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DN_LEP\"/>
    </mc:Choice>
  </mc:AlternateContent>
  <xr:revisionPtr revIDLastSave="0" documentId="13_ncr:1_{E4360703-F119-4839-A5FB-DB5B22F3B2C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<sst xmlns="http://schemas.openxmlformats.org/spreadsheetml/2006/main" count="2355" uniqueCount="531">
  <si>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</si>
  <si>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</si>
  <si>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</si>
  <si>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</si>
  <si>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</si>
  <si>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</si>
  <si>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</si>
  <si>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</si>
  <si>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</si>
  <si>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</si>
  <si>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</si>
  <si>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</si>
  <si>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</si>
  <si>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</si>
  <si>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</si>
  <si>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</si>
  <si>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</si>
  <si>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</si>
  <si>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</si>
  <si>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</si>
  <si>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</si>
  <si>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</si>
  <si>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</si>
  <si>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</si>
  <si>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</si>
  <si>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</si>
  <si>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</si>
  <si>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</si>
  <si>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</si>
  <si>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</si>
  <si>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</si>
  <si>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</si>
  <si>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</si>
  <si>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</si>
  <si>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</si>
  <si>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</si>
  <si>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</si>
  <si>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</si>
  <si>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</si>
  <si>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</si>
  <si>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</si>
  <si>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</si>
  <si>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</si>
  <si>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</si>
  <si>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</si>
  <si>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</si>
  <si>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</si>
  <si>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</si>
  <si>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</si>
  <si>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</si>
  <si>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</si>
  <si>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</si>
  <si>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</si>
  <si>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</si>
  <si>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</si>
  <si>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</si>
  <si>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</si>
  <si>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</si>
  <si>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</si>
  <si>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</si>
  <si>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</si>
  <si>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</si>
  <si>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</si>
  <si>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</si>
  <si>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</si>
  <si>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</si>
  <si>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</si>
  <si>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</si>
  <si>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</si>
  <si>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</si>
  <si>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</si>
  <si>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</si>
  <si>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</si>
  <si>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</si>
  <si>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</si>
  <si>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</si>
  <si>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</si>
  <si>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</si>
  <si>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</si>
  <si>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</si>
  <si>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</si>
  <si>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</si>
  <si>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</si>
  <si>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</si>
  <si>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</si>
  <si>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</si>
  <si>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</si>
  <si>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</si>
  <si>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</si>
  <si>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</si>
  <si>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</si>
  <si>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</si>
  <si>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</si>
  <si>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</si>
  <si>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</si>
  <si>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</si>
  <si>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</si>
  <si>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</si>
  <si>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</si>
  <si>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</si>
  <si>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</si>
  <si>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</si>
  <si>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</si>
  <si>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</si>
  <si>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</si>
  <si>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</si>
  <si>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</si>
  <si>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</si>
  <si>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</si>
  <si>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</si>
  <si>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</si>
  <si>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</si>
  <si>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</si>
  <si>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</si>
  <si>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</si>
  <si>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</si>
  <si>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</si>
  <si>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</si>
  <si>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</si>
  <si>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</si>
  <si>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</si>
  <si>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</si>
  <si>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</si>
  <si>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</si>
  <si>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</si>
  <si>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</si>
  <si>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</si>
  <si>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</si>
  <si>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</si>
  <si>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</si>
  <si>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</si>
  <si>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</si>
  <si>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</si>
  <si>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</si>
  <si>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</si>
  <si>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</si>
  <si>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</si>
  <si>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</si>
  <si>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</si>
  <si>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</si>
  <si>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</si>
  <si>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</si>
  <si>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</si>
  <si>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</si>
  <si>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</si>
  <si>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</si>
  <si>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</si>
  <si>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</si>
  <si>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</si>
  <si>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</si>
  <si>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</si>
  <si>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</si>
  <si>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</si>
  <si>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</si>
  <si>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</si>
  <si>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</si>
  <si>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</si>
  <si>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</si>
  <si>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</si>
  <si>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</si>
  <si>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</si>
  <si>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</si>
  <si>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</si>
  <si>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</si>
  <si>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</si>
  <si>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</si>
  <si>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</si>
  <si>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</si>
  <si>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</si>
  <si>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</si>
  <si>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</si>
  <si>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</si>
  <si>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</si>
  <si>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</si>
  <si>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</si>
  <si>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</si>
  <si>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</si>
  <si>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</si>
  <si>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</si>
  <si>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</si>
  <si>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</si>
  <si>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</si>
  <si>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</si>
  <si>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</si>
  <si>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</si>
  <si>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</si>
  <si>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</si>
  <si>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</si>
  <si>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</si>
  <si>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</si>
  <si>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</si>
  <si>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</si>
  <si>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</si>
  <si>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</si>
  <si>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</si>
  <si>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</si>
  <si>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</si>
  <si>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</si>
  <si>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</si>
  <si>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</si>
  <si>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</si>
  <si>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</si>
  <si>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</si>
  <si>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</si>
  <si>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</si>
  <si>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</si>
  <si>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</si>
  <si>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</si>
  <si>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</si>
  <si>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</si>
  <si>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</si>
  <si>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</si>
  <si>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</si>
  <si>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</si>
  <si>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</si>
  <si>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</si>
  <si>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</si>
  <si>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</si>
  <si>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</si>
  <si>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</si>
  <si>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</si>
  <si>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</si>
  <si>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</si>
  <si>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</si>
  <si>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</si>
  <si>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</si>
  <si>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</si>
  <si>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</si>
  <si>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</si>
  <si>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</si>
  <si>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</si>
  <si>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</si>
  <si>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</si>
  <si>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</si>
  <si>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</si>
  <si>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</si>
  <si>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</si>
  <si>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</si>
  <si>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</si>
  <si>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</si>
  <si>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</si>
  <si>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</si>
  <si>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</si>
  <si>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</si>
  <si>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</si>
  <si>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</si>
  <si>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</si>
  <si>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</si>
  <si>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</si>
  <si>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</si>
  <si>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</si>
  <si>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</si>
  <si>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</si>
  <si>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</si>
  <si>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</si>
  <si>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</si>
  <si>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</si>
  <si>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</si>
  <si>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</si>
  <si>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</si>
  <si>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</si>
  <si>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</si>
  <si>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</si>
  <si>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</si>
  <si>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</si>
  <si>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</si>
  <si>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</si>
  <si>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</si>
  <si>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</si>
  <si>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</si>
  <si>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</si>
  <si>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</si>
  <si>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</si>
  <si>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</si>
  <si>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</si>
  <si>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</si>
  <si>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</si>
  <si>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</si>
  <si>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</si>
  <si>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</si>
  <si>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</si>
  <si>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</si>
  <si>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</si>
  <si>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</si>
  <si>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</si>
  <si>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</si>
  <si>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</si>
  <si>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</si>
  <si>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</si>
  <si>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</si>
  <si>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</si>
  <si>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</si>
  <si>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</si>
  <si>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</si>
  <si>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</si>
  <si>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</si>
  <si>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</si>
  <si>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</si>
  <si>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</si>
  <si>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</si>
  <si>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</si>
  <si>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</si>
  <si>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</si>
  <si>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</si>
  <si>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</si>
  <si>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</si>
  <si>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</si>
  <si>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</si>
  <si>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</si>
  <si>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</si>
  <si>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</si>
  <si>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</si>
  <si>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</si>
  <si>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</si>
  <si>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</si>
  <si>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</si>
  <si>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</si>
  <si>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</si>
  <si>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</si>
  <si>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</si>
  <si>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</si>
  <si>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</si>
  <si>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</si>
  <si>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</si>
  <si>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</si>
  <si>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</si>
  <si>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</si>
  <si>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</si>
  <si>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</si>
  <si>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</si>
  <si>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</si>
  <si>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</si>
  <si>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</si>
  <si>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</si>
  <si>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</si>
  <si>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</si>
  <si>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</si>
  <si>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</si>
  <si>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</si>
  <si>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</si>
  <si>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</si>
  <si>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</si>
  <si>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</si>
  <si>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</si>
  <si>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</si>
  <si>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</si>
  <si>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</si>
  <si>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</si>
  <si>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</si>
  <si>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</si>
  <si>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</si>
  <si>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</si>
  <si>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</si>
  <si>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</si>
  <si>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</si>
  <si>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</si>
  <si>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</si>
  <si>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</si>
  <si>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</si>
  <si>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</si>
  <si>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</si>
  <si>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</si>
  <si>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</si>
  <si>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</si>
  <si>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</si>
  <si>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</si>
  <si>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</si>
  <si>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</si>
  <si>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</si>
  <si>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</si>
  <si>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</si>
  <si>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</si>
  <si>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</si>
  <si>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</si>
  <si>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</si>
  <si>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</si>
  <si>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</si>
  <si>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</si>
  <si>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</si>
  <si>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</si>
  <si>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</si>
  <si>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</si>
  <si>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</si>
  <si>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</si>
  <si>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</si>
  <si>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</si>
  <si>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</si>
  <si>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</si>
  <si>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</si>
  <si>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</si>
  <si>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</si>
  <si>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</si>
  <si>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</si>
  <si>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</si>
  <si>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</si>
  <si>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</si>
  <si>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</si>
  <si>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</si>
  <si>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</si>
  <si>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</si>
  <si>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</si>
  <si>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</si>
  <si>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</si>
  <si>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</si>
  <si>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</si>
  <si>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</si>
  <si>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</si>
  <si>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</si>
  <si>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</si>
  <si>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</si>
  <si>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</si>
  <si>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</si>
  <si>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</si>
  <si>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</si>
  <si>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</si>
  <si>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</si>
  <si>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</si>
  <si>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</si>
  <si>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</si>
  <si>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</si>
  <si>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</si>
  <si>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</si>
  <si>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</si>
  <si>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</si>
  <si>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</si>
  <si>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</si>
  <si>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</si>
  <si>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</si>
  <si>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</si>
  <si>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</si>
  <si>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</si>
  <si>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</si>
  <si>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</si>
  <si>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</si>
  <si>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</si>
  <si>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</si>
  <si>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</si>
  <si>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</si>
  <si>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</si>
  <si>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</si>
  <si>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</si>
  <si>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</si>
  <si>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</si>
  <si>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</si>
  <si>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</si>
  <si>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</si>
  <si>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</si>
  <si>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</si>
  <si>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</si>
  <si>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</si>
  <si>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</si>
  <si>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</si>
  <si>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</si>
  <si>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</si>
  <si>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</si>
  <si>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</si>
  <si>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</si>
  <si>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</si>
  <si>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</si>
  <si>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</si>
  <si>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</si>
  <si>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</si>
  <si>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</si>
  <si>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</si>
  <si>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</si>
  <si>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</si>
  <si>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</si>
  <si>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</si>
  <si>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</si>
  <si>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</si>
  <si>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</si>
  <si>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</si>
  <si>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</si>
  <si>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</si>
  <si>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</si>
  <si>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</si>
  <si>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</si>
  <si>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</si>
  <si>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</si>
  <si>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</si>
  <si>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</si>
  <si>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</si>
  <si>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</si>
  <si>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</si>
  <si>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</si>
  <si>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</si>
  <si>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</si>
  <si>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</si>
  <si>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</si>
  <si>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</si>
  <si>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</si>
  <si>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</si>
  <si>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</si>
  <si>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</si>
  <si>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</si>
  <si>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</si>
  <si>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</si>
  <si>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</si>
  <si>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</si>
  <si>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</si>
  <si>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</si>
  <si>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</si>
  <si>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</si>
  <si>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</si>
  <si>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</si>
  <si>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</si>
  <si>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</si>
  <si>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</si>
  <si>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</si>
  <si>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</si>
  <si>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</si>
  <si>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</si>
  <si>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</si>
  <si>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</si>
  <si>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</si>
  <si>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</si>
  <si>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</si>
  <si>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</si>
  <si>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</si>
  <si>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</si>
  <si>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</si>
  <si>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</si>
  <si>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</si>
  <si>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</si>
  <si>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</si>
  <si>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</si>
  <si>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automation/Data/Results/Workbooks/LEPs/DN_LEP/DN_LEP_Database.Main.xlsx</t>
  </si>
  <si>
    <t>8. Derby, Derbyshire, Nottingham and Nottinghamshire</t>
  </si>
  <si>
    <t>28-02-2024 09:53:15</t>
  </si>
  <si>
    <t>Derby, Derbyshire, Nottingham and Nottinghamshire</t>
  </si>
  <si>
    <t>29 02 2024 03:49:36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</si>
</sst>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0.90673021889013938</c:v>
                </c:pt>
                <c:pt idx="2">
                  <c:v>0.8237724844528449</c:v>
                </c:pt>
                <c:pt idx="3">
                  <c:v>0.33978579050266688</c:v>
                </c:pt>
                <c:pt idx="4">
                  <c:v>0.30553036623701679</c:v>
                </c:pt>
                <c:pt idx="5">
                  <c:v>0.57325889813504283</c:v>
                </c:pt>
                <c:pt idx="7">
                  <c:v>5.714226392987487</c:v>
                </c:pt>
                <c:pt idx="8">
                  <c:v>0.72511005986606314</c:v>
                </c:pt>
                <c:pt idx="9">
                  <c:v>-5.7634548757023341</c:v>
                </c:pt>
                <c:pt idx="10">
                  <c:v>6.6684122132941948</c:v>
                </c:pt>
                <c:pt idx="11">
                  <c:v>7.4540639878696302</c:v>
                </c:pt>
                <c:pt idx="12">
                  <c:v>1.6356050073413897</c:v>
                </c:pt>
                <c:pt idx="13">
                  <c:v>0.33552375142513746</c:v>
                </c:pt>
                <c:pt idx="14">
                  <c:v>2.8932338337727348</c:v>
                </c:pt>
                <c:pt idx="15">
                  <c:v>0.88821624465347249</c:v>
                </c:pt>
                <c:pt idx="17">
                  <c:v>2.1876615888526629</c:v>
                </c:pt>
                <c:pt idx="18">
                  <c:v>5.9484053567269601</c:v>
                </c:pt>
                <c:pt idx="19">
                  <c:v>-0.53803081362693295</c:v>
                </c:pt>
                <c:pt idx="20">
                  <c:v>1.2690155203648912</c:v>
                </c:pt>
                <c:pt idx="22">
                  <c:v>0.74846866859952232</c:v>
                </c:pt>
                <c:pt idx="24">
                  <c:v>0.70448636658280162</c:v>
                </c:pt>
                <c:pt idx="25">
                  <c:v>-2.6986339643908397</c:v>
                </c:pt>
                <c:pt idx="26">
                  <c:v>-0.50468050682342946</c:v>
                </c:pt>
                <c:pt idx="27">
                  <c:v>0.19025353606965112</c:v>
                </c:pt>
                <c:pt idx="29">
                  <c:v>2.1145683786613967</c:v>
                </c:pt>
                <c:pt idx="30">
                  <c:v>-0.98157263056855015</c:v>
                </c:pt>
                <c:pt idx="31">
                  <c:v>-4.6092920496998762</c:v>
                </c:pt>
                <c:pt idx="32">
                  <c:v>11.680596204467708</c:v>
                </c:pt>
                <c:pt idx="33">
                  <c:v>4.8142990193493551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0.26071246407701754</c:v>
                </c:pt>
                <c:pt idx="2">
                  <c:v>0.84372841268041121</c:v>
                </c:pt>
                <c:pt idx="3">
                  <c:v>-0.13576657452076812</c:v>
                </c:pt>
                <c:pt idx="4">
                  <c:v>0.66104589629176758</c:v>
                </c:pt>
                <c:pt idx="5">
                  <c:v>0.490100329311427</c:v>
                </c:pt>
                <c:pt idx="7">
                  <c:v>-0.420555544715151</c:v>
                </c:pt>
                <c:pt idx="8">
                  <c:v>-0.31712676969715137</c:v>
                </c:pt>
                <c:pt idx="9">
                  <c:v>0.80853603411257247</c:v>
                </c:pt>
                <c:pt idx="10">
                  <c:v>0.55839292851200817</c:v>
                </c:pt>
                <c:pt idx="11">
                  <c:v>0.243676458203268</c:v>
                </c:pt>
                <c:pt idx="12">
                  <c:v>-0.56091383651480919</c:v>
                </c:pt>
                <c:pt idx="13">
                  <c:v>0.84322750213019493</c:v>
                </c:pt>
                <c:pt idx="14">
                  <c:v>-6.8321183810282626E-3</c:v>
                </c:pt>
                <c:pt idx="15">
                  <c:v>0.401396939255938</c:v>
                </c:pt>
                <c:pt idx="17">
                  <c:v>0.35605915596534921</c:v>
                </c:pt>
                <c:pt idx="18">
                  <c:v>0.24597497451739336</c:v>
                </c:pt>
                <c:pt idx="19">
                  <c:v>0.25538313990771666</c:v>
                </c:pt>
                <c:pt idx="20">
                  <c:v>0.27741647487384835</c:v>
                </c:pt>
                <c:pt idx="22">
                  <c:v>0.44976852996845285</c:v>
                </c:pt>
                <c:pt idx="24">
                  <c:v>-0.89667567649626134</c:v>
                </c:pt>
                <c:pt idx="25">
                  <c:v>-1.3514518179615242</c:v>
                </c:pt>
                <c:pt idx="26">
                  <c:v>1.0397041005986596</c:v>
                </c:pt>
                <c:pt idx="27">
                  <c:v>-0.62511894251404687</c:v>
                </c:pt>
                <c:pt idx="29">
                  <c:v>0.56076454074125426</c:v>
                </c:pt>
                <c:pt idx="30">
                  <c:v>2.1775944997326491E-2</c:v>
                </c:pt>
                <c:pt idx="31">
                  <c:v>-4.4738129779700824</c:v>
                </c:pt>
                <c:pt idx="32">
                  <c:v>-0.34072496651763595</c:v>
                </c:pt>
                <c:pt idx="33">
                  <c:v>-0.22318222611101834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7.6970000000000178</c:v>
                </c:pt>
                <c:pt idx="1">
                  <c:v>14.646000000000013</c:v>
                </c:pt>
                <c:pt idx="2">
                  <c:v>14.324999999999989</c:v>
                </c:pt>
                <c:pt idx="3">
                  <c:v>9.9799999999999986</c:v>
                </c:pt>
                <c:pt idx="4">
                  <c:v>6.5109999999999939</c:v>
                </c:pt>
                <c:pt idx="5">
                  <c:v>8.7189999999999959</c:v>
                </c:pt>
                <c:pt idx="6">
                  <c:v>8.7750000000000128</c:v>
                </c:pt>
                <c:pt idx="7">
                  <c:v>12.293000000000022</c:v>
                </c:pt>
                <c:pt idx="8">
                  <c:v>9.158000000000019</c:v>
                </c:pt>
                <c:pt idx="9">
                  <c:v>10.016999999999973</c:v>
                </c:pt>
                <c:pt idx="10">
                  <c:v>15.148000000000021</c:v>
                </c:pt>
                <c:pt idx="11">
                  <c:v>15.121000000000015</c:v>
                </c:pt>
                <c:pt idx="12">
                  <c:v>15.104000000000026</c:v>
                </c:pt>
                <c:pt idx="13">
                  <c:v>15.082000000000056</c:v>
                </c:pt>
                <c:pt idx="14">
                  <c:v>15.030000000000014</c:v>
                </c:pt>
                <c:pt idx="15">
                  <c:v>14.957000000000017</c:v>
                </c:pt>
                <c:pt idx="16">
                  <c:v>14.900000000000015</c:v>
                </c:pt>
                <c:pt idx="17">
                  <c:v>14.839999999999986</c:v>
                </c:pt>
                <c:pt idx="18">
                  <c:v>14.777999999999988</c:v>
                </c:pt>
                <c:pt idx="19">
                  <c:v>14.715000000000003</c:v>
                </c:pt>
                <c:pt idx="20">
                  <c:v>14.662999999999988</c:v>
                </c:pt>
                <c:pt idx="21">
                  <c:v>14.610000000000049</c:v>
                </c:pt>
                <c:pt idx="22">
                  <c:v>14.556999999999958</c:v>
                </c:pt>
                <c:pt idx="23">
                  <c:v>14.503000000000009</c:v>
                </c:pt>
                <c:pt idx="24" formatCode="#,##0.00">
                  <c:v>14.448000000000009</c:v>
                </c:pt>
                <c:pt idx="25">
                  <c:v>14.39199999999995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3.0690000000000008</c:v>
                </c:pt>
                <c:pt idx="1">
                  <c:v>3.5110000000000037</c:v>
                </c:pt>
                <c:pt idx="2">
                  <c:v>3.6349999999999856</c:v>
                </c:pt>
                <c:pt idx="3">
                  <c:v>2.5090000000000021</c:v>
                </c:pt>
                <c:pt idx="4">
                  <c:v>1.3360000000000012</c:v>
                </c:pt>
                <c:pt idx="5">
                  <c:v>2.1029999999999953</c:v>
                </c:pt>
                <c:pt idx="6">
                  <c:v>1.6779999999999953</c:v>
                </c:pt>
                <c:pt idx="7">
                  <c:v>1.5630000000000008</c:v>
                </c:pt>
                <c:pt idx="8">
                  <c:v>1.5850000000000022</c:v>
                </c:pt>
                <c:pt idx="9">
                  <c:v>1.6550000000000002</c:v>
                </c:pt>
                <c:pt idx="10">
                  <c:v>1.6610000000000007</c:v>
                </c:pt>
                <c:pt idx="11">
                  <c:v>1.554</c:v>
                </c:pt>
                <c:pt idx="12">
                  <c:v>1.5120000000000018</c:v>
                </c:pt>
                <c:pt idx="13">
                  <c:v>1.4209999999999994</c:v>
                </c:pt>
                <c:pt idx="14">
                  <c:v>1.3299999999999959</c:v>
                </c:pt>
                <c:pt idx="15">
                  <c:v>1.2579999999999991</c:v>
                </c:pt>
                <c:pt idx="16">
                  <c:v>1.2020000000000033</c:v>
                </c:pt>
                <c:pt idx="17">
                  <c:v>1.1470000000000007</c:v>
                </c:pt>
                <c:pt idx="18">
                  <c:v>1.0970000000000015</c:v>
                </c:pt>
                <c:pt idx="19">
                  <c:v>1.0520000000000003</c:v>
                </c:pt>
                <c:pt idx="20">
                  <c:v>1.0119999999999989</c:v>
                </c:pt>
                <c:pt idx="21">
                  <c:v>0.97099999999999986</c:v>
                </c:pt>
                <c:pt idx="22">
                  <c:v>0.93200000000000138</c:v>
                </c:pt>
                <c:pt idx="23">
                  <c:v>0.89800000000000157</c:v>
                </c:pt>
                <c:pt idx="24" formatCode="#,##0.00">
                  <c:v>0.86599999999999888</c:v>
                </c:pt>
                <c:pt idx="25">
                  <c:v>0.83600000000000285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3.5440000000000018</c:v>
                </c:pt>
                <c:pt idx="1">
                  <c:v>1.7519999999999976</c:v>
                </c:pt>
                <c:pt idx="2">
                  <c:v>5.3599999999999941</c:v>
                </c:pt>
                <c:pt idx="3">
                  <c:v>2.757000000000005</c:v>
                </c:pt>
                <c:pt idx="4">
                  <c:v>2.3989999999999947</c:v>
                </c:pt>
                <c:pt idx="5">
                  <c:v>7.0649999999999871</c:v>
                </c:pt>
                <c:pt idx="6">
                  <c:v>6.7419999999999778</c:v>
                </c:pt>
                <c:pt idx="7">
                  <c:v>7.9039999999999901</c:v>
                </c:pt>
                <c:pt idx="8">
                  <c:v>7.9510000000000129</c:v>
                </c:pt>
                <c:pt idx="9">
                  <c:v>7.8500000000000201</c:v>
                </c:pt>
                <c:pt idx="10">
                  <c:v>6.7249999999999925</c:v>
                </c:pt>
                <c:pt idx="11">
                  <c:v>6.7209999999999921</c:v>
                </c:pt>
                <c:pt idx="12">
                  <c:v>6.6329999999999965</c:v>
                </c:pt>
                <c:pt idx="13">
                  <c:v>6.6140000000000212</c:v>
                </c:pt>
                <c:pt idx="14">
                  <c:v>6.6199999999999992</c:v>
                </c:pt>
                <c:pt idx="15">
                  <c:v>6.6230000000000064</c:v>
                </c:pt>
                <c:pt idx="16">
                  <c:v>6.6229999999999745</c:v>
                </c:pt>
                <c:pt idx="17">
                  <c:v>6.6290000000000022</c:v>
                </c:pt>
                <c:pt idx="18">
                  <c:v>6.6350000000000033</c:v>
                </c:pt>
                <c:pt idx="19">
                  <c:v>6.6440000000000028</c:v>
                </c:pt>
                <c:pt idx="20">
                  <c:v>6.6579999999999924</c:v>
                </c:pt>
                <c:pt idx="21">
                  <c:v>6.6729999999999867</c:v>
                </c:pt>
                <c:pt idx="22">
                  <c:v>6.6900000000000031</c:v>
                </c:pt>
                <c:pt idx="23">
                  <c:v>6.7079999999999957</c:v>
                </c:pt>
                <c:pt idx="24" formatCode="#,##0.00">
                  <c:v>6.7269999999999994</c:v>
                </c:pt>
                <c:pt idx="25">
                  <c:v>6.7469999999999928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5.9909999999999854</c:v>
                </c:pt>
                <c:pt idx="1">
                  <c:v>5.6069999999999931</c:v>
                </c:pt>
                <c:pt idx="2">
                  <c:v>5.7060000000000066</c:v>
                </c:pt>
                <c:pt idx="3">
                  <c:v>6.6170000000000169</c:v>
                </c:pt>
                <c:pt idx="4">
                  <c:v>6.6880000000000059</c:v>
                </c:pt>
                <c:pt idx="5">
                  <c:v>5.857000000000002</c:v>
                </c:pt>
                <c:pt idx="6">
                  <c:v>5.702000000000008</c:v>
                </c:pt>
                <c:pt idx="7">
                  <c:v>6.7689999999999984</c:v>
                </c:pt>
                <c:pt idx="8">
                  <c:v>7.6570000000000054</c:v>
                </c:pt>
                <c:pt idx="9">
                  <c:v>6.9429999999999916</c:v>
                </c:pt>
                <c:pt idx="10">
                  <c:v>6.5030000000000028</c:v>
                </c:pt>
                <c:pt idx="11">
                  <c:v>6.3620000000000108</c:v>
                </c:pt>
                <c:pt idx="12">
                  <c:v>6.3139999999999912</c:v>
                </c:pt>
                <c:pt idx="13">
                  <c:v>6.3770000000000078</c:v>
                </c:pt>
                <c:pt idx="14">
                  <c:v>6.6090000000000249</c:v>
                </c:pt>
                <c:pt idx="15">
                  <c:v>6.7370000000000116</c:v>
                </c:pt>
                <c:pt idx="16">
                  <c:v>6.8279999999999861</c:v>
                </c:pt>
                <c:pt idx="17">
                  <c:v>6.8890000000000056</c:v>
                </c:pt>
                <c:pt idx="18">
                  <c:v>6.932000000000003</c:v>
                </c:pt>
                <c:pt idx="19">
                  <c:v>6.964000000000012</c:v>
                </c:pt>
                <c:pt idx="20">
                  <c:v>6.9879999999999756</c:v>
                </c:pt>
                <c:pt idx="21">
                  <c:v>7.0090000000000092</c:v>
                </c:pt>
                <c:pt idx="22">
                  <c:v>7.0269999999999921</c:v>
                </c:pt>
                <c:pt idx="23">
                  <c:v>7.0430000000000135</c:v>
                </c:pt>
                <c:pt idx="24" formatCode="#,##0.00">
                  <c:v>7.0579999999999776</c:v>
                </c:pt>
                <c:pt idx="25">
                  <c:v>7.0719999999999832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20.011000000000017</c:v>
                </c:pt>
                <c:pt idx="1">
                  <c:v>17.139999999999958</c:v>
                </c:pt>
                <c:pt idx="2">
                  <c:v>18.058999999999997</c:v>
                </c:pt>
                <c:pt idx="3">
                  <c:v>20.647000000000041</c:v>
                </c:pt>
                <c:pt idx="4">
                  <c:v>19.305999999999976</c:v>
                </c:pt>
                <c:pt idx="5">
                  <c:v>19.335000000000001</c:v>
                </c:pt>
                <c:pt idx="6">
                  <c:v>20.921999999999986</c:v>
                </c:pt>
                <c:pt idx="7">
                  <c:v>19.335000000000001</c:v>
                </c:pt>
                <c:pt idx="8">
                  <c:v>20.471</c:v>
                </c:pt>
                <c:pt idx="9">
                  <c:v>19.333000000000013</c:v>
                </c:pt>
                <c:pt idx="10">
                  <c:v>18.852000000000046</c:v>
                </c:pt>
                <c:pt idx="11">
                  <c:v>19.208000000000041</c:v>
                </c:pt>
                <c:pt idx="12">
                  <c:v>19.61699999999999</c:v>
                </c:pt>
                <c:pt idx="13">
                  <c:v>19.899000000000001</c:v>
                </c:pt>
                <c:pt idx="14">
                  <c:v>20.127999999999982</c:v>
                </c:pt>
                <c:pt idx="15">
                  <c:v>20.321000000000005</c:v>
                </c:pt>
                <c:pt idx="16">
                  <c:v>20.489999999999931</c:v>
                </c:pt>
                <c:pt idx="17">
                  <c:v>20.655000000000001</c:v>
                </c:pt>
                <c:pt idx="18">
                  <c:v>20.822000000000003</c:v>
                </c:pt>
                <c:pt idx="19">
                  <c:v>20.986000000000018</c:v>
                </c:pt>
                <c:pt idx="20">
                  <c:v>21.163999999999977</c:v>
                </c:pt>
                <c:pt idx="21">
                  <c:v>21.340999999999937</c:v>
                </c:pt>
                <c:pt idx="22">
                  <c:v>21.517000000000067</c:v>
                </c:pt>
                <c:pt idx="23">
                  <c:v>21.687000000000026</c:v>
                </c:pt>
                <c:pt idx="24" formatCode="#,##0.00">
                  <c:v>21.852999999999962</c:v>
                </c:pt>
                <c:pt idx="25">
                  <c:v>22.016000000000009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11.354000000000017</c:v>
                </c:pt>
                <c:pt idx="1">
                  <c:v>12.308000000000044</c:v>
                </c:pt>
                <c:pt idx="2">
                  <c:v>13.778000000000029</c:v>
                </c:pt>
                <c:pt idx="3">
                  <c:v>13.60000000000001</c:v>
                </c:pt>
                <c:pt idx="4">
                  <c:v>11.456000000000021</c:v>
                </c:pt>
                <c:pt idx="5">
                  <c:v>13.805999999999985</c:v>
                </c:pt>
                <c:pt idx="6">
                  <c:v>12.172000000000024</c:v>
                </c:pt>
                <c:pt idx="7">
                  <c:v>12.702999999999976</c:v>
                </c:pt>
                <c:pt idx="8">
                  <c:v>16.345999999999989</c:v>
                </c:pt>
                <c:pt idx="9">
                  <c:v>12.977999999999991</c:v>
                </c:pt>
                <c:pt idx="10">
                  <c:v>12.041000000000004</c:v>
                </c:pt>
                <c:pt idx="11">
                  <c:v>12.339000000000002</c:v>
                </c:pt>
                <c:pt idx="12">
                  <c:v>12.135999999999983</c:v>
                </c:pt>
                <c:pt idx="13">
                  <c:v>12.080999999999994</c:v>
                </c:pt>
                <c:pt idx="14">
                  <c:v>11.956000000000014</c:v>
                </c:pt>
                <c:pt idx="15">
                  <c:v>11.832999999999954</c:v>
                </c:pt>
                <c:pt idx="16">
                  <c:v>11.617999999999991</c:v>
                </c:pt>
                <c:pt idx="17">
                  <c:v>11.403000000000016</c:v>
                </c:pt>
                <c:pt idx="18">
                  <c:v>11.191000000000027</c:v>
                </c:pt>
                <c:pt idx="19">
                  <c:v>10.983000000000011</c:v>
                </c:pt>
                <c:pt idx="20">
                  <c:v>10.79000000000002</c:v>
                </c:pt>
                <c:pt idx="21">
                  <c:v>10.592999999999984</c:v>
                </c:pt>
                <c:pt idx="22">
                  <c:v>10.396999999999979</c:v>
                </c:pt>
                <c:pt idx="23">
                  <c:v>10.202999999999996</c:v>
                </c:pt>
                <c:pt idx="24" formatCode="#,##0.00">
                  <c:v>10.008999999999968</c:v>
                </c:pt>
                <c:pt idx="25">
                  <c:v>9.8179999999999801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96.478999999999644</c:v>
                </c:pt>
                <c:pt idx="1">
                  <c:v>94.540999999999968</c:v>
                </c:pt>
                <c:pt idx="2">
                  <c:v>97.224999999999795</c:v>
                </c:pt>
                <c:pt idx="3">
                  <c:v>90.705999999999918</c:v>
                </c:pt>
                <c:pt idx="4">
                  <c:v>92.074999999999861</c:v>
                </c:pt>
                <c:pt idx="5">
                  <c:v>97.973000000000411</c:v>
                </c:pt>
                <c:pt idx="6">
                  <c:v>98.271999999999878</c:v>
                </c:pt>
                <c:pt idx="7">
                  <c:v>105.02399999999984</c:v>
                </c:pt>
                <c:pt idx="8">
                  <c:v>103.85600000000014</c:v>
                </c:pt>
                <c:pt idx="9">
                  <c:v>103.52799999999945</c:v>
                </c:pt>
                <c:pt idx="10">
                  <c:v>101.473</c:v>
                </c:pt>
                <c:pt idx="11">
                  <c:v>100.03699999999984</c:v>
                </c:pt>
                <c:pt idx="12">
                  <c:v>98.575000000000401</c:v>
                </c:pt>
                <c:pt idx="13">
                  <c:v>97.069000000000003</c:v>
                </c:pt>
                <c:pt idx="14">
                  <c:v>95.963999999999587</c:v>
                </c:pt>
                <c:pt idx="15">
                  <c:v>94.931999999999732</c:v>
                </c:pt>
                <c:pt idx="16">
                  <c:v>94.203000000000031</c:v>
                </c:pt>
                <c:pt idx="17">
                  <c:v>93.443999999999889</c:v>
                </c:pt>
                <c:pt idx="18">
                  <c:v>92.722000000000065</c:v>
                </c:pt>
                <c:pt idx="19">
                  <c:v>92.026999999999944</c:v>
                </c:pt>
                <c:pt idx="20">
                  <c:v>91.426000000000172</c:v>
                </c:pt>
                <c:pt idx="21">
                  <c:v>90.801000000000059</c:v>
                </c:pt>
                <c:pt idx="22">
                  <c:v>90.204999999999913</c:v>
                </c:pt>
                <c:pt idx="23">
                  <c:v>89.639000000000181</c:v>
                </c:pt>
                <c:pt idx="24" formatCode="#,##0.00">
                  <c:v>89.101000000000084</c:v>
                </c:pt>
                <c:pt idx="25">
                  <c:v>88.649000000000072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67.968000000000018</c:v>
                </c:pt>
                <c:pt idx="1">
                  <c:v>68.268999999999863</c:v>
                </c:pt>
                <c:pt idx="2">
                  <c:v>69.987999999999886</c:v>
                </c:pt>
                <c:pt idx="3">
                  <c:v>62.463999999999999</c:v>
                </c:pt>
                <c:pt idx="4">
                  <c:v>64.226999999999776</c:v>
                </c:pt>
                <c:pt idx="5">
                  <c:v>67.311000000000263</c:v>
                </c:pt>
                <c:pt idx="6">
                  <c:v>73.150999999999925</c:v>
                </c:pt>
                <c:pt idx="7">
                  <c:v>70.346999999999753</c:v>
                </c:pt>
                <c:pt idx="8">
                  <c:v>75.076000000000008</c:v>
                </c:pt>
                <c:pt idx="9">
                  <c:v>72.066000000000059</c:v>
                </c:pt>
                <c:pt idx="10">
                  <c:v>69.868000000000038</c:v>
                </c:pt>
                <c:pt idx="11">
                  <c:v>68.947999999999752</c:v>
                </c:pt>
                <c:pt idx="12">
                  <c:v>69.369</c:v>
                </c:pt>
                <c:pt idx="13">
                  <c:v>70.309000000000182</c:v>
                </c:pt>
                <c:pt idx="14">
                  <c:v>71.098000000000141</c:v>
                </c:pt>
                <c:pt idx="15">
                  <c:v>71.517999999999873</c:v>
                </c:pt>
                <c:pt idx="16">
                  <c:v>71.873999999999938</c:v>
                </c:pt>
                <c:pt idx="17">
                  <c:v>72.09000000000016</c:v>
                </c:pt>
                <c:pt idx="18">
                  <c:v>72.375000000000057</c:v>
                </c:pt>
                <c:pt idx="19">
                  <c:v>72.626000000000019</c:v>
                </c:pt>
                <c:pt idx="20">
                  <c:v>72.949999999999946</c:v>
                </c:pt>
                <c:pt idx="21">
                  <c:v>73.286000000000257</c:v>
                </c:pt>
                <c:pt idx="22">
                  <c:v>73.63600000000001</c:v>
                </c:pt>
                <c:pt idx="23">
                  <c:v>73.99600000000018</c:v>
                </c:pt>
                <c:pt idx="24" formatCode="#,##0.00">
                  <c:v>74.362000000000023</c:v>
                </c:pt>
                <c:pt idx="25">
                  <c:v>74.733000000000047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153.87200000000007</c:v>
                </c:pt>
                <c:pt idx="1">
                  <c:v>162.1720000000002</c:v>
                </c:pt>
                <c:pt idx="2">
                  <c:v>166.87199999999984</c:v>
                </c:pt>
                <c:pt idx="3">
                  <c:v>151.41200000000006</c:v>
                </c:pt>
                <c:pt idx="4">
                  <c:v>157.26299999999998</c:v>
                </c:pt>
                <c:pt idx="5">
                  <c:v>161.60899999999987</c:v>
                </c:pt>
                <c:pt idx="6">
                  <c:v>168.9849999999999</c:v>
                </c:pt>
                <c:pt idx="7">
                  <c:v>165.62199999999956</c:v>
                </c:pt>
                <c:pt idx="8">
                  <c:v>156.68500000000017</c:v>
                </c:pt>
                <c:pt idx="9">
                  <c:v>165.72099999999975</c:v>
                </c:pt>
                <c:pt idx="10">
                  <c:v>157.30800000000039</c:v>
                </c:pt>
                <c:pt idx="11">
                  <c:v>158.55299999999977</c:v>
                </c:pt>
                <c:pt idx="12">
                  <c:v>159.06699999999981</c:v>
                </c:pt>
                <c:pt idx="13">
                  <c:v>159.18599999999992</c:v>
                </c:pt>
                <c:pt idx="14">
                  <c:v>159.57100000000025</c:v>
                </c:pt>
                <c:pt idx="15">
                  <c:v>160.04700000000017</c:v>
                </c:pt>
                <c:pt idx="16">
                  <c:v>160.39900000000014</c:v>
                </c:pt>
                <c:pt idx="17">
                  <c:v>160.71799999999979</c:v>
                </c:pt>
                <c:pt idx="18">
                  <c:v>161.01800000000014</c:v>
                </c:pt>
                <c:pt idx="19">
                  <c:v>161.31399999999971</c:v>
                </c:pt>
                <c:pt idx="20">
                  <c:v>161.64300000000009</c:v>
                </c:pt>
                <c:pt idx="21">
                  <c:v>161.98499999999981</c:v>
                </c:pt>
                <c:pt idx="22">
                  <c:v>162.31899999999996</c:v>
                </c:pt>
                <c:pt idx="23">
                  <c:v>162.70799999999988</c:v>
                </c:pt>
                <c:pt idx="24" formatCode="#,##0.00">
                  <c:v>163.07900000000029</c:v>
                </c:pt>
                <c:pt idx="25">
                  <c:v>163.44299999999996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43.916000000000068</c:v>
                </c:pt>
                <c:pt idx="1">
                  <c:v>42.425000000000004</c:v>
                </c:pt>
                <c:pt idx="2">
                  <c:v>40.183000000000064</c:v>
                </c:pt>
                <c:pt idx="3">
                  <c:v>44.280999999999992</c:v>
                </c:pt>
                <c:pt idx="4">
                  <c:v>39.360999999999947</c:v>
                </c:pt>
                <c:pt idx="5">
                  <c:v>43.941000000000038</c:v>
                </c:pt>
                <c:pt idx="6">
                  <c:v>43.05100000000008</c:v>
                </c:pt>
                <c:pt idx="7">
                  <c:v>48.464999999999911</c:v>
                </c:pt>
                <c:pt idx="8">
                  <c:v>49.694999999999958</c:v>
                </c:pt>
                <c:pt idx="9">
                  <c:v>51.620999999999903</c:v>
                </c:pt>
                <c:pt idx="10">
                  <c:v>58.660000000000089</c:v>
                </c:pt>
                <c:pt idx="11">
                  <c:v>60.568000000000168</c:v>
                </c:pt>
                <c:pt idx="12">
                  <c:v>60.13100000000005</c:v>
                </c:pt>
                <c:pt idx="13">
                  <c:v>60.089999999999947</c:v>
                </c:pt>
                <c:pt idx="14">
                  <c:v>60.264000000000131</c:v>
                </c:pt>
                <c:pt idx="15">
                  <c:v>60.375999999999905</c:v>
                </c:pt>
                <c:pt idx="16">
                  <c:v>60.434999999999953</c:v>
                </c:pt>
                <c:pt idx="17">
                  <c:v>60.487000000000002</c:v>
                </c:pt>
                <c:pt idx="18">
                  <c:v>60.53400000000002</c:v>
                </c:pt>
                <c:pt idx="19">
                  <c:v>60.582000000000122</c:v>
                </c:pt>
                <c:pt idx="20">
                  <c:v>60.641999999999982</c:v>
                </c:pt>
                <c:pt idx="21">
                  <c:v>60.690000000000182</c:v>
                </c:pt>
                <c:pt idx="22">
                  <c:v>60.736000000000004</c:v>
                </c:pt>
                <c:pt idx="23">
                  <c:v>60.779999999999973</c:v>
                </c:pt>
                <c:pt idx="24" formatCode="#,##0.00">
                  <c:v>60.820999999999948</c:v>
                </c:pt>
                <c:pt idx="25">
                  <c:v>60.862000000000222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54.823999999999934</c:v>
                </c:pt>
                <c:pt idx="1">
                  <c:v>53.823000000000071</c:v>
                </c:pt>
                <c:pt idx="2">
                  <c:v>56.226999999999904</c:v>
                </c:pt>
                <c:pt idx="3">
                  <c:v>60.188000000000123</c:v>
                </c:pt>
                <c:pt idx="4">
                  <c:v>56.148000000000074</c:v>
                </c:pt>
                <c:pt idx="5">
                  <c:v>60.161999999999921</c:v>
                </c:pt>
                <c:pt idx="6">
                  <c:v>67.347000000000136</c:v>
                </c:pt>
                <c:pt idx="7">
                  <c:v>69.111999999999952</c:v>
                </c:pt>
                <c:pt idx="8">
                  <c:v>70.374000000000052</c:v>
                </c:pt>
                <c:pt idx="9">
                  <c:v>67.979000000000013</c:v>
                </c:pt>
                <c:pt idx="10">
                  <c:v>67.036999999999921</c:v>
                </c:pt>
                <c:pt idx="11">
                  <c:v>63.016999999999889</c:v>
                </c:pt>
                <c:pt idx="12">
                  <c:v>64.05799999999995</c:v>
                </c:pt>
                <c:pt idx="13">
                  <c:v>64.755000000000024</c:v>
                </c:pt>
                <c:pt idx="14">
                  <c:v>65.825000000000003</c:v>
                </c:pt>
                <c:pt idx="15">
                  <c:v>66.561999999999841</c:v>
                </c:pt>
                <c:pt idx="16">
                  <c:v>67.143999999999878</c:v>
                </c:pt>
                <c:pt idx="17">
                  <c:v>67.651999999999873</c:v>
                </c:pt>
                <c:pt idx="18">
                  <c:v>68.120000000000019</c:v>
                </c:pt>
                <c:pt idx="19">
                  <c:v>68.558999999999997</c:v>
                </c:pt>
                <c:pt idx="20">
                  <c:v>68.977999999999938</c:v>
                </c:pt>
                <c:pt idx="21">
                  <c:v>69.367999999999995</c:v>
                </c:pt>
                <c:pt idx="22">
                  <c:v>69.735000000000042</c:v>
                </c:pt>
                <c:pt idx="23">
                  <c:v>70.083999999999875</c:v>
                </c:pt>
                <c:pt idx="24" formatCode="#,##0.00">
                  <c:v>70.409000000000034</c:v>
                </c:pt>
                <c:pt idx="25">
                  <c:v>70.707999999999984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3.9989999999999997</c:v>
                </c:pt>
                <c:pt idx="1">
                  <c:v>3.545000000000003</c:v>
                </c:pt>
                <c:pt idx="2">
                  <c:v>3.9590000000000005</c:v>
                </c:pt>
                <c:pt idx="3">
                  <c:v>4.6599999999999913</c:v>
                </c:pt>
                <c:pt idx="4">
                  <c:v>5.1380000000000026</c:v>
                </c:pt>
                <c:pt idx="5">
                  <c:v>3.3860000000000023</c:v>
                </c:pt>
                <c:pt idx="6">
                  <c:v>4.1100000000000101</c:v>
                </c:pt>
                <c:pt idx="7">
                  <c:v>5.2560000000000073</c:v>
                </c:pt>
                <c:pt idx="8">
                  <c:v>2.4749999999999983</c:v>
                </c:pt>
                <c:pt idx="9">
                  <c:v>5.2889999999999961</c:v>
                </c:pt>
                <c:pt idx="10">
                  <c:v>3.9050000000000034</c:v>
                </c:pt>
                <c:pt idx="11">
                  <c:v>3.8609999999999958</c:v>
                </c:pt>
                <c:pt idx="12">
                  <c:v>3.8489999999999953</c:v>
                </c:pt>
                <c:pt idx="13">
                  <c:v>3.8339999999999965</c:v>
                </c:pt>
                <c:pt idx="14">
                  <c:v>3.8259999999999912</c:v>
                </c:pt>
                <c:pt idx="15">
                  <c:v>3.8380000000000085</c:v>
                </c:pt>
                <c:pt idx="16">
                  <c:v>3.845000000000006</c:v>
                </c:pt>
                <c:pt idx="17">
                  <c:v>3.8520000000000105</c:v>
                </c:pt>
                <c:pt idx="18">
                  <c:v>3.8590000000000049</c:v>
                </c:pt>
                <c:pt idx="19">
                  <c:v>3.8659999999999983</c:v>
                </c:pt>
                <c:pt idx="20">
                  <c:v>3.8710000000000115</c:v>
                </c:pt>
                <c:pt idx="21">
                  <c:v>3.876999999999994</c:v>
                </c:pt>
                <c:pt idx="22">
                  <c:v>3.8830000000000071</c:v>
                </c:pt>
                <c:pt idx="23">
                  <c:v>3.8890000000000069</c:v>
                </c:pt>
                <c:pt idx="24" formatCode="#,##0.00">
                  <c:v>3.8949999999999978</c:v>
                </c:pt>
                <c:pt idx="25">
                  <c:v>3.9009999999999994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26.003999999999991</c:v>
                </c:pt>
                <c:pt idx="1">
                  <c:v>24.783000000000026</c:v>
                </c:pt>
                <c:pt idx="2">
                  <c:v>20.487000000000002</c:v>
                </c:pt>
                <c:pt idx="3">
                  <c:v>25.618000000000002</c:v>
                </c:pt>
                <c:pt idx="4">
                  <c:v>25.63400000000005</c:v>
                </c:pt>
                <c:pt idx="5">
                  <c:v>24.572000000000088</c:v>
                </c:pt>
                <c:pt idx="6">
                  <c:v>24.179000000000034</c:v>
                </c:pt>
                <c:pt idx="7">
                  <c:v>29.987000000000016</c:v>
                </c:pt>
                <c:pt idx="8">
                  <c:v>30.471999999999976</c:v>
                </c:pt>
                <c:pt idx="9">
                  <c:v>27.298000000000005</c:v>
                </c:pt>
                <c:pt idx="10">
                  <c:v>24.987000000000013</c:v>
                </c:pt>
                <c:pt idx="11">
                  <c:v>25.567999999999966</c:v>
                </c:pt>
                <c:pt idx="12">
                  <c:v>25.741000000000078</c:v>
                </c:pt>
                <c:pt idx="13">
                  <c:v>26.130000000000031</c:v>
                </c:pt>
                <c:pt idx="14">
                  <c:v>26.42300000000002</c:v>
                </c:pt>
                <c:pt idx="15">
                  <c:v>26.654999999999962</c:v>
                </c:pt>
                <c:pt idx="16">
                  <c:v>26.869000000000046</c:v>
                </c:pt>
                <c:pt idx="17">
                  <c:v>27.049999999999997</c:v>
                </c:pt>
                <c:pt idx="18">
                  <c:v>27.21899999999998</c:v>
                </c:pt>
                <c:pt idx="19">
                  <c:v>27.385999999999946</c:v>
                </c:pt>
                <c:pt idx="20">
                  <c:v>27.563000000000017</c:v>
                </c:pt>
                <c:pt idx="21">
                  <c:v>27.734000000000027</c:v>
                </c:pt>
                <c:pt idx="22">
                  <c:v>27.90100000000006</c:v>
                </c:pt>
                <c:pt idx="23">
                  <c:v>28.057999999999982</c:v>
                </c:pt>
                <c:pt idx="24" formatCode="#,##0.00">
                  <c:v>28.203999999999947</c:v>
                </c:pt>
                <c:pt idx="25">
                  <c:v>28.34099999999999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14.694999999999984</c:v>
                </c:pt>
                <c:pt idx="1">
                  <c:v>17.632000000000019</c:v>
                </c:pt>
                <c:pt idx="2">
                  <c:v>15.056000000000015</c:v>
                </c:pt>
                <c:pt idx="3">
                  <c:v>11.887999999999995</c:v>
                </c:pt>
                <c:pt idx="4">
                  <c:v>13.856999999999982</c:v>
                </c:pt>
                <c:pt idx="5">
                  <c:v>15.077000000000028</c:v>
                </c:pt>
                <c:pt idx="6">
                  <c:v>11.843000000000009</c:v>
                </c:pt>
                <c:pt idx="7">
                  <c:v>14.208999999999984</c:v>
                </c:pt>
                <c:pt idx="8">
                  <c:v>13.643999999999989</c:v>
                </c:pt>
                <c:pt idx="9">
                  <c:v>14.335999999999972</c:v>
                </c:pt>
                <c:pt idx="10">
                  <c:v>16.350999999999978</c:v>
                </c:pt>
                <c:pt idx="11">
                  <c:v>16.607999999999979</c:v>
                </c:pt>
                <c:pt idx="12">
                  <c:v>16.494000000000007</c:v>
                </c:pt>
                <c:pt idx="13">
                  <c:v>16.35899999999998</c:v>
                </c:pt>
                <c:pt idx="14">
                  <c:v>16.199999999999974</c:v>
                </c:pt>
                <c:pt idx="15">
                  <c:v>16.082000000000011</c:v>
                </c:pt>
                <c:pt idx="16">
                  <c:v>15.981999999999973</c:v>
                </c:pt>
                <c:pt idx="17">
                  <c:v>15.880999999999993</c:v>
                </c:pt>
                <c:pt idx="18">
                  <c:v>15.779000000000014</c:v>
                </c:pt>
                <c:pt idx="19">
                  <c:v>15.675999999999977</c:v>
                </c:pt>
                <c:pt idx="20">
                  <c:v>15.574999999999962</c:v>
                </c:pt>
                <c:pt idx="21">
                  <c:v>15.464999999999991</c:v>
                </c:pt>
                <c:pt idx="22">
                  <c:v>15.355000000000045</c:v>
                </c:pt>
                <c:pt idx="23">
                  <c:v>15.244999999999974</c:v>
                </c:pt>
                <c:pt idx="24" formatCode="#,##0.00">
                  <c:v>15.136000000000012</c:v>
                </c:pt>
                <c:pt idx="25">
                  <c:v>15.027999999999999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14.521999999999995</c:v>
                </c:pt>
                <c:pt idx="1">
                  <c:v>11.786000000000039</c:v>
                </c:pt>
                <c:pt idx="2">
                  <c:v>12.278000000000041</c:v>
                </c:pt>
                <c:pt idx="3">
                  <c:v>12.164000000000023</c:v>
                </c:pt>
                <c:pt idx="4">
                  <c:v>13.684999999999977</c:v>
                </c:pt>
                <c:pt idx="5">
                  <c:v>12.879000000000021</c:v>
                </c:pt>
                <c:pt idx="6">
                  <c:v>13.328999999999994</c:v>
                </c:pt>
                <c:pt idx="7">
                  <c:v>12.677000000000014</c:v>
                </c:pt>
                <c:pt idx="8">
                  <c:v>14.439000000000007</c:v>
                </c:pt>
                <c:pt idx="9">
                  <c:v>17.645999999999951</c:v>
                </c:pt>
                <c:pt idx="10">
                  <c:v>18.449999999999967</c:v>
                </c:pt>
                <c:pt idx="11">
                  <c:v>18.150000000000023</c:v>
                </c:pt>
                <c:pt idx="12">
                  <c:v>17.822000000000006</c:v>
                </c:pt>
                <c:pt idx="13">
                  <c:v>17.603000000000005</c:v>
                </c:pt>
                <c:pt idx="14">
                  <c:v>17.50699999999998</c:v>
                </c:pt>
                <c:pt idx="15">
                  <c:v>17.590999999999994</c:v>
                </c:pt>
                <c:pt idx="16">
                  <c:v>17.716000000000008</c:v>
                </c:pt>
                <c:pt idx="17">
                  <c:v>17.861000000000008</c:v>
                </c:pt>
                <c:pt idx="18">
                  <c:v>18.016000000000012</c:v>
                </c:pt>
                <c:pt idx="19">
                  <c:v>18.176999999999992</c:v>
                </c:pt>
                <c:pt idx="20">
                  <c:v>18.338000000000068</c:v>
                </c:pt>
                <c:pt idx="21">
                  <c:v>18.501000000000023</c:v>
                </c:pt>
                <c:pt idx="22">
                  <c:v>18.662999999999997</c:v>
                </c:pt>
                <c:pt idx="23">
                  <c:v>18.824000000000037</c:v>
                </c:pt>
                <c:pt idx="24" formatCode="#,##0.00">
                  <c:v>18.980999999999977</c:v>
                </c:pt>
                <c:pt idx="25">
                  <c:v>19.135999999999992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55.173000000000066</c:v>
                </c:pt>
                <c:pt idx="1">
                  <c:v>54.041000000000025</c:v>
                </c:pt>
                <c:pt idx="2">
                  <c:v>51.836000000000112</c:v>
                </c:pt>
                <c:pt idx="3">
                  <c:v>61.389999999999972</c:v>
                </c:pt>
                <c:pt idx="4">
                  <c:v>72.85599999999998</c:v>
                </c:pt>
                <c:pt idx="5">
                  <c:v>66.617000000000075</c:v>
                </c:pt>
                <c:pt idx="6">
                  <c:v>69.675000000000011</c:v>
                </c:pt>
                <c:pt idx="7">
                  <c:v>65.440999999999889</c:v>
                </c:pt>
                <c:pt idx="8">
                  <c:v>66.294000000000125</c:v>
                </c:pt>
                <c:pt idx="9">
                  <c:v>84.544000000000153</c:v>
                </c:pt>
                <c:pt idx="10">
                  <c:v>91.994999999999933</c:v>
                </c:pt>
                <c:pt idx="11">
                  <c:v>93.083999999999989</c:v>
                </c:pt>
                <c:pt idx="12">
                  <c:v>93.382000000000119</c:v>
                </c:pt>
                <c:pt idx="13">
                  <c:v>93.940999999999889</c:v>
                </c:pt>
                <c:pt idx="14">
                  <c:v>94.556000000000097</c:v>
                </c:pt>
                <c:pt idx="15">
                  <c:v>95.036000000000087</c:v>
                </c:pt>
                <c:pt idx="16">
                  <c:v>95.474000000000046</c:v>
                </c:pt>
                <c:pt idx="17">
                  <c:v>95.931999999999988</c:v>
                </c:pt>
                <c:pt idx="18">
                  <c:v>96.406999999999812</c:v>
                </c:pt>
                <c:pt idx="19">
                  <c:v>96.904000000000025</c:v>
                </c:pt>
                <c:pt idx="20">
                  <c:v>97.433000000000121</c:v>
                </c:pt>
                <c:pt idx="21">
                  <c:v>97.94900000000024</c:v>
                </c:pt>
                <c:pt idx="22">
                  <c:v>98.467000000000226</c:v>
                </c:pt>
                <c:pt idx="23">
                  <c:v>98.982000000000099</c:v>
                </c:pt>
                <c:pt idx="24" formatCode="#,##0.00">
                  <c:v>99.495999999999782</c:v>
                </c:pt>
                <c:pt idx="25">
                  <c:v>100.0089999999999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76.721999999999937</c:v>
                </c:pt>
                <c:pt idx="1">
                  <c:v>82.891999999999683</c:v>
                </c:pt>
                <c:pt idx="2">
                  <c:v>90.725999999999843</c:v>
                </c:pt>
                <c:pt idx="3">
                  <c:v>92.664999999999992</c:v>
                </c:pt>
                <c:pt idx="4">
                  <c:v>99.777000000000015</c:v>
                </c:pt>
                <c:pt idx="5">
                  <c:v>111.55100000000014</c:v>
                </c:pt>
                <c:pt idx="6">
                  <c:v>98.206000000000017</c:v>
                </c:pt>
                <c:pt idx="7">
                  <c:v>73.960000000000022</c:v>
                </c:pt>
                <c:pt idx="8">
                  <c:v>76.140000000000214</c:v>
                </c:pt>
                <c:pt idx="9">
                  <c:v>82.69100000000013</c:v>
                </c:pt>
                <c:pt idx="10">
                  <c:v>82.902999999999878</c:v>
                </c:pt>
                <c:pt idx="11">
                  <c:v>84.296000000000035</c:v>
                </c:pt>
                <c:pt idx="12">
                  <c:v>85.904000000000025</c:v>
                </c:pt>
                <c:pt idx="13">
                  <c:v>86.888999999999768</c:v>
                </c:pt>
                <c:pt idx="14">
                  <c:v>87.546999999999827</c:v>
                </c:pt>
                <c:pt idx="15">
                  <c:v>88.044999999999817</c:v>
                </c:pt>
                <c:pt idx="16">
                  <c:v>88.611999999999853</c:v>
                </c:pt>
                <c:pt idx="17">
                  <c:v>89.167999999999864</c:v>
                </c:pt>
                <c:pt idx="18">
                  <c:v>89.719000000000037</c:v>
                </c:pt>
                <c:pt idx="19">
                  <c:v>90.268000000000114</c:v>
                </c:pt>
                <c:pt idx="20">
                  <c:v>90.835000000000008</c:v>
                </c:pt>
                <c:pt idx="21">
                  <c:v>91.378</c:v>
                </c:pt>
                <c:pt idx="22">
                  <c:v>91.91999999999986</c:v>
                </c:pt>
                <c:pt idx="23">
                  <c:v>92.462000000000188</c:v>
                </c:pt>
                <c:pt idx="24" formatCode="#,##0.00">
                  <c:v>93.003999999999749</c:v>
                </c:pt>
                <c:pt idx="25">
                  <c:v>93.546999999999784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24.341000000000069</c:v>
                </c:pt>
                <c:pt idx="1">
                  <c:v>27.614000000000011</c:v>
                </c:pt>
                <c:pt idx="2">
                  <c:v>25.001999999999974</c:v>
                </c:pt>
                <c:pt idx="3">
                  <c:v>22.923999999999989</c:v>
                </c:pt>
                <c:pt idx="4">
                  <c:v>24.121999999999943</c:v>
                </c:pt>
                <c:pt idx="5">
                  <c:v>25.58100000000001</c:v>
                </c:pt>
                <c:pt idx="6">
                  <c:v>24.00100000000003</c:v>
                </c:pt>
                <c:pt idx="7">
                  <c:v>26.54000000000007</c:v>
                </c:pt>
                <c:pt idx="8">
                  <c:v>28.273000000000021</c:v>
                </c:pt>
                <c:pt idx="9">
                  <c:v>29.120999999999921</c:v>
                </c:pt>
                <c:pt idx="10">
                  <c:v>26.521999999999981</c:v>
                </c:pt>
                <c:pt idx="11">
                  <c:v>26.177000000000032</c:v>
                </c:pt>
                <c:pt idx="12">
                  <c:v>24.996000000000024</c:v>
                </c:pt>
                <c:pt idx="13">
                  <c:v>24.636999999999979</c:v>
                </c:pt>
                <c:pt idx="14">
                  <c:v>24.819000000000027</c:v>
                </c:pt>
                <c:pt idx="15">
                  <c:v>24.862999999999971</c:v>
                </c:pt>
                <c:pt idx="16">
                  <c:v>24.942000000000032</c:v>
                </c:pt>
                <c:pt idx="17">
                  <c:v>25.000000000000028</c:v>
                </c:pt>
                <c:pt idx="18">
                  <c:v>25.039000000000016</c:v>
                </c:pt>
                <c:pt idx="19">
                  <c:v>25.064999999999987</c:v>
                </c:pt>
                <c:pt idx="20">
                  <c:v>25.100000000000044</c:v>
                </c:pt>
                <c:pt idx="21">
                  <c:v>25.138999999999971</c:v>
                </c:pt>
                <c:pt idx="22">
                  <c:v>25.181000000000004</c:v>
                </c:pt>
                <c:pt idx="23">
                  <c:v>25.221000000000071</c:v>
                </c:pt>
                <c:pt idx="24" formatCode="#,##0.00">
                  <c:v>25.257000000000048</c:v>
                </c:pt>
                <c:pt idx="25">
                  <c:v>25.287999999999997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26.523999999999987</c:v>
                </c:pt>
                <c:pt idx="1">
                  <c:v>26.587000000000003</c:v>
                </c:pt>
                <c:pt idx="2">
                  <c:v>27.246000000000048</c:v>
                </c:pt>
                <c:pt idx="3">
                  <c:v>28.795000000000051</c:v>
                </c:pt>
                <c:pt idx="4">
                  <c:v>34.435999999999957</c:v>
                </c:pt>
                <c:pt idx="5">
                  <c:v>22.861000000000011</c:v>
                </c:pt>
                <c:pt idx="6">
                  <c:v>31.61600000000001</c:v>
                </c:pt>
                <c:pt idx="7">
                  <c:v>24.664999999999996</c:v>
                </c:pt>
                <c:pt idx="8">
                  <c:v>30.908000000000019</c:v>
                </c:pt>
                <c:pt idx="9">
                  <c:v>29.829000000000025</c:v>
                </c:pt>
                <c:pt idx="10">
                  <c:v>30.182999999999989</c:v>
                </c:pt>
                <c:pt idx="11">
                  <c:v>29.324999999999974</c:v>
                </c:pt>
                <c:pt idx="12">
                  <c:v>28.796000000000021</c:v>
                </c:pt>
                <c:pt idx="13">
                  <c:v>28.756999999999977</c:v>
                </c:pt>
                <c:pt idx="14">
                  <c:v>28.751000000000019</c:v>
                </c:pt>
                <c:pt idx="15">
                  <c:v>28.693999999999999</c:v>
                </c:pt>
                <c:pt idx="16">
                  <c:v>28.624999999999979</c:v>
                </c:pt>
                <c:pt idx="17">
                  <c:v>28.560000000000024</c:v>
                </c:pt>
                <c:pt idx="18">
                  <c:v>28.502000000000002</c:v>
                </c:pt>
                <c:pt idx="19">
                  <c:v>28.453999999999994</c:v>
                </c:pt>
                <c:pt idx="20">
                  <c:v>28.419000000000008</c:v>
                </c:pt>
                <c:pt idx="21">
                  <c:v>28.392000000000035</c:v>
                </c:pt>
                <c:pt idx="22">
                  <c:v>28.370999999999984</c:v>
                </c:pt>
                <c:pt idx="23">
                  <c:v>28.354000000000035</c:v>
                </c:pt>
                <c:pt idx="24" formatCode="#,##0.00">
                  <c:v>28.34100000000003</c:v>
                </c:pt>
                <c:pt idx="25">
                  <c:v>28.333999999999953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55.980999999999909</c:v>
                </c:pt>
                <c:pt idx="1">
                  <c:v>52.855999999999923</c:v>
                </c:pt>
                <c:pt idx="2">
                  <c:v>50.427999999999948</c:v>
                </c:pt>
                <c:pt idx="3">
                  <c:v>44.698000000000064</c:v>
                </c:pt>
                <c:pt idx="4">
                  <c:v>45.542999999999971</c:v>
                </c:pt>
                <c:pt idx="5">
                  <c:v>42.550000000000082</c:v>
                </c:pt>
                <c:pt idx="6">
                  <c:v>42.997000000000043</c:v>
                </c:pt>
                <c:pt idx="7">
                  <c:v>42.823000000000086</c:v>
                </c:pt>
                <c:pt idx="8">
                  <c:v>41.031999999999996</c:v>
                </c:pt>
                <c:pt idx="9">
                  <c:v>41.714999999999939</c:v>
                </c:pt>
                <c:pt idx="10">
                  <c:v>43.203999999999994</c:v>
                </c:pt>
                <c:pt idx="11">
                  <c:v>42.588999999999984</c:v>
                </c:pt>
                <c:pt idx="12">
                  <c:v>43.327999999999946</c:v>
                </c:pt>
                <c:pt idx="13">
                  <c:v>43.885000000000083</c:v>
                </c:pt>
                <c:pt idx="14">
                  <c:v>44.594000000000158</c:v>
                </c:pt>
                <c:pt idx="15">
                  <c:v>44.914000000000023</c:v>
                </c:pt>
                <c:pt idx="16">
                  <c:v>45.188000000000002</c:v>
                </c:pt>
                <c:pt idx="17">
                  <c:v>45.468999999999895</c:v>
                </c:pt>
                <c:pt idx="18">
                  <c:v>45.749999999999922</c:v>
                </c:pt>
                <c:pt idx="19">
                  <c:v>46.03199999999994</c:v>
                </c:pt>
                <c:pt idx="20">
                  <c:v>46.314999999999969</c:v>
                </c:pt>
                <c:pt idx="21">
                  <c:v>46.595000000000041</c:v>
                </c:pt>
                <c:pt idx="22">
                  <c:v>46.871000000000166</c:v>
                </c:pt>
                <c:pt idx="23">
                  <c:v>47.148000000000124</c:v>
                </c:pt>
                <c:pt idx="24" formatCode="#,##0.00">
                  <c:v>47.421999999999912</c:v>
                </c:pt>
                <c:pt idx="25">
                  <c:v>47.691999999999922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84.609999999999928</c:v>
                </c:pt>
                <c:pt idx="1">
                  <c:v>88.29799999999986</c:v>
                </c:pt>
                <c:pt idx="2">
                  <c:v>93.91199999999985</c:v>
                </c:pt>
                <c:pt idx="3">
                  <c:v>88.708000000000098</c:v>
                </c:pt>
                <c:pt idx="4">
                  <c:v>93.129000000000005</c:v>
                </c:pt>
                <c:pt idx="5">
                  <c:v>93.772999999999939</c:v>
                </c:pt>
                <c:pt idx="6">
                  <c:v>93.18199999999996</c:v>
                </c:pt>
                <c:pt idx="7">
                  <c:v>92.997999999999848</c:v>
                </c:pt>
                <c:pt idx="8">
                  <c:v>94.628999999999891</c:v>
                </c:pt>
                <c:pt idx="9">
                  <c:v>95.924000000000149</c:v>
                </c:pt>
                <c:pt idx="10">
                  <c:v>95.377000000000095</c:v>
                </c:pt>
                <c:pt idx="11">
                  <c:v>94.304999999999822</c:v>
                </c:pt>
                <c:pt idx="12">
                  <c:v>93.349999999999895</c:v>
                </c:pt>
                <c:pt idx="13">
                  <c:v>93.063999999999979</c:v>
                </c:pt>
                <c:pt idx="14">
                  <c:v>92.968999999999667</c:v>
                </c:pt>
                <c:pt idx="15">
                  <c:v>93.075000000000159</c:v>
                </c:pt>
                <c:pt idx="16">
                  <c:v>93.08099999999979</c:v>
                </c:pt>
                <c:pt idx="17">
                  <c:v>93.088000000000221</c:v>
                </c:pt>
                <c:pt idx="18">
                  <c:v>93.098999999999791</c:v>
                </c:pt>
                <c:pt idx="19">
                  <c:v>93.123999999999953</c:v>
                </c:pt>
                <c:pt idx="20">
                  <c:v>93.206000000000088</c:v>
                </c:pt>
                <c:pt idx="21">
                  <c:v>93.280000000000172</c:v>
                </c:pt>
                <c:pt idx="22">
                  <c:v>93.337999999999809</c:v>
                </c:pt>
                <c:pt idx="23">
                  <c:v>93.389999999999958</c:v>
                </c:pt>
                <c:pt idx="24" formatCode="#,##0.00">
                  <c:v>93.430000000000092</c:v>
                </c:pt>
                <c:pt idx="25">
                  <c:v>93.453000000000102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129.52700000000002</c:v>
                </c:pt>
                <c:pt idx="1">
                  <c:v>132.19599999999986</c:v>
                </c:pt>
                <c:pt idx="2">
                  <c:v>132.10500000000002</c:v>
                </c:pt>
                <c:pt idx="3">
                  <c:v>131.15000000000009</c:v>
                </c:pt>
                <c:pt idx="4">
                  <c:v>135.95199999999997</c:v>
                </c:pt>
                <c:pt idx="5">
                  <c:v>131.56499999999986</c:v>
                </c:pt>
                <c:pt idx="6">
                  <c:v>140.13399999999967</c:v>
                </c:pt>
                <c:pt idx="7">
                  <c:v>146.80999999999958</c:v>
                </c:pt>
                <c:pt idx="8">
                  <c:v>144.69600000000037</c:v>
                </c:pt>
                <c:pt idx="9">
                  <c:v>141.23099999999991</c:v>
                </c:pt>
                <c:pt idx="10">
                  <c:v>137.07399999999987</c:v>
                </c:pt>
                <c:pt idx="11">
                  <c:v>139.81399999999985</c:v>
                </c:pt>
                <c:pt idx="12">
                  <c:v>141.73099999999977</c:v>
                </c:pt>
                <c:pt idx="13">
                  <c:v>143.41199999999995</c:v>
                </c:pt>
                <c:pt idx="14">
                  <c:v>145.38100000000011</c:v>
                </c:pt>
                <c:pt idx="15">
                  <c:v>146.72700000000012</c:v>
                </c:pt>
                <c:pt idx="16">
                  <c:v>147.77200000000008</c:v>
                </c:pt>
                <c:pt idx="17">
                  <c:v>148.72500000000011</c:v>
                </c:pt>
                <c:pt idx="18">
                  <c:v>149.63999999999999</c:v>
                </c:pt>
                <c:pt idx="19">
                  <c:v>150.53399999999991</c:v>
                </c:pt>
                <c:pt idx="20">
                  <c:v>151.40600000000006</c:v>
                </c:pt>
                <c:pt idx="21">
                  <c:v>152.24799999999988</c:v>
                </c:pt>
                <c:pt idx="22">
                  <c:v>153.06600000000017</c:v>
                </c:pt>
                <c:pt idx="23">
                  <c:v>153.87899999999982</c:v>
                </c:pt>
                <c:pt idx="24" formatCode="#,##0.00">
                  <c:v>154.68599999999975</c:v>
                </c:pt>
                <c:pt idx="25">
                  <c:v>155.4849999999999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20.301000000000009</c:v>
                </c:pt>
                <c:pt idx="1">
                  <c:v>25.516000000000009</c:v>
                </c:pt>
                <c:pt idx="2">
                  <c:v>29.025999999999971</c:v>
                </c:pt>
                <c:pt idx="3">
                  <c:v>21.863000000000021</c:v>
                </c:pt>
                <c:pt idx="4">
                  <c:v>16.933999999999997</c:v>
                </c:pt>
                <c:pt idx="5">
                  <c:v>23.743999999999982</c:v>
                </c:pt>
                <c:pt idx="6">
                  <c:v>22.896999999999995</c:v>
                </c:pt>
                <c:pt idx="7">
                  <c:v>28.529000000000011</c:v>
                </c:pt>
                <c:pt idx="8">
                  <c:v>26.351000000000042</c:v>
                </c:pt>
                <c:pt idx="9">
                  <c:v>26.464999999999982</c:v>
                </c:pt>
                <c:pt idx="10">
                  <c:v>30.037000000000017</c:v>
                </c:pt>
                <c:pt idx="11">
                  <c:v>29.758000000000017</c:v>
                </c:pt>
                <c:pt idx="12">
                  <c:v>29.563000000000017</c:v>
                </c:pt>
                <c:pt idx="13">
                  <c:v>29.494000000000085</c:v>
                </c:pt>
                <c:pt idx="14">
                  <c:v>29.589000000000034</c:v>
                </c:pt>
                <c:pt idx="15">
                  <c:v>29.575000000000035</c:v>
                </c:pt>
                <c:pt idx="16">
                  <c:v>29.55299999999998</c:v>
                </c:pt>
                <c:pt idx="17">
                  <c:v>29.504999999999995</c:v>
                </c:pt>
                <c:pt idx="18">
                  <c:v>29.441999999999993</c:v>
                </c:pt>
                <c:pt idx="19">
                  <c:v>29.375000000000018</c:v>
                </c:pt>
                <c:pt idx="20">
                  <c:v>29.320999999999952</c:v>
                </c:pt>
                <c:pt idx="21">
                  <c:v>29.263000000000048</c:v>
                </c:pt>
                <c:pt idx="22">
                  <c:v>29.205999999999953</c:v>
                </c:pt>
                <c:pt idx="23">
                  <c:v>29.152000000000019</c:v>
                </c:pt>
                <c:pt idx="24">
                  <c:v>29.098999999999986</c:v>
                </c:pt>
                <c:pt idx="25">
                  <c:v>29.046999999999926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127.84399999999968</c:v>
                </c:pt>
                <c:pt idx="1">
                  <c:v>123.98899999999998</c:v>
                </c:pt>
                <c:pt idx="2">
                  <c:v>129.06199999999981</c:v>
                </c:pt>
                <c:pt idx="3">
                  <c:v>124.95299999999997</c:v>
                </c:pt>
                <c:pt idx="4">
                  <c:v>122.83699999999986</c:v>
                </c:pt>
                <c:pt idx="5">
                  <c:v>131.1140000000004</c:v>
                </c:pt>
                <c:pt idx="6">
                  <c:v>131.36599999999987</c:v>
                </c:pt>
                <c:pt idx="7">
                  <c:v>137.06199999999981</c:v>
                </c:pt>
                <c:pt idx="8">
                  <c:v>140.67300000000012</c:v>
                </c:pt>
                <c:pt idx="9">
                  <c:v>135.83899999999946</c:v>
                </c:pt>
                <c:pt idx="10">
                  <c:v>132.36600000000004</c:v>
                </c:pt>
                <c:pt idx="11">
                  <c:v>131.58399999999989</c:v>
                </c:pt>
                <c:pt idx="12">
                  <c:v>130.32800000000037</c:v>
                </c:pt>
                <c:pt idx="13">
                  <c:v>129.04900000000001</c:v>
                </c:pt>
                <c:pt idx="14">
                  <c:v>128.04799999999958</c:v>
                </c:pt>
                <c:pt idx="15">
                  <c:v>127.0859999999997</c:v>
                </c:pt>
                <c:pt idx="16">
                  <c:v>126.31099999999995</c:v>
                </c:pt>
                <c:pt idx="17">
                  <c:v>125.50199999999991</c:v>
                </c:pt>
                <c:pt idx="18">
                  <c:v>124.7350000000001</c:v>
                </c:pt>
                <c:pt idx="19">
                  <c:v>123.99599999999998</c:v>
                </c:pt>
                <c:pt idx="20">
                  <c:v>123.38000000000017</c:v>
                </c:pt>
                <c:pt idx="21">
                  <c:v>122.73499999999999</c:v>
                </c:pt>
                <c:pt idx="22">
                  <c:v>122.11899999999996</c:v>
                </c:pt>
                <c:pt idx="23">
                  <c:v>121.5290000000002</c:v>
                </c:pt>
                <c:pt idx="24">
                  <c:v>120.96300000000002</c:v>
                </c:pt>
                <c:pt idx="25">
                  <c:v>120.48300000000006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67.968000000000018</c:v>
                </c:pt>
                <c:pt idx="1">
                  <c:v>68.268999999999863</c:v>
                </c:pt>
                <c:pt idx="2">
                  <c:v>69.987999999999886</c:v>
                </c:pt>
                <c:pt idx="3">
                  <c:v>62.463999999999999</c:v>
                </c:pt>
                <c:pt idx="4">
                  <c:v>64.226999999999776</c:v>
                </c:pt>
                <c:pt idx="5">
                  <c:v>67.311000000000263</c:v>
                </c:pt>
                <c:pt idx="6">
                  <c:v>73.150999999999925</c:v>
                </c:pt>
                <c:pt idx="7">
                  <c:v>70.346999999999753</c:v>
                </c:pt>
                <c:pt idx="8">
                  <c:v>75.076000000000008</c:v>
                </c:pt>
                <c:pt idx="9">
                  <c:v>72.066000000000059</c:v>
                </c:pt>
                <c:pt idx="10">
                  <c:v>69.868000000000038</c:v>
                </c:pt>
                <c:pt idx="11">
                  <c:v>68.947999999999752</c:v>
                </c:pt>
                <c:pt idx="12">
                  <c:v>69.369</c:v>
                </c:pt>
                <c:pt idx="13">
                  <c:v>70.309000000000182</c:v>
                </c:pt>
                <c:pt idx="14">
                  <c:v>71.098000000000141</c:v>
                </c:pt>
                <c:pt idx="15">
                  <c:v>71.517999999999873</c:v>
                </c:pt>
                <c:pt idx="16">
                  <c:v>71.873999999999938</c:v>
                </c:pt>
                <c:pt idx="17">
                  <c:v>72.09000000000016</c:v>
                </c:pt>
                <c:pt idx="18">
                  <c:v>72.375000000000057</c:v>
                </c:pt>
                <c:pt idx="19">
                  <c:v>72.626000000000019</c:v>
                </c:pt>
                <c:pt idx="20">
                  <c:v>72.949999999999946</c:v>
                </c:pt>
                <c:pt idx="21">
                  <c:v>73.286000000000257</c:v>
                </c:pt>
                <c:pt idx="22">
                  <c:v>73.63600000000001</c:v>
                </c:pt>
                <c:pt idx="23">
                  <c:v>73.99600000000018</c:v>
                </c:pt>
                <c:pt idx="24" formatCode="#,##0.00">
                  <c:v>74.362000000000023</c:v>
                </c:pt>
                <c:pt idx="25">
                  <c:v>74.733000000000047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252.61200000000005</c:v>
                </c:pt>
                <c:pt idx="1">
                  <c:v>258.4200000000003</c:v>
                </c:pt>
                <c:pt idx="2">
                  <c:v>263.28199999999981</c:v>
                </c:pt>
                <c:pt idx="3">
                  <c:v>255.88100000000017</c:v>
                </c:pt>
                <c:pt idx="4">
                  <c:v>252.77199999999999</c:v>
                </c:pt>
                <c:pt idx="5">
                  <c:v>265.71199999999982</c:v>
                </c:pt>
                <c:pt idx="6">
                  <c:v>279.3830000000001</c:v>
                </c:pt>
                <c:pt idx="7">
                  <c:v>283.19899999999944</c:v>
                </c:pt>
                <c:pt idx="8">
                  <c:v>276.75400000000019</c:v>
                </c:pt>
                <c:pt idx="9">
                  <c:v>285.32099999999969</c:v>
                </c:pt>
                <c:pt idx="10">
                  <c:v>283.00500000000039</c:v>
                </c:pt>
                <c:pt idx="11">
                  <c:v>282.13799999999981</c:v>
                </c:pt>
                <c:pt idx="12">
                  <c:v>283.2559999999998</c:v>
                </c:pt>
                <c:pt idx="13">
                  <c:v>284.03099999999989</c:v>
                </c:pt>
                <c:pt idx="14">
                  <c:v>285.66000000000037</c:v>
                </c:pt>
                <c:pt idx="15">
                  <c:v>286.9849999999999</c:v>
                </c:pt>
                <c:pt idx="16">
                  <c:v>287.97799999999995</c:v>
                </c:pt>
                <c:pt idx="17">
                  <c:v>288.85699999999963</c:v>
                </c:pt>
                <c:pt idx="18">
                  <c:v>289.6720000000002</c:v>
                </c:pt>
                <c:pt idx="19">
                  <c:v>290.45499999999981</c:v>
                </c:pt>
                <c:pt idx="20">
                  <c:v>291.26300000000003</c:v>
                </c:pt>
                <c:pt idx="21">
                  <c:v>292.04300000000001</c:v>
                </c:pt>
                <c:pt idx="22">
                  <c:v>292.78999999999996</c:v>
                </c:pt>
                <c:pt idx="23">
                  <c:v>293.57199999999972</c:v>
                </c:pt>
                <c:pt idx="24">
                  <c:v>294.30900000000025</c:v>
                </c:pt>
                <c:pt idx="25">
                  <c:v>295.01300000000015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241.98000000000002</c:v>
                </c:pt>
                <c:pt idx="1">
                  <c:v>248.87999999999982</c:v>
                </c:pt>
                <c:pt idx="2">
                  <c:v>246.59000000000003</c:v>
                </c:pt>
                <c:pt idx="3">
                  <c:v>260.10399999999998</c:v>
                </c:pt>
                <c:pt idx="4">
                  <c:v>289.50499999999994</c:v>
                </c:pt>
                <c:pt idx="5">
                  <c:v>282.52400000000034</c:v>
                </c:pt>
                <c:pt idx="6">
                  <c:v>276.95900000000012</c:v>
                </c:pt>
                <c:pt idx="7">
                  <c:v>252.73499999999999</c:v>
                </c:pt>
                <c:pt idx="8">
                  <c:v>262.64500000000038</c:v>
                </c:pt>
                <c:pt idx="9">
                  <c:v>290.75400000000013</c:v>
                </c:pt>
                <c:pt idx="10">
                  <c:v>295.29599999999976</c:v>
                </c:pt>
                <c:pt idx="11">
                  <c:v>297.06900000000002</c:v>
                </c:pt>
                <c:pt idx="12">
                  <c:v>296.98400000000026</c:v>
                </c:pt>
                <c:pt idx="13">
                  <c:v>298.14999999999964</c:v>
                </c:pt>
                <c:pt idx="14">
                  <c:v>299.62899999999996</c:v>
                </c:pt>
                <c:pt idx="15">
                  <c:v>300.80399999999986</c:v>
                </c:pt>
                <c:pt idx="16">
                  <c:v>302.06499999999994</c:v>
                </c:pt>
                <c:pt idx="17">
                  <c:v>303.30399999999992</c:v>
                </c:pt>
                <c:pt idx="18">
                  <c:v>304.53999999999991</c:v>
                </c:pt>
                <c:pt idx="19">
                  <c:v>305.79600000000005</c:v>
                </c:pt>
                <c:pt idx="20">
                  <c:v>307.13400000000024</c:v>
                </c:pt>
                <c:pt idx="21">
                  <c:v>308.43500000000029</c:v>
                </c:pt>
                <c:pt idx="22">
                  <c:v>309.74100000000016</c:v>
                </c:pt>
                <c:pt idx="23">
                  <c:v>311.03500000000037</c:v>
                </c:pt>
                <c:pt idx="24">
                  <c:v>312.31399999999951</c:v>
                </c:pt>
                <c:pt idx="25">
                  <c:v>313.58399999999961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270.11799999999982</c:v>
                </c:pt>
                <c:pt idx="1">
                  <c:v>273.34999999999962</c:v>
                </c:pt>
                <c:pt idx="2">
                  <c:v>276.44499999999982</c:v>
                </c:pt>
                <c:pt idx="3">
                  <c:v>264.55600000000027</c:v>
                </c:pt>
                <c:pt idx="4">
                  <c:v>274.62399999999991</c:v>
                </c:pt>
                <c:pt idx="5">
                  <c:v>267.88799999999992</c:v>
                </c:pt>
                <c:pt idx="6">
                  <c:v>276.31299999999965</c:v>
                </c:pt>
                <c:pt idx="7">
                  <c:v>282.63099999999952</c:v>
                </c:pt>
                <c:pt idx="8">
                  <c:v>280.35700000000026</c:v>
                </c:pt>
                <c:pt idx="9">
                  <c:v>278.87</c:v>
                </c:pt>
                <c:pt idx="10">
                  <c:v>275.65499999999997</c:v>
                </c:pt>
                <c:pt idx="11">
                  <c:v>276.70799999999963</c:v>
                </c:pt>
                <c:pt idx="12">
                  <c:v>278.40899999999959</c:v>
                </c:pt>
                <c:pt idx="13">
                  <c:v>280.36099999999999</c:v>
                </c:pt>
                <c:pt idx="14">
                  <c:v>282.94399999999996</c:v>
                </c:pt>
                <c:pt idx="15">
                  <c:v>284.71600000000029</c:v>
                </c:pt>
                <c:pt idx="16">
                  <c:v>286.04099999999983</c:v>
                </c:pt>
                <c:pt idx="17">
                  <c:v>287.28200000000027</c:v>
                </c:pt>
                <c:pt idx="18">
                  <c:v>288.48899999999969</c:v>
                </c:pt>
                <c:pt idx="19">
                  <c:v>289.68999999999983</c:v>
                </c:pt>
                <c:pt idx="20">
                  <c:v>290.92700000000013</c:v>
                </c:pt>
                <c:pt idx="21">
                  <c:v>292.1230000000001</c:v>
                </c:pt>
                <c:pt idx="22">
                  <c:v>293.27500000000015</c:v>
                </c:pt>
                <c:pt idx="23">
                  <c:v>294.41699999999992</c:v>
                </c:pt>
                <c:pt idx="24">
                  <c:v>295.53799999999978</c:v>
                </c:pt>
                <c:pt idx="25">
                  <c:v>296.62999999999994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25.800809598061413</c:v>
                </c:pt>
                <c:pt idx="1">
                  <c:v>25.377292223448677</c:v>
                </c:pt>
                <c:pt idx="2">
                  <c:v>26.262295372247653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27.210430966981399</c:v>
                </c:pt>
                <c:pt idx="1">
                  <c:v>27.185477805283764</c:v>
                </c:pt>
                <c:pt idx="2">
                  <c:v>27.763326811215649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25.591234844114297</c:v>
                </c:pt>
                <c:pt idx="1">
                  <c:v>26.053946366643466</c:v>
                </c:pt>
                <c:pt idx="2">
                  <c:v>26.119133414195804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6.4828521428922494</c:v>
                </c:pt>
                <c:pt idx="1">
                  <c:v>6.4321730172422544</c:v>
                </c:pt>
                <c:pt idx="2">
                  <c:v>6.6165260427272541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12.627842044586677</c:v>
                </c:pt>
                <c:pt idx="1">
                  <c:v>12.185850655525963</c:v>
                </c:pt>
                <c:pt idx="2">
                  <c:v>10.667026711170536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2.2868304033639797</c:v>
                </c:pt>
                <c:pt idx="1">
                  <c:v>2.7652599318558653</c:v>
                </c:pt>
                <c:pt idx="2">
                  <c:v>2.5716916484430965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7.7670000000000528</c:v>
                </c:pt>
                <c:pt idx="1">
                  <c:v>12.771999999999423</c:v>
                </c:pt>
                <c:pt idx="2">
                  <c:v>17.293000000000575</c:v>
                </c:pt>
                <c:pt idx="3">
                  <c:v>2.5569999999997748</c:v>
                </c:pt>
                <c:pt idx="4">
                  <c:v>1.2519999999996401</c:v>
                </c:pt>
                <c:pt idx="5">
                  <c:v>6.2930000000000348</c:v>
                </c:pt>
                <c:pt idx="7">
                  <c:v>47.933999999999742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20.974999999999966</c:v>
                </c:pt>
                <c:pt idx="1">
                  <c:v>18.28799999999984</c:v>
                </c:pt>
                <c:pt idx="2">
                  <c:v>12.007999999999754</c:v>
                </c:pt>
                <c:pt idx="3">
                  <c:v>4.8650000000000091</c:v>
                </c:pt>
                <c:pt idx="4">
                  <c:v>-11.882999999999981</c:v>
                </c:pt>
                <c:pt idx="5">
                  <c:v>-0.99000000000009081</c:v>
                </c:pt>
                <c:pt idx="7">
                  <c:v>43.262999999999494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0.26071246407701754</c:v>
                </c:pt>
                <c:pt idx="2">
                  <c:v>-0.51167927163755511</c:v>
                </c:pt>
                <c:pt idx="3">
                  <c:v>-1.6668567774665077</c:v>
                </c:pt>
                <c:pt idx="4">
                  <c:v>-0.69919436861685114</c:v>
                </c:pt>
                <c:pt idx="6">
                  <c:v>9.286271962229975E-2</c:v>
                </c:pt>
                <c:pt idx="7">
                  <c:v>1.0499569369612605</c:v>
                </c:pt>
                <c:pt idx="8">
                  <c:v>0.5606111740017683</c:v>
                </c:pt>
                <c:pt idx="10">
                  <c:v>2.4378691732378721</c:v>
                </c:pt>
                <c:pt idx="11">
                  <c:v>-0.86115514087644618</c:v>
                </c:pt>
                <c:pt idx="12">
                  <c:v>-5.6116024582619772E-2</c:v>
                </c:pt>
                <c:pt idx="14">
                  <c:v>-0.68408502037811125</c:v>
                </c:pt>
                <c:pt idx="15">
                  <c:v>0.1688854800154127</c:v>
                </c:pt>
                <c:pt idx="16">
                  <c:v>1.0851855655495957</c:v>
                </c:pt>
                <c:pt idx="17">
                  <c:v>0.88006590057223555</c:v>
                </c:pt>
                <c:pt idx="19">
                  <c:v>-1.0292358669933055</c:v>
                </c:pt>
                <c:pt idx="20">
                  <c:v>-0.78227837078662654</c:v>
                </c:pt>
                <c:pt idx="21">
                  <c:v>-0.70841364226754688</c:v>
                </c:pt>
                <c:pt idx="22">
                  <c:v>-9.3244786336232899E-2</c:v>
                </c:pt>
                <c:pt idx="23">
                  <c:v>-0.68951409204410785</c:v>
                </c:pt>
                <c:pt idx="25">
                  <c:v>-1.3130975253669575</c:v>
                </c:pt>
                <c:pt idx="26">
                  <c:v>-1.0331789589239304</c:v>
                </c:pt>
                <c:pt idx="27">
                  <c:v>-1.0833549203070114</c:v>
                </c:pt>
                <c:pt idx="29">
                  <c:v>-7.8030282167218523E-2</c:v>
                </c:pt>
                <c:pt idx="30">
                  <c:v>-3.5503996025232354E-2</c:v>
                </c:pt>
                <c:pt idx="31">
                  <c:v>1.983234711203341</c:v>
                </c:pt>
                <c:pt idx="32">
                  <c:v>0.70028587273522902</c:v>
                </c:pt>
                <c:pt idx="33">
                  <c:v>-0.61215238410874395</c:v>
                </c:pt>
                <c:pt idx="34">
                  <c:v>0.20017801368976684</c:v>
                </c:pt>
                <c:pt idx="36">
                  <c:v>1.4897227429508497</c:v>
                </c:pt>
                <c:pt idx="37">
                  <c:v>0.20099867375973357</c:v>
                </c:pt>
                <c:pt idx="38">
                  <c:v>1.0641562823586748</c:v>
                </c:pt>
                <c:pt idx="39">
                  <c:v>1.039203597324434</c:v>
                </c:pt>
                <c:pt idx="40">
                  <c:v>1.0437602714050032</c:v>
                </c:pt>
                <c:pt idx="42">
                  <c:v>2.2829072302408937</c:v>
                </c:pt>
                <c:pt idx="43">
                  <c:v>2.0972885144221465E-2</c:v>
                </c:pt>
                <c:pt idx="44">
                  <c:v>0.7922041639341959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0.90673021889013938</c:v>
                </c:pt>
                <c:pt idx="2">
                  <c:v>-2.9344925425913271</c:v>
                </c:pt>
                <c:pt idx="3">
                  <c:v>-3.466619255221226</c:v>
                </c:pt>
                <c:pt idx="4">
                  <c:v>-3.0281519469622209</c:v>
                </c:pt>
                <c:pt idx="6">
                  <c:v>1.6591679009405169</c:v>
                </c:pt>
                <c:pt idx="7">
                  <c:v>-2.8650962617554954</c:v>
                </c:pt>
                <c:pt idx="8">
                  <c:v>-0.63101383721076987</c:v>
                </c:pt>
                <c:pt idx="10">
                  <c:v>1.2418487971302294</c:v>
                </c:pt>
                <c:pt idx="11">
                  <c:v>-2.2913304489489139</c:v>
                </c:pt>
                <c:pt idx="12">
                  <c:v>-1.6312194068908936</c:v>
                </c:pt>
                <c:pt idx="14">
                  <c:v>0.19138969089274038</c:v>
                </c:pt>
                <c:pt idx="15">
                  <c:v>3.6082723196861011</c:v>
                </c:pt>
                <c:pt idx="16">
                  <c:v>-0.12374678689131002</c:v>
                </c:pt>
                <c:pt idx="17">
                  <c:v>0.62200353903585359</c:v>
                </c:pt>
                <c:pt idx="19">
                  <c:v>-3.2188584445241197</c:v>
                </c:pt>
                <c:pt idx="20">
                  <c:v>-4.229775990824713</c:v>
                </c:pt>
                <c:pt idx="21">
                  <c:v>-2.3440029066415069</c:v>
                </c:pt>
                <c:pt idx="22">
                  <c:v>5.7380498938288005</c:v>
                </c:pt>
                <c:pt idx="23">
                  <c:v>-2.0551425402478229</c:v>
                </c:pt>
                <c:pt idx="25">
                  <c:v>-1.0640511952688558</c:v>
                </c:pt>
                <c:pt idx="26">
                  <c:v>0.76955401812754953</c:v>
                </c:pt>
                <c:pt idx="27">
                  <c:v>0.42013334695527593</c:v>
                </c:pt>
                <c:pt idx="29">
                  <c:v>2.4600058434027128</c:v>
                </c:pt>
                <c:pt idx="30">
                  <c:v>0.12830170070889935</c:v>
                </c:pt>
                <c:pt idx="31">
                  <c:v>0.47598859575805896</c:v>
                </c:pt>
                <c:pt idx="32">
                  <c:v>3.1950583921426023</c:v>
                </c:pt>
                <c:pt idx="33">
                  <c:v>5.8245076228043535</c:v>
                </c:pt>
                <c:pt idx="34">
                  <c:v>2.5945914807055548</c:v>
                </c:pt>
                <c:pt idx="36">
                  <c:v>6.4852984073604958</c:v>
                </c:pt>
                <c:pt idx="37">
                  <c:v>2.3132141262962813</c:v>
                </c:pt>
                <c:pt idx="38">
                  <c:v>3.0462301682755655</c:v>
                </c:pt>
                <c:pt idx="39">
                  <c:v>4.3964873594549481</c:v>
                </c:pt>
                <c:pt idx="40">
                  <c:v>4.3165257147215863</c:v>
                </c:pt>
                <c:pt idx="42">
                  <c:v>2.7419052867484472</c:v>
                </c:pt>
                <c:pt idx="43">
                  <c:v>4.5018330035757614</c:v>
                </c:pt>
                <c:pt idx="44">
                  <c:v>3.9433111359985729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16.108858685488485</c:v>
                </c:pt>
                <c:pt idx="1">
                  <c:v>4.5552059896490604</c:v>
                </c:pt>
                <c:pt idx="2">
                  <c:v>13.139325113223578</c:v>
                </c:pt>
                <c:pt idx="3">
                  <c:v>6.5615126107241508</c:v>
                </c:pt>
                <c:pt idx="4">
                  <c:v>4.5881027332477586</c:v>
                </c:pt>
                <c:pt idx="5">
                  <c:v>19.410908358034185</c:v>
                </c:pt>
                <c:pt idx="6">
                  <c:v>5.4637727188928409</c:v>
                </c:pt>
                <c:pt idx="7">
                  <c:v>3.0622258595714023</c:v>
                </c:pt>
                <c:pt idx="8">
                  <c:v>0.31112558505982513</c:v>
                </c:pt>
                <c:pt idx="9">
                  <c:v>9.4434836858283688E-2</c:v>
                </c:pt>
                <c:pt idx="10">
                  <c:v>7.2482063403095509</c:v>
                </c:pt>
                <c:pt idx="11">
                  <c:v>3.4883448391722283</c:v>
                </c:pt>
                <c:pt idx="12">
                  <c:v>-1.1353679871534368</c:v>
                </c:pt>
                <c:pt idx="13">
                  <c:v>3.3971154127733634</c:v>
                </c:pt>
                <c:pt idx="14">
                  <c:v>-5.0148093143882946</c:v>
                </c:pt>
                <c:pt idx="15">
                  <c:v>-5.6305462043998347</c:v>
                </c:pt>
                <c:pt idx="16">
                  <c:v>-3.0952434527012578</c:v>
                </c:pt>
                <c:pt idx="17">
                  <c:v>-0.57600737592838414</c:v>
                </c:pt>
                <c:pt idx="18">
                  <c:v>4.227035219650034</c:v>
                </c:pt>
                <c:pt idx="19">
                  <c:v>1.1340222479722106E-2</c:v>
                </c:pt>
                <c:pt idx="20">
                  <c:v>-8.4705712893326393</c:v>
                </c:pt>
                <c:pt idx="21">
                  <c:v>1.0535554596853487</c:v>
                </c:pt>
                <c:pt idx="22">
                  <c:v>-5.9214166435774516</c:v>
                </c:pt>
                <c:pt idx="23">
                  <c:v>3.3431490171658211</c:v>
                </c:pt>
                <c:pt idx="24">
                  <c:v>-3.6855881504879946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0.25681624516933255</c:v>
                </c:pt>
                <c:pt idx="1">
                  <c:v>14.51025178700808</c:v>
                </c:pt>
                <c:pt idx="2">
                  <c:v>11.386904660523228</c:v>
                </c:pt>
                <c:pt idx="3">
                  <c:v>8.1041492473624217</c:v>
                </c:pt>
                <c:pt idx="4">
                  <c:v>1.2984359234322724</c:v>
                </c:pt>
                <c:pt idx="5">
                  <c:v>17.878812408766748</c:v>
                </c:pt>
                <c:pt idx="6">
                  <c:v>-1.9501493938154582</c:v>
                </c:pt>
                <c:pt idx="7">
                  <c:v>2.3222798543144627</c:v>
                </c:pt>
                <c:pt idx="8">
                  <c:v>4.542293667072812</c:v>
                </c:pt>
                <c:pt idx="9">
                  <c:v>-7.8503518940802763E-2</c:v>
                </c:pt>
                <c:pt idx="10">
                  <c:v>-0.73741994995842219</c:v>
                </c:pt>
                <c:pt idx="11">
                  <c:v>-13.381476840220657</c:v>
                </c:pt>
                <c:pt idx="12">
                  <c:v>-3.7164612609154233</c:v>
                </c:pt>
                <c:pt idx="13">
                  <c:v>-0.19391085671018082</c:v>
                </c:pt>
                <c:pt idx="14">
                  <c:v>-4.0285513058478912</c:v>
                </c:pt>
                <c:pt idx="15">
                  <c:v>-2.5940068276125032</c:v>
                </c:pt>
                <c:pt idx="16">
                  <c:v>-2.5033337760329779</c:v>
                </c:pt>
                <c:pt idx="17">
                  <c:v>16.300094924238522</c:v>
                </c:pt>
                <c:pt idx="18">
                  <c:v>0.66715895243351397</c:v>
                </c:pt>
                <c:pt idx="19">
                  <c:v>-0.11661298076901971</c:v>
                </c:pt>
                <c:pt idx="20">
                  <c:v>-8.3869441050108406</c:v>
                </c:pt>
                <c:pt idx="21">
                  <c:v>7.661382637319079</c:v>
                </c:pt>
                <c:pt idx="22">
                  <c:v>6.4199730540712068</c:v>
                </c:pt>
                <c:pt idx="23">
                  <c:v>0.59343803178682464</c:v>
                </c:pt>
                <c:pt idx="24">
                  <c:v>-4.2575171499411972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20.664064675137539</c:v>
                </c:pt>
                <c:pt idx="1">
                  <c:v>43.6998488152297</c:v>
                </c:pt>
                <c:pt idx="2">
                  <c:v>16.179765340691901</c:v>
                </c:pt>
                <c:pt idx="3">
                  <c:v>2.3529768520187844</c:v>
                </c:pt>
                <c:pt idx="4">
                  <c:v>-10.343483558716031</c:v>
                </c:pt>
                <c:pt idx="5">
                  <c:v>3.6623680662013669</c:v>
                </c:pt>
                <c:pt idx="6">
                  <c:v>-7.4170158296472835</c:v>
                </c:pt>
                <c:pt idx="7">
                  <c:v>-2.5782676264116304</c:v>
                </c:pt>
                <c:pt idx="8">
                  <c:v>-18.286256734504647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14.76706803217742</c:v>
                </c:pt>
                <c:pt idx="1">
                  <c:v>38.668302240084671</c:v>
                </c:pt>
                <c:pt idx="2">
                  <c:v>4.0985006586725774</c:v>
                </c:pt>
                <c:pt idx="3">
                  <c:v>-17.09793810113608</c:v>
                </c:pt>
                <c:pt idx="4">
                  <c:v>-9.3198027662035372</c:v>
                </c:pt>
                <c:pt idx="5">
                  <c:v>16.850640895903041</c:v>
                </c:pt>
                <c:pt idx="6">
                  <c:v>-0.72556146769176166</c:v>
                </c:pt>
                <c:pt idx="7">
                  <c:v>7.0134110858580243</c:v>
                </c:pt>
                <c:pt idx="8">
                  <c:v>-10.991620577664193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55.479523263870284</c:v>
                </c:pt>
                <c:pt idx="1">
                  <c:v>60.80166656555113</c:v>
                </c:pt>
                <c:pt idx="2">
                  <c:v>63.174718040116737</c:v>
                </c:pt>
                <c:pt idx="3">
                  <c:v>61.28931385080444</c:v>
                </c:pt>
                <c:pt idx="4">
                  <c:v>61.102466265710042</c:v>
                </c:pt>
                <c:pt idx="5">
                  <c:v>65.405732437443078</c:v>
                </c:pt>
                <c:pt idx="6">
                  <c:v>69.818549912870054</c:v>
                </c:pt>
                <c:pt idx="7">
                  <c:v>71.16611950965428</c:v>
                </c:pt>
                <c:pt idx="8">
                  <c:v>72.933029958003786</c:v>
                </c:pt>
                <c:pt idx="9">
                  <c:v>78.522517178689284</c:v>
                </c:pt>
                <c:pt idx="10">
                  <c:v>81.514591122931563</c:v>
                </c:pt>
                <c:pt idx="11">
                  <c:v>72.380791225529094</c:v>
                </c:pt>
                <c:pt idx="12">
                  <c:v>72.978276801496506</c:v>
                </c:pt>
                <c:pt idx="13">
                  <c:v>73.65604788117929</c:v>
                </c:pt>
                <c:pt idx="14">
                  <c:v>74.44656908916437</c:v>
                </c:pt>
                <c:pt idx="15">
                  <c:v>75.120534138742755</c:v>
                </c:pt>
                <c:pt idx="16">
                  <c:v>75.772527296896385</c:v>
                </c:pt>
                <c:pt idx="17">
                  <c:v>76.411746527184022</c:v>
                </c:pt>
                <c:pt idx="18">
                  <c:v>77.047512183493282</c:v>
                </c:pt>
                <c:pt idx="19">
                  <c:v>77.688394499689849</c:v>
                </c:pt>
                <c:pt idx="20">
                  <c:v>78.371187553986971</c:v>
                </c:pt>
                <c:pt idx="21">
                  <c:v>79.044863861605279</c:v>
                </c:pt>
                <c:pt idx="22">
                  <c:v>79.699734930179858</c:v>
                </c:pt>
                <c:pt idx="23">
                  <c:v>80.361484365412849</c:v>
                </c:pt>
                <c:pt idx="24">
                  <c:v>81.057208179799503</c:v>
                </c:pt>
                <c:pt idx="25">
                  <c:v>81.771407368100895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27.053279458446188</c:v>
                </c:pt>
                <c:pt idx="1">
                  <c:v>29.625012247072185</c:v>
                </c:pt>
                <c:pt idx="2">
                  <c:v>30.932975379522556</c:v>
                </c:pt>
                <c:pt idx="3">
                  <c:v>29.878169800200023</c:v>
                </c:pt>
                <c:pt idx="4">
                  <c:v>32.484184121805562</c:v>
                </c:pt>
                <c:pt idx="5">
                  <c:v>31.453763421940941</c:v>
                </c:pt>
                <c:pt idx="6">
                  <c:v>30.404560399752992</c:v>
                </c:pt>
                <c:pt idx="7">
                  <c:v>31.435391394543885</c:v>
                </c:pt>
                <c:pt idx="8">
                  <c:v>30.93210585506683</c:v>
                </c:pt>
                <c:pt idx="9">
                  <c:v>34.705238520989774</c:v>
                </c:pt>
                <c:pt idx="10">
                  <c:v>36.008969411590002</c:v>
                </c:pt>
                <c:pt idx="11">
                  <c:v>41.758972917006957</c:v>
                </c:pt>
                <c:pt idx="12">
                  <c:v>42.291139805614122</c:v>
                </c:pt>
                <c:pt idx="13">
                  <c:v>42.880139517633886</c:v>
                </c:pt>
                <c:pt idx="14">
                  <c:v>43.576100053443142</c:v>
                </c:pt>
                <c:pt idx="15">
                  <c:v>44.188948332482411</c:v>
                </c:pt>
                <c:pt idx="16">
                  <c:v>44.792109893879712</c:v>
                </c:pt>
                <c:pt idx="17">
                  <c:v>45.42303936929882</c:v>
                </c:pt>
                <c:pt idx="18">
                  <c:v>46.037309985017188</c:v>
                </c:pt>
                <c:pt idx="19">
                  <c:v>46.641556020054246</c:v>
                </c:pt>
                <c:pt idx="20">
                  <c:v>47.271436978743466</c:v>
                </c:pt>
                <c:pt idx="21">
                  <c:v>47.926088566190082</c:v>
                </c:pt>
                <c:pt idx="22">
                  <c:v>48.557393819376863</c:v>
                </c:pt>
                <c:pt idx="23">
                  <c:v>49.193507246288995</c:v>
                </c:pt>
                <c:pt idx="24">
                  <c:v>49.847566793280123</c:v>
                </c:pt>
                <c:pt idx="25">
                  <c:v>50.519221198598082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51.929719928945708</c:v>
                </c:pt>
                <c:pt idx="1">
                  <c:v>48.736319877470109</c:v>
                </c:pt>
                <c:pt idx="2">
                  <c:v>49.915418383132987</c:v>
                </c:pt>
                <c:pt idx="3">
                  <c:v>49.533926623686227</c:v>
                </c:pt>
                <c:pt idx="4">
                  <c:v>53.14197521355652</c:v>
                </c:pt>
                <c:pt idx="5">
                  <c:v>54.742143590962741</c:v>
                </c:pt>
                <c:pt idx="6">
                  <c:v>56.627331935640719</c:v>
                </c:pt>
                <c:pt idx="7">
                  <c:v>55.983074649025149</c:v>
                </c:pt>
                <c:pt idx="8">
                  <c:v>61.519707656283479</c:v>
                </c:pt>
                <c:pt idx="9">
                  <c:v>64.866613137971569</c:v>
                </c:pt>
                <c:pt idx="10">
                  <c:v>67.881468704186318</c:v>
                </c:pt>
                <c:pt idx="11">
                  <c:v>68.011609249018022</c:v>
                </c:pt>
                <c:pt idx="12">
                  <c:v>68.690839900779864</c:v>
                </c:pt>
                <c:pt idx="13">
                  <c:v>69.543363184430731</c:v>
                </c:pt>
                <c:pt idx="14">
                  <c:v>70.472265260706834</c:v>
                </c:pt>
                <c:pt idx="15">
                  <c:v>71.279823239335045</c:v>
                </c:pt>
                <c:pt idx="16">
                  <c:v>72.051639185443406</c:v>
                </c:pt>
                <c:pt idx="17">
                  <c:v>72.801009023994183</c:v>
                </c:pt>
                <c:pt idx="18">
                  <c:v>73.585585734501421</c:v>
                </c:pt>
                <c:pt idx="19">
                  <c:v>74.368512132758795</c:v>
                </c:pt>
                <c:pt idx="20">
                  <c:v>75.191108524192913</c:v>
                </c:pt>
                <c:pt idx="21">
                  <c:v>76.007826052693517</c:v>
                </c:pt>
                <c:pt idx="22">
                  <c:v>76.815337589869429</c:v>
                </c:pt>
                <c:pt idx="23">
                  <c:v>77.619153482286976</c:v>
                </c:pt>
                <c:pt idx="24">
                  <c:v>78.433246497778484</c:v>
                </c:pt>
                <c:pt idx="25">
                  <c:v>79.268373364709547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37.471238443387641</c:v>
                </c:pt>
                <c:pt idx="1">
                  <c:v>39.97119148137056</c:v>
                </c:pt>
                <c:pt idx="2">
                  <c:v>41.014837238159686</c:v>
                </c:pt>
                <c:pt idx="3">
                  <c:v>39.750634013475938</c:v>
                </c:pt>
                <c:pt idx="4">
                  <c:v>41.800882830839683</c:v>
                </c:pt>
                <c:pt idx="5">
                  <c:v>40.533681161571707</c:v>
                </c:pt>
                <c:pt idx="6">
                  <c:v>43.639580121749212</c:v>
                </c:pt>
                <c:pt idx="7">
                  <c:v>46.215076231564481</c:v>
                </c:pt>
                <c:pt idx="8">
                  <c:v>46.098308068709329</c:v>
                </c:pt>
                <c:pt idx="9">
                  <c:v>47.151507478384033</c:v>
                </c:pt>
                <c:pt idx="10">
                  <c:v>47.095193772295858</c:v>
                </c:pt>
                <c:pt idx="11">
                  <c:v>48.540696729431765</c:v>
                </c:pt>
                <c:pt idx="12">
                  <c:v>48.990275025949572</c:v>
                </c:pt>
                <c:pt idx="13">
                  <c:v>49.551749683890549</c:v>
                </c:pt>
                <c:pt idx="14">
                  <c:v>50.163477026106186</c:v>
                </c:pt>
                <c:pt idx="15">
                  <c:v>50.650905140802443</c:v>
                </c:pt>
                <c:pt idx="16">
                  <c:v>51.09258915037833</c:v>
                </c:pt>
                <c:pt idx="17">
                  <c:v>51.584282641815129</c:v>
                </c:pt>
                <c:pt idx="18">
                  <c:v>52.069841201954169</c:v>
                </c:pt>
                <c:pt idx="19">
                  <c:v>52.500072631052639</c:v>
                </c:pt>
                <c:pt idx="20">
                  <c:v>52.969112835316608</c:v>
                </c:pt>
                <c:pt idx="21">
                  <c:v>53.412914705949142</c:v>
                </c:pt>
                <c:pt idx="22">
                  <c:v>53.861980182543071</c:v>
                </c:pt>
                <c:pt idx="23">
                  <c:v>54.299716794945915</c:v>
                </c:pt>
                <c:pt idx="24">
                  <c:v>54.722620748722981</c:v>
                </c:pt>
                <c:pt idx="25">
                  <c:v>55.199343019658279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37.367848067584383</c:v>
                </c:pt>
                <c:pt idx="1">
                  <c:v>38.564211782547915</c:v>
                </c:pt>
                <c:pt idx="2">
                  <c:v>39.915446352649283</c:v>
                </c:pt>
                <c:pt idx="3">
                  <c:v>37.508001667625287</c:v>
                </c:pt>
                <c:pt idx="4">
                  <c:v>38.966689551131282</c:v>
                </c:pt>
                <c:pt idx="5">
                  <c:v>37.875357259923994</c:v>
                </c:pt>
                <c:pt idx="6">
                  <c:v>38.99830295362144</c:v>
                </c:pt>
                <c:pt idx="7">
                  <c:v>36.971725228413796</c:v>
                </c:pt>
                <c:pt idx="8">
                  <c:v>38.334817842165947</c:v>
                </c:pt>
                <c:pt idx="9">
                  <c:v>40.735926708189062</c:v>
                </c:pt>
                <c:pt idx="10">
                  <c:v>42.463459993171753</c:v>
                </c:pt>
                <c:pt idx="11">
                  <c:v>41.983618278925924</c:v>
                </c:pt>
                <c:pt idx="12">
                  <c:v>41.739811552969279</c:v>
                </c:pt>
                <c:pt idx="13">
                  <c:v>41.829030450203462</c:v>
                </c:pt>
                <c:pt idx="14">
                  <c:v>42.005291059575768</c:v>
                </c:pt>
                <c:pt idx="15">
                  <c:v>42.137279087817454</c:v>
                </c:pt>
                <c:pt idx="16">
                  <c:v>42.273235558800494</c:v>
                </c:pt>
                <c:pt idx="17">
                  <c:v>42.401134742929365</c:v>
                </c:pt>
                <c:pt idx="18">
                  <c:v>42.564505096729917</c:v>
                </c:pt>
                <c:pt idx="19">
                  <c:v>42.745465603494502</c:v>
                </c:pt>
                <c:pt idx="20">
                  <c:v>42.973464032794389</c:v>
                </c:pt>
                <c:pt idx="21">
                  <c:v>43.152964033061359</c:v>
                </c:pt>
                <c:pt idx="22">
                  <c:v>43.304964736054259</c:v>
                </c:pt>
                <c:pt idx="23">
                  <c:v>43.458537185610517</c:v>
                </c:pt>
                <c:pt idx="24">
                  <c:v>43.609706664402204</c:v>
                </c:pt>
                <c:pt idx="25">
                  <c:v>43.761895916604026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54.202183597429027</c:v>
                </c:pt>
                <c:pt idx="1">
                  <c:v>51.563748379745398</c:v>
                </c:pt>
                <c:pt idx="2">
                  <c:v>50.207263567428733</c:v>
                </c:pt>
                <c:pt idx="3">
                  <c:v>51.196554601639953</c:v>
                </c:pt>
                <c:pt idx="4">
                  <c:v>55.46662185353965</c:v>
                </c:pt>
                <c:pt idx="5">
                  <c:v>52.58395626544317</c:v>
                </c:pt>
                <c:pt idx="6">
                  <c:v>57.23447822020929</c:v>
                </c:pt>
                <c:pt idx="7">
                  <c:v>55.333219219547047</c:v>
                </c:pt>
                <c:pt idx="8">
                  <c:v>59.395999326193994</c:v>
                </c:pt>
                <c:pt idx="9">
                  <c:v>63.577052588561436</c:v>
                </c:pt>
                <c:pt idx="10">
                  <c:v>71.994864623477355</c:v>
                </c:pt>
                <c:pt idx="11">
                  <c:v>75.641442139368962</c:v>
                </c:pt>
                <c:pt idx="12">
                  <c:v>76.467405321355315</c:v>
                </c:pt>
                <c:pt idx="13">
                  <c:v>77.508520843865014</c:v>
                </c:pt>
                <c:pt idx="14">
                  <c:v>78.688276521811062</c:v>
                </c:pt>
                <c:pt idx="15">
                  <c:v>79.718101695687352</c:v>
                </c:pt>
                <c:pt idx="16">
                  <c:v>80.725858932619659</c:v>
                </c:pt>
                <c:pt idx="17">
                  <c:v>81.707556119869238</c:v>
                </c:pt>
                <c:pt idx="18">
                  <c:v>82.695266879243789</c:v>
                </c:pt>
                <c:pt idx="19">
                  <c:v>83.701457960314585</c:v>
                </c:pt>
                <c:pt idx="20">
                  <c:v>84.741917236660527</c:v>
                </c:pt>
                <c:pt idx="21">
                  <c:v>85.803875837291187</c:v>
                </c:pt>
                <c:pt idx="22">
                  <c:v>86.796277937197857</c:v>
                </c:pt>
                <c:pt idx="23">
                  <c:v>87.808405017129544</c:v>
                </c:pt>
                <c:pt idx="24">
                  <c:v>88.836343735357588</c:v>
                </c:pt>
                <c:pt idx="25">
                  <c:v>89.873677032244103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17.76620728880577</c:v>
                </c:pt>
                <c:pt idx="1">
                  <c:v>16.8434678836336</c:v>
                </c:pt>
                <c:pt idx="2">
                  <c:v>17.622352154684275</c:v>
                </c:pt>
                <c:pt idx="3">
                  <c:v>17.536469776320921</c:v>
                </c:pt>
                <c:pt idx="4">
                  <c:v>16.81039355972089</c:v>
                </c:pt>
                <c:pt idx="5">
                  <c:v>16.699365855338677</c:v>
                </c:pt>
                <c:pt idx="6">
                  <c:v>17.513343100546876</c:v>
                </c:pt>
                <c:pt idx="7">
                  <c:v>19.151358919524984</c:v>
                </c:pt>
                <c:pt idx="8">
                  <c:v>20.119673404462937</c:v>
                </c:pt>
                <c:pt idx="9">
                  <c:v>20.047929668219709</c:v>
                </c:pt>
                <c:pt idx="10">
                  <c:v>22.163138574231517</c:v>
                </c:pt>
                <c:pt idx="11">
                  <c:v>18.623122264948979</c:v>
                </c:pt>
                <c:pt idx="12">
                  <c:v>18.714639236800888</c:v>
                </c:pt>
                <c:pt idx="13">
                  <c:v>18.833155422391499</c:v>
                </c:pt>
                <c:pt idx="14">
                  <c:v>18.981121382869553</c:v>
                </c:pt>
                <c:pt idx="15">
                  <c:v>19.104146683471281</c:v>
                </c:pt>
                <c:pt idx="16">
                  <c:v>19.213288796804626</c:v>
                </c:pt>
                <c:pt idx="17">
                  <c:v>19.305360463762725</c:v>
                </c:pt>
                <c:pt idx="18">
                  <c:v>19.393473653729497</c:v>
                </c:pt>
                <c:pt idx="19">
                  <c:v>19.477359154183038</c:v>
                </c:pt>
                <c:pt idx="20">
                  <c:v>19.595972537451569</c:v>
                </c:pt>
                <c:pt idx="21">
                  <c:v>19.712268230567314</c:v>
                </c:pt>
                <c:pt idx="22">
                  <c:v>19.827588347191202</c:v>
                </c:pt>
                <c:pt idx="23">
                  <c:v>19.956075369881336</c:v>
                </c:pt>
                <c:pt idx="24">
                  <c:v>20.079139186720191</c:v>
                </c:pt>
                <c:pt idx="25">
                  <c:v>20.212989180416059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14.198784358593391</c:v>
                </c:pt>
                <c:pt idx="1">
                  <c:v>18.520177220534332</c:v>
                </c:pt>
                <c:pt idx="2">
                  <c:v>18.437039650957452</c:v>
                </c:pt>
                <c:pt idx="3">
                  <c:v>17.490723672809494</c:v>
                </c:pt>
                <c:pt idx="4">
                  <c:v>18.350575879857338</c:v>
                </c:pt>
                <c:pt idx="5">
                  <c:v>17.982129557731103</c:v>
                </c:pt>
                <c:pt idx="6">
                  <c:v>18.889848325381809</c:v>
                </c:pt>
                <c:pt idx="7">
                  <c:v>19.175797442451071</c:v>
                </c:pt>
                <c:pt idx="8">
                  <c:v>20.939462040640048</c:v>
                </c:pt>
                <c:pt idx="9">
                  <c:v>20.706799038480195</c:v>
                </c:pt>
                <c:pt idx="10">
                  <c:v>21.044355417302505</c:v>
                </c:pt>
                <c:pt idx="11">
                  <c:v>20.378047672162001</c:v>
                </c:pt>
                <c:pt idx="12">
                  <c:v>20.580980370013648</c:v>
                </c:pt>
                <c:pt idx="13">
                  <c:v>20.834154582347573</c:v>
                </c:pt>
                <c:pt idx="14">
                  <c:v>21.109298920290883</c:v>
                </c:pt>
                <c:pt idx="15">
                  <c:v>21.336209341529223</c:v>
                </c:pt>
                <c:pt idx="16">
                  <c:v>21.538006686970721</c:v>
                </c:pt>
                <c:pt idx="17">
                  <c:v>21.736098963234987</c:v>
                </c:pt>
                <c:pt idx="18">
                  <c:v>21.917964296648428</c:v>
                </c:pt>
                <c:pt idx="19">
                  <c:v>22.110812493959958</c:v>
                </c:pt>
                <c:pt idx="20">
                  <c:v>22.340495772559599</c:v>
                </c:pt>
                <c:pt idx="21">
                  <c:v>22.579592314116805</c:v>
                </c:pt>
                <c:pt idx="22">
                  <c:v>22.786062357777411</c:v>
                </c:pt>
                <c:pt idx="23">
                  <c:v>22.979404621128023</c:v>
                </c:pt>
                <c:pt idx="24">
                  <c:v>23.175815901080743</c:v>
                </c:pt>
                <c:pt idx="25">
                  <c:v>23.366635271616968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12.747647734028648</c:v>
                </c:pt>
                <c:pt idx="1">
                  <c:v>14.249578664570349</c:v>
                </c:pt>
                <c:pt idx="2">
                  <c:v>14.39698905336785</c:v>
                </c:pt>
                <c:pt idx="3">
                  <c:v>12.457749670364317</c:v>
                </c:pt>
                <c:pt idx="4">
                  <c:v>12.995885690920613</c:v>
                </c:pt>
                <c:pt idx="5">
                  <c:v>12.948957502687923</c:v>
                </c:pt>
                <c:pt idx="6">
                  <c:v>13.509900939098747</c:v>
                </c:pt>
                <c:pt idx="7">
                  <c:v>12.503263232328221</c:v>
                </c:pt>
                <c:pt idx="8">
                  <c:v>12.532293640609497</c:v>
                </c:pt>
                <c:pt idx="9">
                  <c:v>12.664595987521421</c:v>
                </c:pt>
                <c:pt idx="10">
                  <c:v>13.260083087747748</c:v>
                </c:pt>
                <c:pt idx="11">
                  <c:v>14.471558781328019</c:v>
                </c:pt>
                <c:pt idx="12">
                  <c:v>14.781068714613658</c:v>
                </c:pt>
                <c:pt idx="13">
                  <c:v>15.082464423940442</c:v>
                </c:pt>
                <c:pt idx="14">
                  <c:v>15.425882339004858</c:v>
                </c:pt>
                <c:pt idx="15">
                  <c:v>15.665696619989381</c:v>
                </c:pt>
                <c:pt idx="16">
                  <c:v>15.897350150258053</c:v>
                </c:pt>
                <c:pt idx="17">
                  <c:v>16.113621922560807</c:v>
                </c:pt>
                <c:pt idx="18">
                  <c:v>16.327930611852647</c:v>
                </c:pt>
                <c:pt idx="19">
                  <c:v>16.541145102330905</c:v>
                </c:pt>
                <c:pt idx="20">
                  <c:v>16.74857149178143</c:v>
                </c:pt>
                <c:pt idx="21">
                  <c:v>16.94076169818937</c:v>
                </c:pt>
                <c:pt idx="22">
                  <c:v>17.126583775152529</c:v>
                </c:pt>
                <c:pt idx="23">
                  <c:v>17.345225850631795</c:v>
                </c:pt>
                <c:pt idx="24">
                  <c:v>17.573238768901238</c:v>
                </c:pt>
                <c:pt idx="25">
                  <c:v>17.80237675482056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10.032357156332015</c:v>
                </c:pt>
                <c:pt idx="1">
                  <c:v>12.504621578342414</c:v>
                </c:pt>
                <c:pt idx="2">
                  <c:v>13.103397368980877</c:v>
                </c:pt>
                <c:pt idx="3">
                  <c:v>12.267401381275807</c:v>
                </c:pt>
                <c:pt idx="4">
                  <c:v>12.916178679790161</c:v>
                </c:pt>
                <c:pt idx="5">
                  <c:v>14.68302041818391</c:v>
                </c:pt>
                <c:pt idx="6">
                  <c:v>14.488843819613294</c:v>
                </c:pt>
                <c:pt idx="7">
                  <c:v>15.604105370075537</c:v>
                </c:pt>
                <c:pt idx="8">
                  <c:v>13.873578878470001</c:v>
                </c:pt>
                <c:pt idx="9">
                  <c:v>14.270433344174769</c:v>
                </c:pt>
                <c:pt idx="10">
                  <c:v>14.777455255042193</c:v>
                </c:pt>
                <c:pt idx="11">
                  <c:v>13.474404929292227</c:v>
                </c:pt>
                <c:pt idx="12">
                  <c:v>13.340747723775459</c:v>
                </c:pt>
                <c:pt idx="13">
                  <c:v>13.377495048132717</c:v>
                </c:pt>
                <c:pt idx="14">
                  <c:v>13.510824481585697</c:v>
                </c:pt>
                <c:pt idx="15">
                  <c:v>13.628839983261235</c:v>
                </c:pt>
                <c:pt idx="16">
                  <c:v>13.729661457801733</c:v>
                </c:pt>
                <c:pt idx="17">
                  <c:v>13.826624729419732</c:v>
                </c:pt>
                <c:pt idx="18">
                  <c:v>13.931115834109754</c:v>
                </c:pt>
                <c:pt idx="19">
                  <c:v>14.041615847392976</c:v>
                </c:pt>
                <c:pt idx="20">
                  <c:v>14.160284380807299</c:v>
                </c:pt>
                <c:pt idx="21">
                  <c:v>14.296108410916624</c:v>
                </c:pt>
                <c:pt idx="22">
                  <c:v>14.398688063265094</c:v>
                </c:pt>
                <c:pt idx="23">
                  <c:v>14.494949459348744</c:v>
                </c:pt>
                <c:pt idx="24">
                  <c:v>14.598852549857508</c:v>
                </c:pt>
                <c:pt idx="25">
                  <c:v>14.698951736101391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55.159845188480467</c:v>
                </c:pt>
                <c:pt idx="1">
                  <c:v>51.638104325749993</c:v>
                </c:pt>
                <c:pt idx="2">
                  <c:v>53.823944741349194</c:v>
                </c:pt>
                <c:pt idx="3">
                  <c:v>51.560187822714418</c:v>
                </c:pt>
                <c:pt idx="4">
                  <c:v>55.459420715713492</c:v>
                </c:pt>
                <c:pt idx="5">
                  <c:v>56.099525670599661</c:v>
                </c:pt>
                <c:pt idx="6">
                  <c:v>55.893940280637061</c:v>
                </c:pt>
                <c:pt idx="7">
                  <c:v>56.135320295014232</c:v>
                </c:pt>
                <c:pt idx="8">
                  <c:v>56.55299563978221</c:v>
                </c:pt>
                <c:pt idx="9">
                  <c:v>59.936929164121437</c:v>
                </c:pt>
                <c:pt idx="10">
                  <c:v>63.347732010909212</c:v>
                </c:pt>
                <c:pt idx="11">
                  <c:v>59.162159538015253</c:v>
                </c:pt>
                <c:pt idx="12">
                  <c:v>59.376861474805835</c:v>
                </c:pt>
                <c:pt idx="13">
                  <c:v>59.684973193062696</c:v>
                </c:pt>
                <c:pt idx="14">
                  <c:v>60.082758725654898</c:v>
                </c:pt>
                <c:pt idx="15">
                  <c:v>60.3488881509737</c:v>
                </c:pt>
                <c:pt idx="16">
                  <c:v>60.584367770634103</c:v>
                </c:pt>
                <c:pt idx="17">
                  <c:v>60.798577751018968</c:v>
                </c:pt>
                <c:pt idx="18">
                  <c:v>60.995162275041494</c:v>
                </c:pt>
                <c:pt idx="19">
                  <c:v>61.199047786260294</c:v>
                </c:pt>
                <c:pt idx="20">
                  <c:v>61.420919606594495</c:v>
                </c:pt>
                <c:pt idx="21">
                  <c:v>61.64655728734607</c:v>
                </c:pt>
                <c:pt idx="22">
                  <c:v>61.857328127089346</c:v>
                </c:pt>
                <c:pt idx="23">
                  <c:v>62.087851849528278</c:v>
                </c:pt>
                <c:pt idx="24">
                  <c:v>62.33694591282417</c:v>
                </c:pt>
                <c:pt idx="25">
                  <c:v>62.61031206095079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84.43080519958103</c:v>
                </c:pt>
                <c:pt idx="1">
                  <c:v>86.468063146099468</c:v>
                </c:pt>
                <c:pt idx="2">
                  <c:v>87.725758308550525</c:v>
                </c:pt>
                <c:pt idx="3">
                  <c:v>83.666794628392807</c:v>
                </c:pt>
                <c:pt idx="4">
                  <c:v>86.043044196798448</c:v>
                </c:pt>
                <c:pt idx="5">
                  <c:v>89.274227390294342</c:v>
                </c:pt>
                <c:pt idx="6">
                  <c:v>86.230211027485666</c:v>
                </c:pt>
                <c:pt idx="7">
                  <c:v>88.238003250926496</c:v>
                </c:pt>
                <c:pt idx="8">
                  <c:v>87.276848283734438</c:v>
                </c:pt>
                <c:pt idx="9">
                  <c:v>88.690990773778097</c:v>
                </c:pt>
                <c:pt idx="10">
                  <c:v>92.762572229466571</c:v>
                </c:pt>
                <c:pt idx="11">
                  <c:v>85.772310552392739</c:v>
                </c:pt>
                <c:pt idx="12">
                  <c:v>85.284754610881336</c:v>
                </c:pt>
                <c:pt idx="13">
                  <c:v>84.915344185934899</c:v>
                </c:pt>
                <c:pt idx="14">
                  <c:v>84.735071702612231</c:v>
                </c:pt>
                <c:pt idx="15">
                  <c:v>84.325241751755911</c:v>
                </c:pt>
                <c:pt idx="16">
                  <c:v>83.908882887163003</c:v>
                </c:pt>
                <c:pt idx="17">
                  <c:v>83.446705857505819</c:v>
                </c:pt>
                <c:pt idx="18">
                  <c:v>82.911032733266325</c:v>
                </c:pt>
                <c:pt idx="19">
                  <c:v>82.392027539414059</c:v>
                </c:pt>
                <c:pt idx="20">
                  <c:v>81.926511573837658</c:v>
                </c:pt>
                <c:pt idx="21">
                  <c:v>81.456950512702932</c:v>
                </c:pt>
                <c:pt idx="22">
                  <c:v>80.975092349063019</c:v>
                </c:pt>
                <c:pt idx="23">
                  <c:v>80.481953325585124</c:v>
                </c:pt>
                <c:pt idx="24">
                  <c:v>79.965214037044987</c:v>
                </c:pt>
                <c:pt idx="25">
                  <c:v>79.381095389245914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24.213678239878121</c:v>
                </c:pt>
                <c:pt idx="1">
                  <c:v>22.829928090451272</c:v>
                </c:pt>
                <c:pt idx="2">
                  <c:v>22.721138136739317</c:v>
                </c:pt>
                <c:pt idx="3">
                  <c:v>23.697866518633866</c:v>
                </c:pt>
                <c:pt idx="4">
                  <c:v>23.483525402908814</c:v>
                </c:pt>
                <c:pt idx="5">
                  <c:v>21.799481908498571</c:v>
                </c:pt>
                <c:pt idx="6">
                  <c:v>21.033137100060678</c:v>
                </c:pt>
                <c:pt idx="7">
                  <c:v>21.571387113271051</c:v>
                </c:pt>
                <c:pt idx="8">
                  <c:v>22.188756254567945</c:v>
                </c:pt>
                <c:pt idx="9">
                  <c:v>20.935558220024785</c:v>
                </c:pt>
                <c:pt idx="10">
                  <c:v>20.664113921345134</c:v>
                </c:pt>
                <c:pt idx="11">
                  <c:v>22.838167301215034</c:v>
                </c:pt>
                <c:pt idx="12">
                  <c:v>22.502975805740263</c:v>
                </c:pt>
                <c:pt idx="13">
                  <c:v>22.176341266066935</c:v>
                </c:pt>
                <c:pt idx="14">
                  <c:v>21.92568673067645</c:v>
                </c:pt>
                <c:pt idx="15">
                  <c:v>21.608291772714995</c:v>
                </c:pt>
                <c:pt idx="16">
                  <c:v>21.239610519798688</c:v>
                </c:pt>
                <c:pt idx="17">
                  <c:v>20.868284986105451</c:v>
                </c:pt>
                <c:pt idx="18">
                  <c:v>20.564137379931474</c:v>
                </c:pt>
                <c:pt idx="19">
                  <c:v>20.158185797118556</c:v>
                </c:pt>
                <c:pt idx="20">
                  <c:v>19.582034169720238</c:v>
                </c:pt>
                <c:pt idx="21">
                  <c:v>18.902567567685395</c:v>
                </c:pt>
                <c:pt idx="22">
                  <c:v>18.476722933425478</c:v>
                </c:pt>
                <c:pt idx="23">
                  <c:v>18.036001434532317</c:v>
                </c:pt>
                <c:pt idx="24">
                  <c:v>17.512074651438915</c:v>
                </c:pt>
                <c:pt idx="25">
                  <c:v>16.947652660429711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9.2746165302508725</c:v>
                </c:pt>
                <c:pt idx="1">
                  <c:v>14.184865762201907</c:v>
                </c:pt>
                <c:pt idx="2">
                  <c:v>13.055181555986696</c:v>
                </c:pt>
                <c:pt idx="3">
                  <c:v>10.30413740134777</c:v>
                </c:pt>
                <c:pt idx="4">
                  <c:v>8.781723693331621</c:v>
                </c:pt>
                <c:pt idx="5">
                  <c:v>10.557529870129818</c:v>
                </c:pt>
                <c:pt idx="6">
                  <c:v>11.085368176215864</c:v>
                </c:pt>
                <c:pt idx="7">
                  <c:v>12.404402720403432</c:v>
                </c:pt>
                <c:pt idx="8">
                  <c:v>10.081273294331861</c:v>
                </c:pt>
                <c:pt idx="9">
                  <c:v>11.446846806964198</c:v>
                </c:pt>
                <c:pt idx="10">
                  <c:v>13.954645282903181</c:v>
                </c:pt>
                <c:pt idx="11">
                  <c:v>13.407609275111282</c:v>
                </c:pt>
                <c:pt idx="12">
                  <c:v>13.35397688230398</c:v>
                </c:pt>
                <c:pt idx="13">
                  <c:v>13.351147300485936</c:v>
                </c:pt>
                <c:pt idx="14">
                  <c:v>13.373024297883672</c:v>
                </c:pt>
                <c:pt idx="15">
                  <c:v>13.389179350310707</c:v>
                </c:pt>
                <c:pt idx="16">
                  <c:v>13.398338504165169</c:v>
                </c:pt>
                <c:pt idx="17">
                  <c:v>13.389508799170526</c:v>
                </c:pt>
                <c:pt idx="18">
                  <c:v>13.413357233639015</c:v>
                </c:pt>
                <c:pt idx="19">
                  <c:v>13.454586068583367</c:v>
                </c:pt>
                <c:pt idx="20">
                  <c:v>13.501184412805253</c:v>
                </c:pt>
                <c:pt idx="21">
                  <c:v>13.547817261527058</c:v>
                </c:pt>
                <c:pt idx="22">
                  <c:v>13.594304587646345</c:v>
                </c:pt>
                <c:pt idx="23">
                  <c:v>13.649622432241271</c:v>
                </c:pt>
                <c:pt idx="24">
                  <c:v>13.704493071140348</c:v>
                </c:pt>
                <c:pt idx="25">
                  <c:v>13.760734426193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42.747773900065752</c:v>
                </c:pt>
                <c:pt idx="1">
                  <c:v>43.124345128684261</c:v>
                </c:pt>
                <c:pt idx="2">
                  <c:v>44.134343207039485</c:v>
                </c:pt>
                <c:pt idx="3">
                  <c:v>40.92683818751523</c:v>
                </c:pt>
                <c:pt idx="4">
                  <c:v>44.226686452812153</c:v>
                </c:pt>
                <c:pt idx="5">
                  <c:v>44.841913188255795</c:v>
                </c:pt>
                <c:pt idx="6">
                  <c:v>44.218997732582523</c:v>
                </c:pt>
                <c:pt idx="7">
                  <c:v>44.937229158008982</c:v>
                </c:pt>
                <c:pt idx="8">
                  <c:v>44.041876706081382</c:v>
                </c:pt>
                <c:pt idx="9">
                  <c:v>45.686844205798593</c:v>
                </c:pt>
                <c:pt idx="10">
                  <c:v>39.8271038738675</c:v>
                </c:pt>
                <c:pt idx="11">
                  <c:v>39.721221882244407</c:v>
                </c:pt>
                <c:pt idx="12">
                  <c:v>39.372168331629581</c:v>
                </c:pt>
                <c:pt idx="13">
                  <c:v>39.046060686826493</c:v>
                </c:pt>
                <c:pt idx="14">
                  <c:v>38.787345994244831</c:v>
                </c:pt>
                <c:pt idx="15">
                  <c:v>38.526049194608618</c:v>
                </c:pt>
                <c:pt idx="16">
                  <c:v>38.26299949006799</c:v>
                </c:pt>
                <c:pt idx="17">
                  <c:v>37.978008779546997</c:v>
                </c:pt>
                <c:pt idx="18">
                  <c:v>37.70021184263021</c:v>
                </c:pt>
                <c:pt idx="19">
                  <c:v>37.423517045420773</c:v>
                </c:pt>
                <c:pt idx="20">
                  <c:v>37.164490950071198</c:v>
                </c:pt>
                <c:pt idx="21">
                  <c:v>36.8941852023191</c:v>
                </c:pt>
                <c:pt idx="22">
                  <c:v>36.617804476965041</c:v>
                </c:pt>
                <c:pt idx="23">
                  <c:v>36.34358916123638</c:v>
                </c:pt>
                <c:pt idx="24">
                  <c:v>36.06430633863669</c:v>
                </c:pt>
                <c:pt idx="25">
                  <c:v>35.798552568019609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31.380243475647784</c:v>
                </c:pt>
                <c:pt idx="1">
                  <c:v>30.562324706799913</c:v>
                </c:pt>
                <c:pt idx="2">
                  <c:v>32.157529447207324</c:v>
                </c:pt>
                <c:pt idx="3">
                  <c:v>29.0127778396037</c:v>
                </c:pt>
                <c:pt idx="4">
                  <c:v>29.187452211942468</c:v>
                </c:pt>
                <c:pt idx="5">
                  <c:v>28.972854752748113</c:v>
                </c:pt>
                <c:pt idx="6">
                  <c:v>29.659049176754774</c:v>
                </c:pt>
                <c:pt idx="7">
                  <c:v>30.140174261191888</c:v>
                </c:pt>
                <c:pt idx="8">
                  <c:v>30.934547929872235</c:v>
                </c:pt>
                <c:pt idx="9">
                  <c:v>29.188193652437324</c:v>
                </c:pt>
                <c:pt idx="10">
                  <c:v>23.342308548348278</c:v>
                </c:pt>
                <c:pt idx="11">
                  <c:v>24.964039663514569</c:v>
                </c:pt>
                <c:pt idx="12">
                  <c:v>24.557429617502919</c:v>
                </c:pt>
                <c:pt idx="13">
                  <c:v>24.201899242990827</c:v>
                </c:pt>
                <c:pt idx="14">
                  <c:v>23.907093571061282</c:v>
                </c:pt>
                <c:pt idx="15">
                  <c:v>23.621204863540889</c:v>
                </c:pt>
                <c:pt idx="16">
                  <c:v>23.344125695699805</c:v>
                </c:pt>
                <c:pt idx="17">
                  <c:v>23.058721682750843</c:v>
                </c:pt>
                <c:pt idx="18">
                  <c:v>22.762612339873037</c:v>
                </c:pt>
                <c:pt idx="19">
                  <c:v>22.46328757615413</c:v>
                </c:pt>
                <c:pt idx="20">
                  <c:v>22.164774188398784</c:v>
                </c:pt>
                <c:pt idx="21">
                  <c:v>21.871010682252443</c:v>
                </c:pt>
                <c:pt idx="22">
                  <c:v>21.583475871826934</c:v>
                </c:pt>
                <c:pt idx="23">
                  <c:v>21.303959991125204</c:v>
                </c:pt>
                <c:pt idx="24">
                  <c:v>21.024408498104705</c:v>
                </c:pt>
                <c:pt idx="25">
                  <c:v>20.748301720735775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18.797757016123317</c:v>
                </c:pt>
                <c:pt idx="1">
                  <c:v>19.38119822890852</c:v>
                </c:pt>
                <c:pt idx="2">
                  <c:v>19.823244457881877</c:v>
                </c:pt>
                <c:pt idx="3">
                  <c:v>19.615264688616794</c:v>
                </c:pt>
                <c:pt idx="4">
                  <c:v>19.181549342286335</c:v>
                </c:pt>
                <c:pt idx="5">
                  <c:v>20.510519433255212</c:v>
                </c:pt>
                <c:pt idx="6">
                  <c:v>20.388051521989063</c:v>
                </c:pt>
                <c:pt idx="7">
                  <c:v>19.824684111165592</c:v>
                </c:pt>
                <c:pt idx="8">
                  <c:v>19.304570211146729</c:v>
                </c:pt>
                <c:pt idx="9">
                  <c:v>18.05879925642013</c:v>
                </c:pt>
                <c:pt idx="10">
                  <c:v>17.415275980553954</c:v>
                </c:pt>
                <c:pt idx="11">
                  <c:v>17.071488134762234</c:v>
                </c:pt>
                <c:pt idx="12">
                  <c:v>16.873635833015449</c:v>
                </c:pt>
                <c:pt idx="13">
                  <c:v>16.670457692855305</c:v>
                </c:pt>
                <c:pt idx="14">
                  <c:v>16.521664188363935</c:v>
                </c:pt>
                <c:pt idx="15">
                  <c:v>16.387046494957563</c:v>
                </c:pt>
                <c:pt idx="16">
                  <c:v>16.263251585660598</c:v>
                </c:pt>
                <c:pt idx="17">
                  <c:v>16.10913360473835</c:v>
                </c:pt>
                <c:pt idx="18">
                  <c:v>15.947056145684748</c:v>
                </c:pt>
                <c:pt idx="19">
                  <c:v>15.775184659422623</c:v>
                </c:pt>
                <c:pt idx="20">
                  <c:v>15.620181103653547</c:v>
                </c:pt>
                <c:pt idx="21">
                  <c:v>15.483096432880151</c:v>
                </c:pt>
                <c:pt idx="22">
                  <c:v>15.342798452826505</c:v>
                </c:pt>
                <c:pt idx="23">
                  <c:v>15.202679340857831</c:v>
                </c:pt>
                <c:pt idx="24">
                  <c:v>15.057902668449834</c:v>
                </c:pt>
                <c:pt idx="25">
                  <c:v>14.911942204520976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86.450485235159618</c:v>
                </c:pt>
                <c:pt idx="1">
                  <c:v>85.009306962411813</c:v>
                </c:pt>
                <c:pt idx="2">
                  <c:v>87.554417827332145</c:v>
                </c:pt>
                <c:pt idx="3">
                  <c:v>87.022852817442896</c:v>
                </c:pt>
                <c:pt idx="4">
                  <c:v>93.337703431068675</c:v>
                </c:pt>
                <c:pt idx="5">
                  <c:v>93.325206557116303</c:v>
                </c:pt>
                <c:pt idx="6">
                  <c:v>97.127459540761919</c:v>
                </c:pt>
                <c:pt idx="7">
                  <c:v>98.054882380451772</c:v>
                </c:pt>
                <c:pt idx="8">
                  <c:v>95.84424579939251</c:v>
                </c:pt>
                <c:pt idx="9">
                  <c:v>96.125434681926109</c:v>
                </c:pt>
                <c:pt idx="10">
                  <c:v>92.749199181187919</c:v>
                </c:pt>
                <c:pt idx="11">
                  <c:v>96.413604098981025</c:v>
                </c:pt>
                <c:pt idx="12">
                  <c:v>97.348330475585286</c:v>
                </c:pt>
                <c:pt idx="13">
                  <c:v>98.43940876503251</c:v>
                </c:pt>
                <c:pt idx="14">
                  <c:v>99.618319416845011</c:v>
                </c:pt>
                <c:pt idx="15">
                  <c:v>100.62702066531496</c:v>
                </c:pt>
                <c:pt idx="16">
                  <c:v>101.50692114172952</c:v>
                </c:pt>
                <c:pt idx="17">
                  <c:v>102.33286082941707</c:v>
                </c:pt>
                <c:pt idx="18">
                  <c:v>103.12487130172315</c:v>
                </c:pt>
                <c:pt idx="19">
                  <c:v>103.93567642540609</c:v>
                </c:pt>
                <c:pt idx="20">
                  <c:v>104.75990950576646</c:v>
                </c:pt>
                <c:pt idx="21">
                  <c:v>105.60235185863264</c:v>
                </c:pt>
                <c:pt idx="22">
                  <c:v>106.46884328426776</c:v>
                </c:pt>
                <c:pt idx="23">
                  <c:v>107.31921887610841</c:v>
                </c:pt>
                <c:pt idx="24">
                  <c:v>108.18831042406626</c:v>
                </c:pt>
                <c:pt idx="25">
                  <c:v>109.04929410542644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21.947789560469772</c:v>
                </c:pt>
                <c:pt idx="1">
                  <c:v>23.951262694190177</c:v>
                </c:pt>
                <c:pt idx="2">
                  <c:v>23.293695118537219</c:v>
                </c:pt>
                <c:pt idx="3">
                  <c:v>25.764486779609737</c:v>
                </c:pt>
                <c:pt idx="4">
                  <c:v>25.665171293917563</c:v>
                </c:pt>
                <c:pt idx="5">
                  <c:v>21.798778267351931</c:v>
                </c:pt>
                <c:pt idx="6">
                  <c:v>27.597688819792932</c:v>
                </c:pt>
                <c:pt idx="7">
                  <c:v>23.338393186436878</c:v>
                </c:pt>
                <c:pt idx="8">
                  <c:v>23.687415566866939</c:v>
                </c:pt>
                <c:pt idx="9">
                  <c:v>27.419829805672535</c:v>
                </c:pt>
                <c:pt idx="10">
                  <c:v>26.025813487001965</c:v>
                </c:pt>
                <c:pt idx="11">
                  <c:v>25.747844130267147</c:v>
                </c:pt>
                <c:pt idx="12">
                  <c:v>25.702223898745487</c:v>
                </c:pt>
                <c:pt idx="13">
                  <c:v>25.781053530886791</c:v>
                </c:pt>
                <c:pt idx="14">
                  <c:v>25.9268386769544</c:v>
                </c:pt>
                <c:pt idx="15">
                  <c:v>26.046597247814145</c:v>
                </c:pt>
                <c:pt idx="16">
                  <c:v>26.149817038887566</c:v>
                </c:pt>
                <c:pt idx="17">
                  <c:v>26.243219547023454</c:v>
                </c:pt>
                <c:pt idx="18">
                  <c:v>26.316781607896491</c:v>
                </c:pt>
                <c:pt idx="19">
                  <c:v>26.384819348918498</c:v>
                </c:pt>
                <c:pt idx="20">
                  <c:v>26.459120634667954</c:v>
                </c:pt>
                <c:pt idx="21">
                  <c:v>26.526632993323364</c:v>
                </c:pt>
                <c:pt idx="22">
                  <c:v>26.56841856134491</c:v>
                </c:pt>
                <c:pt idx="23">
                  <c:v>26.609487712794397</c:v>
                </c:pt>
                <c:pt idx="24">
                  <c:v>26.649161795883167</c:v>
                </c:pt>
                <c:pt idx="25">
                  <c:v>26.692972439435479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1.7923783907184758</c:v>
                </c:pt>
                <c:pt idx="1">
                  <c:v>1.217602691236864</c:v>
                </c:pt>
                <c:pt idx="2">
                  <c:v>1.2087387540055554</c:v>
                </c:pt>
                <c:pt idx="3">
                  <c:v>1.0889703499418057</c:v>
                </c:pt>
                <c:pt idx="4">
                  <c:v>1.2734102050972396</c:v>
                </c:pt>
                <c:pt idx="5">
                  <c:v>1.1805126381149718</c:v>
                </c:pt>
                <c:pt idx="6">
                  <c:v>0.95960783864806165</c:v>
                </c:pt>
                <c:pt idx="7">
                  <c:v>0.9788234373859267</c:v>
                </c:pt>
                <c:pt idx="8">
                  <c:v>0.97660240480276761</c:v>
                </c:pt>
                <c:pt idx="9">
                  <c:v>0.93193605630932086</c:v>
                </c:pt>
                <c:pt idx="10">
                  <c:v>1.1918528605946939</c:v>
                </c:pt>
                <c:pt idx="11">
                  <c:v>0.92628210023872992</c:v>
                </c:pt>
                <c:pt idx="12">
                  <c:v>0.94121920325066355</c:v>
                </c:pt>
                <c:pt idx="13">
                  <c:v>0.95432178303287707</c:v>
                </c:pt>
                <c:pt idx="14">
                  <c:v>0.96984346266700705</c:v>
                </c:pt>
                <c:pt idx="15">
                  <c:v>0.98046802614656614</c:v>
                </c:pt>
                <c:pt idx="16">
                  <c:v>0.99030017877243692</c:v>
                </c:pt>
                <c:pt idx="17">
                  <c:v>0.99939791966760427</c:v>
                </c:pt>
                <c:pt idx="18">
                  <c:v>1.0088763121897479</c:v>
                </c:pt>
                <c:pt idx="19">
                  <c:v>1.0184809878310523</c:v>
                </c:pt>
                <c:pt idx="20">
                  <c:v>1.0280032240373369</c:v>
                </c:pt>
                <c:pt idx="21">
                  <c:v>1.0368632326047631</c:v>
                </c:pt>
                <c:pt idx="22">
                  <c:v>1.0454908532840725</c:v>
                </c:pt>
                <c:pt idx="23">
                  <c:v>1.0551353302680142</c:v>
                </c:pt>
                <c:pt idx="24">
                  <c:v>1.0650659936097102</c:v>
                </c:pt>
                <c:pt idx="25">
                  <c:v>1.0752398798256741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68.472592837076377</c:v>
                </c:pt>
                <c:pt idx="1">
                  <c:v>76.69477772829498</c:v>
                </c:pt>
                <c:pt idx="2">
                  <c:v>76.530089817470596</c:v>
                </c:pt>
                <c:pt idx="3">
                  <c:v>73.565891921909184</c:v>
                </c:pt>
                <c:pt idx="4">
                  <c:v>75.842851588691232</c:v>
                </c:pt>
                <c:pt idx="5">
                  <c:v>77.402582173888831</c:v>
                </c:pt>
                <c:pt idx="6">
                  <c:v>77.597316289011104</c:v>
                </c:pt>
                <c:pt idx="7">
                  <c:v>74.226441297129867</c:v>
                </c:pt>
                <c:pt idx="8">
                  <c:v>72.279989295990333</c:v>
                </c:pt>
                <c:pt idx="9">
                  <c:v>71.31161095947823</c:v>
                </c:pt>
                <c:pt idx="10">
                  <c:v>68.932010884556192</c:v>
                </c:pt>
                <c:pt idx="11">
                  <c:v>64.615240078157498</c:v>
                </c:pt>
                <c:pt idx="12">
                  <c:v>64.519227579450387</c:v>
                </c:pt>
                <c:pt idx="13">
                  <c:v>64.34694411075256</c:v>
                </c:pt>
                <c:pt idx="14">
                  <c:v>64.268198146782794</c:v>
                </c:pt>
                <c:pt idx="15">
                  <c:v>64.040737669150133</c:v>
                </c:pt>
                <c:pt idx="16">
                  <c:v>63.764883877731229</c:v>
                </c:pt>
                <c:pt idx="17">
                  <c:v>63.447323250910934</c:v>
                </c:pt>
                <c:pt idx="18">
                  <c:v>63.097371999190699</c:v>
                </c:pt>
                <c:pt idx="19">
                  <c:v>62.737045133444433</c:v>
                </c:pt>
                <c:pt idx="20">
                  <c:v>62.377841609980877</c:v>
                </c:pt>
                <c:pt idx="21">
                  <c:v>61.974546354595809</c:v>
                </c:pt>
                <c:pt idx="22">
                  <c:v>61.624560243435354</c:v>
                </c:pt>
                <c:pt idx="23">
                  <c:v>61.262391753502214</c:v>
                </c:pt>
                <c:pt idx="24">
                  <c:v>60.909335450013693</c:v>
                </c:pt>
                <c:pt idx="25">
                  <c:v>60.545066779545351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14.721028552090269</c:v>
                </c:pt>
                <c:pt idx="1">
                  <c:v>14.592408401246287</c:v>
                </c:pt>
                <c:pt idx="2">
                  <c:v>14.900382231176124</c:v>
                </c:pt>
                <c:pt idx="3">
                  <c:v>14.56882328869426</c:v>
                </c:pt>
                <c:pt idx="4">
                  <c:v>14.375926316634478</c:v>
                </c:pt>
                <c:pt idx="5">
                  <c:v>16.551310661422722</c:v>
                </c:pt>
                <c:pt idx="6">
                  <c:v>15.423070997010209</c:v>
                </c:pt>
                <c:pt idx="7">
                  <c:v>16.375054954612715</c:v>
                </c:pt>
                <c:pt idx="8">
                  <c:v>16.996411663977899</c:v>
                </c:pt>
                <c:pt idx="9">
                  <c:v>17.202594921897081</c:v>
                </c:pt>
                <c:pt idx="10">
                  <c:v>17.604866121108071</c:v>
                </c:pt>
                <c:pt idx="11">
                  <c:v>21.091886404323493</c:v>
                </c:pt>
                <c:pt idx="12">
                  <c:v>21.382700116327008</c:v>
                </c:pt>
                <c:pt idx="13">
                  <c:v>21.68837721901194</c:v>
                </c:pt>
                <c:pt idx="14">
                  <c:v>22.034136681099451</c:v>
                </c:pt>
                <c:pt idx="15">
                  <c:v>22.346293715642524</c:v>
                </c:pt>
                <c:pt idx="16">
                  <c:v>22.632224196200443</c:v>
                </c:pt>
                <c:pt idx="17">
                  <c:v>22.910548481559751</c:v>
                </c:pt>
                <c:pt idx="18">
                  <c:v>23.182500132477024</c:v>
                </c:pt>
                <c:pt idx="19">
                  <c:v>23.457790935771197</c:v>
                </c:pt>
                <c:pt idx="20">
                  <c:v>23.743093566113703</c:v>
                </c:pt>
                <c:pt idx="21">
                  <c:v>24.04167290812077</c:v>
                </c:pt>
                <c:pt idx="22">
                  <c:v>24.335380585564295</c:v>
                </c:pt>
                <c:pt idx="23">
                  <c:v>24.640809374017689</c:v>
                </c:pt>
                <c:pt idx="24">
                  <c:v>24.94883135181723</c:v>
                </c:pt>
                <c:pt idx="25">
                  <c:v>25.26624875842715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43.047169925527584</c:v>
                </c:pt>
                <c:pt idx="1">
                  <c:v>38.890079244875949</c:v>
                </c:pt>
                <c:pt idx="2">
                  <c:v>42.008906165036926</c:v>
                </c:pt>
                <c:pt idx="3">
                  <c:v>42.155271360358213</c:v>
                </c:pt>
                <c:pt idx="4">
                  <c:v>42.083365104924503</c:v>
                </c:pt>
                <c:pt idx="5">
                  <c:v>43.772247322479416</c:v>
                </c:pt>
                <c:pt idx="6">
                  <c:v>44.362327062279405</c:v>
                </c:pt>
                <c:pt idx="7">
                  <c:v>44.883857316309303</c:v>
                </c:pt>
                <c:pt idx="8">
                  <c:v>44.688386550509406</c:v>
                </c:pt>
                <c:pt idx="9">
                  <c:v>43.388852944909182</c:v>
                </c:pt>
                <c:pt idx="10">
                  <c:v>37.850830678901964</c:v>
                </c:pt>
                <c:pt idx="11">
                  <c:v>45.457997073789961</c:v>
                </c:pt>
                <c:pt idx="12">
                  <c:v>45.376044239667365</c:v>
                </c:pt>
                <c:pt idx="13">
                  <c:v>45.274233735787057</c:v>
                </c:pt>
                <c:pt idx="14">
                  <c:v>45.234741299510397</c:v>
                </c:pt>
                <c:pt idx="15">
                  <c:v>45.227111655845135</c:v>
                </c:pt>
                <c:pt idx="16">
                  <c:v>45.19612402879936</c:v>
                </c:pt>
                <c:pt idx="17">
                  <c:v>45.091567176972191</c:v>
                </c:pt>
                <c:pt idx="18">
                  <c:v>45.036400914899701</c:v>
                </c:pt>
                <c:pt idx="19">
                  <c:v>44.998989727313813</c:v>
                </c:pt>
                <c:pt idx="20">
                  <c:v>44.958279202975305</c:v>
                </c:pt>
                <c:pt idx="21">
                  <c:v>44.889040420560214</c:v>
                </c:pt>
                <c:pt idx="22">
                  <c:v>44.790551096477593</c:v>
                </c:pt>
                <c:pt idx="23">
                  <c:v>44.662633549701241</c:v>
                </c:pt>
                <c:pt idx="24">
                  <c:v>44.476114581548146</c:v>
                </c:pt>
                <c:pt idx="25">
                  <c:v>44.270803732973171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39.82989134714515</c:v>
                </c:pt>
                <c:pt idx="1">
                  <c:v>38.332773739150937</c:v>
                </c:pt>
                <c:pt idx="2">
                  <c:v>37.144355127919773</c:v>
                </c:pt>
                <c:pt idx="3">
                  <c:v>38.224151770891709</c:v>
                </c:pt>
                <c:pt idx="4">
                  <c:v>36.402237453678417</c:v>
                </c:pt>
                <c:pt idx="5">
                  <c:v>38.983847472972926</c:v>
                </c:pt>
                <c:pt idx="6">
                  <c:v>40.577580079420308</c:v>
                </c:pt>
                <c:pt idx="7">
                  <c:v>41.49724246306927</c:v>
                </c:pt>
                <c:pt idx="8">
                  <c:v>42.728816316890274</c:v>
                </c:pt>
                <c:pt idx="9">
                  <c:v>43.014878491683078</c:v>
                </c:pt>
                <c:pt idx="10">
                  <c:v>42.326996490138747</c:v>
                </c:pt>
                <c:pt idx="11">
                  <c:v>44.4571358412854</c:v>
                </c:pt>
                <c:pt idx="12">
                  <c:v>44.05931352182256</c:v>
                </c:pt>
                <c:pt idx="13">
                  <c:v>43.964010115482232</c:v>
                </c:pt>
                <c:pt idx="14">
                  <c:v>43.990012566449401</c:v>
                </c:pt>
                <c:pt idx="15">
                  <c:v>43.95160573260879</c:v>
                </c:pt>
                <c:pt idx="16">
                  <c:v>43.885780024299628</c:v>
                </c:pt>
                <c:pt idx="17">
                  <c:v>43.784567007741288</c:v>
                </c:pt>
                <c:pt idx="18">
                  <c:v>43.686942038415161</c:v>
                </c:pt>
                <c:pt idx="19">
                  <c:v>43.581319122016566</c:v>
                </c:pt>
                <c:pt idx="20">
                  <c:v>43.497046335406914</c:v>
                </c:pt>
                <c:pt idx="21">
                  <c:v>43.414964711538801</c:v>
                </c:pt>
                <c:pt idx="22">
                  <c:v>43.296085749415788</c:v>
                </c:pt>
                <c:pt idx="23">
                  <c:v>43.174804256697605</c:v>
                </c:pt>
                <c:pt idx="24">
                  <c:v>43.049728238018005</c:v>
                </c:pt>
                <c:pt idx="25">
                  <c:v>42.920434521925571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20.337720603496482</c:v>
                </c:pt>
                <c:pt idx="1">
                  <c:v>20.984184243630864</c:v>
                </c:pt>
                <c:pt idx="2">
                  <c:v>20.900272453676813</c:v>
                </c:pt>
                <c:pt idx="3">
                  <c:v>20.223131181611798</c:v>
                </c:pt>
                <c:pt idx="4">
                  <c:v>20.91923576154263</c:v>
                </c:pt>
                <c:pt idx="5">
                  <c:v>22.789519560982249</c:v>
                </c:pt>
                <c:pt idx="6">
                  <c:v>23.18239272555731</c:v>
                </c:pt>
                <c:pt idx="7">
                  <c:v>20.943606589709383</c:v>
                </c:pt>
                <c:pt idx="8">
                  <c:v>21.005603085101658</c:v>
                </c:pt>
                <c:pt idx="9">
                  <c:v>20.649007299642602</c:v>
                </c:pt>
                <c:pt idx="10">
                  <c:v>19.103931410494255</c:v>
                </c:pt>
                <c:pt idx="11">
                  <c:v>16.254190970422208</c:v>
                </c:pt>
                <c:pt idx="12">
                  <c:v>16.177369979659492</c:v>
                </c:pt>
                <c:pt idx="13">
                  <c:v>16.095354178538848</c:v>
                </c:pt>
                <c:pt idx="14">
                  <c:v>16.034642996017489</c:v>
                </c:pt>
                <c:pt idx="15">
                  <c:v>15.949651525605679</c:v>
                </c:pt>
                <c:pt idx="16">
                  <c:v>15.851216974059072</c:v>
                </c:pt>
                <c:pt idx="17">
                  <c:v>15.766835141869178</c:v>
                </c:pt>
                <c:pt idx="18">
                  <c:v>15.64796224587619</c:v>
                </c:pt>
                <c:pt idx="19">
                  <c:v>15.529767218662871</c:v>
                </c:pt>
                <c:pt idx="20">
                  <c:v>15.418885014511856</c:v>
                </c:pt>
                <c:pt idx="21">
                  <c:v>15.308912991585249</c:v>
                </c:pt>
                <c:pt idx="22">
                  <c:v>15.19407561161117</c:v>
                </c:pt>
                <c:pt idx="23">
                  <c:v>15.078801612924282</c:v>
                </c:pt>
                <c:pt idx="24">
                  <c:v>14.963550638669195</c:v>
                </c:pt>
                <c:pt idx="25">
                  <c:v>14.846414260553058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99.970434700865908</c:v>
                </c:pt>
                <c:pt idx="1">
                  <c:v>99.182779225228771</c:v>
                </c:pt>
                <c:pt idx="2">
                  <c:v>98.690565461089761</c:v>
                </c:pt>
                <c:pt idx="3">
                  <c:v>99.514608384513693</c:v>
                </c:pt>
                <c:pt idx="4">
                  <c:v>100.59984318177989</c:v>
                </c:pt>
                <c:pt idx="5">
                  <c:v>105.52483566066194</c:v>
                </c:pt>
                <c:pt idx="6">
                  <c:v>103.60806190330858</c:v>
                </c:pt>
                <c:pt idx="7">
                  <c:v>97.41436626778389</c:v>
                </c:pt>
                <c:pt idx="8">
                  <c:v>96.588684326345444</c:v>
                </c:pt>
                <c:pt idx="9">
                  <c:v>98.078079107755556</c:v>
                </c:pt>
                <c:pt idx="10">
                  <c:v>90.924167076645276</c:v>
                </c:pt>
                <c:pt idx="11">
                  <c:v>93.039558768266758</c:v>
                </c:pt>
                <c:pt idx="12">
                  <c:v>92.505583976243926</c:v>
                </c:pt>
                <c:pt idx="13">
                  <c:v>91.707951955236283</c:v>
                </c:pt>
                <c:pt idx="14">
                  <c:v>91.179515408618258</c:v>
                </c:pt>
                <c:pt idx="15">
                  <c:v>90.478127919891577</c:v>
                </c:pt>
                <c:pt idx="16">
                  <c:v>89.756888976477754</c:v>
                </c:pt>
                <c:pt idx="17">
                  <c:v>89.004264679932348</c:v>
                </c:pt>
                <c:pt idx="18">
                  <c:v>88.287218019985005</c:v>
                </c:pt>
                <c:pt idx="19">
                  <c:v>87.611883183030102</c:v>
                </c:pt>
                <c:pt idx="20">
                  <c:v>86.989173557164193</c:v>
                </c:pt>
                <c:pt idx="21">
                  <c:v>86.410565871744964</c:v>
                </c:pt>
                <c:pt idx="22">
                  <c:v>85.821455477148987</c:v>
                </c:pt>
                <c:pt idx="23">
                  <c:v>85.27560060621505</c:v>
                </c:pt>
                <c:pt idx="24">
                  <c:v>84.735817322834166</c:v>
                </c:pt>
                <c:pt idx="25">
                  <c:v>84.190063648922276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82.532802722316475</c:v>
                </c:pt>
                <c:pt idx="1">
                  <c:v>90.426678812623322</c:v>
                </c:pt>
                <c:pt idx="2">
                  <c:v>94.10769341963929</c:v>
                </c:pt>
                <c:pt idx="3">
                  <c:v>91.16748365100446</c:v>
                </c:pt>
                <c:pt idx="4">
                  <c:v>93.586650387515604</c:v>
                </c:pt>
                <c:pt idx="5">
                  <c:v>96.859495859384026</c:v>
                </c:pt>
                <c:pt idx="6">
                  <c:v>100.22311031262305</c:v>
                </c:pt>
                <c:pt idx="7">
                  <c:v>102.60151090419816</c:v>
                </c:pt>
                <c:pt idx="8">
                  <c:v>103.86513581307062</c:v>
                </c:pt>
                <c:pt idx="9">
                  <c:v>113.22775569967905</c:v>
                </c:pt>
                <c:pt idx="10">
                  <c:v>117.52356053452156</c:v>
                </c:pt>
                <c:pt idx="11">
                  <c:v>114.13976414253605</c:v>
                </c:pt>
                <c:pt idx="12">
                  <c:v>115.26941660711063</c:v>
                </c:pt>
                <c:pt idx="13">
                  <c:v>116.53618739881318</c:v>
                </c:pt>
                <c:pt idx="14">
                  <c:v>118.02266914260751</c:v>
                </c:pt>
                <c:pt idx="15">
                  <c:v>119.30948247122517</c:v>
                </c:pt>
                <c:pt idx="16">
                  <c:v>120.5646371907761</c:v>
                </c:pt>
                <c:pt idx="17">
                  <c:v>121.83478589648284</c:v>
                </c:pt>
                <c:pt idx="18">
                  <c:v>123.08482216851047</c:v>
                </c:pt>
                <c:pt idx="19">
                  <c:v>124.3299505197441</c:v>
                </c:pt>
                <c:pt idx="20">
                  <c:v>125.64262453273044</c:v>
                </c:pt>
                <c:pt idx="21">
                  <c:v>126.97095242779537</c:v>
                </c:pt>
                <c:pt idx="22">
                  <c:v>128.25712874955673</c:v>
                </c:pt>
                <c:pt idx="23">
                  <c:v>129.55499161170184</c:v>
                </c:pt>
                <c:pt idx="24">
                  <c:v>130.90477497307961</c:v>
                </c:pt>
                <c:pt idx="25">
                  <c:v>132.29062856669898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180.97099003734678</c:v>
                </c:pt>
                <c:pt idx="1">
                  <c:v>178.83547152113397</c:v>
                </c:pt>
                <c:pt idx="2">
                  <c:v>181.0529655413707</c:v>
                </c:pt>
                <c:pt idx="3">
                  <c:v>177.9891169064274</c:v>
                </c:pt>
                <c:pt idx="4">
                  <c:v>189.37616944906716</c:v>
                </c:pt>
                <c:pt idx="5">
                  <c:v>185.7351382779016</c:v>
                </c:pt>
                <c:pt idx="6">
                  <c:v>196.49969323122068</c:v>
                </c:pt>
                <c:pt idx="7">
                  <c:v>194.50309532855044</c:v>
                </c:pt>
                <c:pt idx="8">
                  <c:v>205.34883289335272</c:v>
                </c:pt>
                <c:pt idx="9">
                  <c:v>216.3310999131061</c:v>
                </c:pt>
                <c:pt idx="10">
                  <c:v>229.4349870931313</c:v>
                </c:pt>
                <c:pt idx="11">
                  <c:v>234.17736639674467</c:v>
                </c:pt>
                <c:pt idx="12">
                  <c:v>235.88833180105405</c:v>
                </c:pt>
                <c:pt idx="13">
                  <c:v>238.43266416238976</c:v>
                </c:pt>
                <c:pt idx="14">
                  <c:v>241.32930986819986</c:v>
                </c:pt>
                <c:pt idx="15">
                  <c:v>243.78610916364229</c:v>
                </c:pt>
                <c:pt idx="16">
                  <c:v>246.14332282724189</c:v>
                </c:pt>
                <c:pt idx="17">
                  <c:v>248.49398252860794</c:v>
                </c:pt>
                <c:pt idx="18">
                  <c:v>250.91519891242928</c:v>
                </c:pt>
                <c:pt idx="19">
                  <c:v>253.31550832762053</c:v>
                </c:pt>
                <c:pt idx="20">
                  <c:v>255.87560262896446</c:v>
                </c:pt>
                <c:pt idx="21">
                  <c:v>258.37758062899519</c:v>
                </c:pt>
                <c:pt idx="22">
                  <c:v>260.77856044566465</c:v>
                </c:pt>
                <c:pt idx="23">
                  <c:v>263.18581247997292</c:v>
                </c:pt>
                <c:pt idx="24">
                  <c:v>265.60191764626126</c:v>
                </c:pt>
                <c:pt idx="25">
                  <c:v>268.10328933321597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109.90484172624028</c:v>
                </c:pt>
                <c:pt idx="1">
                  <c:v>113.7559496728307</c:v>
                </c:pt>
                <c:pt idx="2">
                  <c:v>117.38372296933964</c:v>
                </c:pt>
                <c:pt idx="3">
                  <c:v>111.31253232348496</c:v>
                </c:pt>
                <c:pt idx="4">
                  <c:v>116.5324545260025</c:v>
                </c:pt>
                <c:pt idx="5">
                  <c:v>118.41299900454128</c:v>
                </c:pt>
                <c:pt idx="6">
                  <c:v>120.29587646527779</c:v>
                </c:pt>
                <c:pt idx="7">
                  <c:v>122.56984525939404</c:v>
                </c:pt>
                <c:pt idx="8">
                  <c:v>124.01800360396469</c:v>
                </c:pt>
                <c:pt idx="9">
                  <c:v>127.62668720251753</c:v>
                </c:pt>
                <c:pt idx="10">
                  <c:v>134.59276434523318</c:v>
                </c:pt>
                <c:pt idx="11">
                  <c:v>126.10929318574648</c:v>
                </c:pt>
                <c:pt idx="12">
                  <c:v>126.79429752000949</c:v>
                </c:pt>
                <c:pt idx="13">
                  <c:v>127.81224266987493</c:v>
                </c:pt>
                <c:pt idx="14">
                  <c:v>129.10988584940588</c:v>
                </c:pt>
                <c:pt idx="15">
                  <c:v>130.08378077922481</c:v>
                </c:pt>
                <c:pt idx="16">
                  <c:v>130.96267486246921</c:v>
                </c:pt>
                <c:pt idx="17">
                  <c:v>131.78028382999722</c:v>
                </c:pt>
                <c:pt idx="18">
                  <c:v>132.56564667138184</c:v>
                </c:pt>
                <c:pt idx="19">
                  <c:v>133.36998038412719</c:v>
                </c:pt>
                <c:pt idx="20">
                  <c:v>134.26624378919439</c:v>
                </c:pt>
                <c:pt idx="21">
                  <c:v>135.17528794113619</c:v>
                </c:pt>
                <c:pt idx="22">
                  <c:v>135.9962506704756</c:v>
                </c:pt>
                <c:pt idx="23">
                  <c:v>136.86350715051816</c:v>
                </c:pt>
                <c:pt idx="24">
                  <c:v>137.76399231938385</c:v>
                </c:pt>
                <c:pt idx="25">
                  <c:v>138.69126500390576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108.64448343945915</c:v>
                </c:pt>
                <c:pt idx="1">
                  <c:v>109.29799123655074</c:v>
                </c:pt>
                <c:pt idx="2">
                  <c:v>110.44689644528984</c:v>
                </c:pt>
                <c:pt idx="3">
                  <c:v>107.36466114702668</c:v>
                </c:pt>
                <c:pt idx="4">
                  <c:v>109.52656959970726</c:v>
                </c:pt>
                <c:pt idx="5">
                  <c:v>111.07370929879292</c:v>
                </c:pt>
                <c:pt idx="6">
                  <c:v>107.26334812754635</c:v>
                </c:pt>
                <c:pt idx="7">
                  <c:v>109.80939036419755</c:v>
                </c:pt>
                <c:pt idx="8">
                  <c:v>109.46560453830239</c:v>
                </c:pt>
                <c:pt idx="9">
                  <c:v>109.62654899380288</c:v>
                </c:pt>
                <c:pt idx="10">
                  <c:v>113.4266861508117</c:v>
                </c:pt>
                <c:pt idx="11">
                  <c:v>108.61047785360778</c:v>
                </c:pt>
                <c:pt idx="12">
                  <c:v>107.7877304166216</c:v>
                </c:pt>
                <c:pt idx="13">
                  <c:v>107.09168545200183</c:v>
                </c:pt>
                <c:pt idx="14">
                  <c:v>106.66075843328868</c:v>
                </c:pt>
                <c:pt idx="15">
                  <c:v>105.9335335244709</c:v>
                </c:pt>
                <c:pt idx="16">
                  <c:v>105.14849340696169</c:v>
                </c:pt>
                <c:pt idx="17">
                  <c:v>104.31499084361127</c:v>
                </c:pt>
                <c:pt idx="18">
                  <c:v>103.47517011319781</c:v>
                </c:pt>
                <c:pt idx="19">
                  <c:v>102.55021333653261</c:v>
                </c:pt>
                <c:pt idx="20">
                  <c:v>101.5085457435579</c:v>
                </c:pt>
                <c:pt idx="21">
                  <c:v>100.35951808038833</c:v>
                </c:pt>
                <c:pt idx="22">
                  <c:v>99.451815282488496</c:v>
                </c:pt>
                <c:pt idx="23">
                  <c:v>98.517954760117448</c:v>
                </c:pt>
                <c:pt idx="24">
                  <c:v>97.477288688483895</c:v>
                </c:pt>
                <c:pt idx="25">
                  <c:v>96.328748049675625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102.20039092208772</c:v>
                </c:pt>
                <c:pt idx="1">
                  <c:v>107.25273382659461</c:v>
                </c:pt>
                <c:pt idx="2">
                  <c:v>109.17029866811538</c:v>
                </c:pt>
                <c:pt idx="3">
                  <c:v>99.859018117083494</c:v>
                </c:pt>
                <c:pt idx="4">
                  <c:v>101.37741170037258</c:v>
                </c:pt>
                <c:pt idx="5">
                  <c:v>104.88281724438895</c:v>
                </c:pt>
                <c:pt idx="6">
                  <c:v>105.35146660754222</c:v>
                </c:pt>
                <c:pt idx="7">
                  <c:v>107.3064902507699</c:v>
                </c:pt>
                <c:pt idx="8">
                  <c:v>104.36226814143221</c:v>
                </c:pt>
                <c:pt idx="9">
                  <c:v>104.38068392162025</c:v>
                </c:pt>
                <c:pt idx="10">
                  <c:v>94.539333685672915</c:v>
                </c:pt>
                <c:pt idx="11">
                  <c:v>95.164358955632494</c:v>
                </c:pt>
                <c:pt idx="12">
                  <c:v>94.157210664451924</c:v>
                </c:pt>
                <c:pt idx="13">
                  <c:v>93.269564923158555</c:v>
                </c:pt>
                <c:pt idx="14">
                  <c:v>92.589128051553729</c:v>
                </c:pt>
                <c:pt idx="15">
                  <c:v>91.923479903417771</c:v>
                </c:pt>
                <c:pt idx="16">
                  <c:v>91.268715275593564</c:v>
                </c:pt>
                <c:pt idx="17">
                  <c:v>90.535372866206714</c:v>
                </c:pt>
                <c:pt idx="18">
                  <c:v>89.823237561827</c:v>
                </c:pt>
                <c:pt idx="19">
                  <c:v>89.116575349580899</c:v>
                </c:pt>
                <c:pt idx="20">
                  <c:v>88.450630654928787</c:v>
                </c:pt>
                <c:pt idx="21">
                  <c:v>87.796109578978744</c:v>
                </c:pt>
                <c:pt idx="22">
                  <c:v>87.138383389264817</c:v>
                </c:pt>
                <c:pt idx="23">
                  <c:v>86.499850925460692</c:v>
                </c:pt>
                <c:pt idx="24">
                  <c:v>85.851110576331564</c:v>
                </c:pt>
                <c:pt idx="25">
                  <c:v>85.219530919469378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110.19065318634787</c:v>
                </c:pt>
                <c:pt idx="1">
                  <c:v>110.17817234783885</c:v>
                </c:pt>
                <c:pt idx="2">
                  <c:v>112.05685169987491</c:v>
                </c:pt>
                <c:pt idx="3">
                  <c:v>113.87630994699444</c:v>
                </c:pt>
                <c:pt idx="4">
                  <c:v>120.27628493008348</c:v>
                </c:pt>
                <c:pt idx="5">
                  <c:v>116.30449746258321</c:v>
                </c:pt>
                <c:pt idx="6">
                  <c:v>125.68475619920292</c:v>
                </c:pt>
                <c:pt idx="7">
                  <c:v>122.37209900427457</c:v>
                </c:pt>
                <c:pt idx="8">
                  <c:v>120.5082637710622</c:v>
                </c:pt>
                <c:pt idx="9">
                  <c:v>124.47720054390797</c:v>
                </c:pt>
                <c:pt idx="10">
                  <c:v>119.96686552878458</c:v>
                </c:pt>
                <c:pt idx="11">
                  <c:v>123.08773032948692</c:v>
                </c:pt>
                <c:pt idx="12">
                  <c:v>123.99177357758144</c:v>
                </c:pt>
                <c:pt idx="13">
                  <c:v>125.17478407895219</c:v>
                </c:pt>
                <c:pt idx="14">
                  <c:v>126.51500155646642</c:v>
                </c:pt>
                <c:pt idx="15">
                  <c:v>127.65408593927567</c:v>
                </c:pt>
                <c:pt idx="16">
                  <c:v>128.64703835938951</c:v>
                </c:pt>
                <c:pt idx="17">
                  <c:v>129.57547829610814</c:v>
                </c:pt>
                <c:pt idx="18">
                  <c:v>130.4505292218094</c:v>
                </c:pt>
                <c:pt idx="19">
                  <c:v>131.33897676215562</c:v>
                </c:pt>
                <c:pt idx="20">
                  <c:v>132.24703336447178</c:v>
                </c:pt>
                <c:pt idx="21">
                  <c:v>133.16584808456076</c:v>
                </c:pt>
                <c:pt idx="22">
                  <c:v>134.08275269889674</c:v>
                </c:pt>
                <c:pt idx="23">
                  <c:v>134.9838419191708</c:v>
                </c:pt>
                <c:pt idx="24">
                  <c:v>135.90253821355915</c:v>
                </c:pt>
                <c:pt idx="25">
                  <c:v>136.81750642468762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83.193621389166651</c:v>
                </c:pt>
                <c:pt idx="1">
                  <c:v>91.287186129541269</c:v>
                </c:pt>
                <c:pt idx="2">
                  <c:v>91.43047204864672</c:v>
                </c:pt>
                <c:pt idx="3">
                  <c:v>88.134715210603446</c:v>
                </c:pt>
                <c:pt idx="4">
                  <c:v>90.218777905325709</c:v>
                </c:pt>
                <c:pt idx="5">
                  <c:v>93.953892835311549</c:v>
                </c:pt>
                <c:pt idx="6">
                  <c:v>93.020387286021318</c:v>
                </c:pt>
                <c:pt idx="7">
                  <c:v>90.601496251742589</c:v>
                </c:pt>
                <c:pt idx="8">
                  <c:v>89.276400959968228</c:v>
                </c:pt>
                <c:pt idx="9">
                  <c:v>88.514205881375318</c:v>
                </c:pt>
                <c:pt idx="10">
                  <c:v>86.536877005664266</c:v>
                </c:pt>
                <c:pt idx="11">
                  <c:v>85.707126482480987</c:v>
                </c:pt>
                <c:pt idx="12">
                  <c:v>85.901927695777403</c:v>
                </c:pt>
                <c:pt idx="13">
                  <c:v>86.0353213297645</c:v>
                </c:pt>
                <c:pt idx="14">
                  <c:v>86.302334827882248</c:v>
                </c:pt>
                <c:pt idx="15">
                  <c:v>86.387031384792664</c:v>
                </c:pt>
                <c:pt idx="16">
                  <c:v>86.397108073931676</c:v>
                </c:pt>
                <c:pt idx="17">
                  <c:v>86.357871732470684</c:v>
                </c:pt>
                <c:pt idx="18">
                  <c:v>86.27987213166773</c:v>
                </c:pt>
                <c:pt idx="19">
                  <c:v>86.194836069215626</c:v>
                </c:pt>
                <c:pt idx="20">
                  <c:v>86.120935176094576</c:v>
                </c:pt>
                <c:pt idx="21">
                  <c:v>86.016219262716575</c:v>
                </c:pt>
                <c:pt idx="22">
                  <c:v>85.959940828999649</c:v>
                </c:pt>
                <c:pt idx="23">
                  <c:v>85.903201127519907</c:v>
                </c:pt>
                <c:pt idx="24">
                  <c:v>85.858166801830919</c:v>
                </c:pt>
                <c:pt idx="25">
                  <c:v>85.811315537972504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82.877061272672734</c:v>
                </c:pt>
                <c:pt idx="1">
                  <c:v>77.222852984026886</c:v>
                </c:pt>
                <c:pt idx="2">
                  <c:v>79.153261292956699</c:v>
                </c:pt>
                <c:pt idx="3">
                  <c:v>80.379423131249922</c:v>
                </c:pt>
                <c:pt idx="4">
                  <c:v>78.48560255860292</c:v>
                </c:pt>
                <c:pt idx="5">
                  <c:v>82.756094795452341</c:v>
                </c:pt>
                <c:pt idx="6">
                  <c:v>84.939907141699706</c:v>
                </c:pt>
                <c:pt idx="7">
                  <c:v>86.381099779378573</c:v>
                </c:pt>
                <c:pt idx="8">
                  <c:v>87.417202867399681</c:v>
                </c:pt>
                <c:pt idx="9">
                  <c:v>86.403731436592267</c:v>
                </c:pt>
                <c:pt idx="10">
                  <c:v>80.177827169040711</c:v>
                </c:pt>
                <c:pt idx="11">
                  <c:v>89.915132915075361</c:v>
                </c:pt>
                <c:pt idx="12">
                  <c:v>89.435357761489925</c:v>
                </c:pt>
                <c:pt idx="13">
                  <c:v>89.238243851269289</c:v>
                </c:pt>
                <c:pt idx="14">
                  <c:v>89.224753865959798</c:v>
                </c:pt>
                <c:pt idx="15">
                  <c:v>89.178717388453919</c:v>
                </c:pt>
                <c:pt idx="16">
                  <c:v>89.081904053098981</c:v>
                </c:pt>
                <c:pt idx="17">
                  <c:v>88.876134184713479</c:v>
                </c:pt>
                <c:pt idx="18">
                  <c:v>88.723342953314869</c:v>
                </c:pt>
                <c:pt idx="19">
                  <c:v>88.580308849330379</c:v>
                </c:pt>
                <c:pt idx="20">
                  <c:v>88.455325538382226</c:v>
                </c:pt>
                <c:pt idx="21">
                  <c:v>88.304005132099007</c:v>
                </c:pt>
                <c:pt idx="22">
                  <c:v>88.086636845893381</c:v>
                </c:pt>
                <c:pt idx="23">
                  <c:v>87.837437806398839</c:v>
                </c:pt>
                <c:pt idx="24">
                  <c:v>87.525842819566151</c:v>
                </c:pt>
                <c:pt idx="25">
                  <c:v>87.191238254898735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120.30815530436239</c:v>
                </c:pt>
                <c:pt idx="1">
                  <c:v>120.16696346885963</c:v>
                </c:pt>
                <c:pt idx="2">
                  <c:v>119.59083791476658</c:v>
                </c:pt>
                <c:pt idx="3">
                  <c:v>119.7377395661255</c:v>
                </c:pt>
                <c:pt idx="4">
                  <c:v>121.51907894332251</c:v>
                </c:pt>
                <c:pt idx="5">
                  <c:v>128.31435522164418</c:v>
                </c:pt>
                <c:pt idx="6">
                  <c:v>126.79045462886589</c:v>
                </c:pt>
                <c:pt idx="7">
                  <c:v>118.35797285749328</c:v>
                </c:pt>
                <c:pt idx="8">
                  <c:v>117.5942874114471</c:v>
                </c:pt>
                <c:pt idx="9">
                  <c:v>118.72708640739816</c:v>
                </c:pt>
                <c:pt idx="10">
                  <c:v>110.02809848713953</c:v>
                </c:pt>
                <c:pt idx="11">
                  <c:v>109.29374973868897</c:v>
                </c:pt>
                <c:pt idx="12">
                  <c:v>108.68295395590341</c:v>
                </c:pt>
                <c:pt idx="13">
                  <c:v>107.80330613377512</c:v>
                </c:pt>
                <c:pt idx="14">
                  <c:v>107.21415840463575</c:v>
                </c:pt>
                <c:pt idx="15">
                  <c:v>106.42777944549725</c:v>
                </c:pt>
                <c:pt idx="16">
                  <c:v>105.60810595053682</c:v>
                </c:pt>
                <c:pt idx="17">
                  <c:v>104.77109982180153</c:v>
                </c:pt>
                <c:pt idx="18">
                  <c:v>103.93518026586119</c:v>
                </c:pt>
                <c:pt idx="19">
                  <c:v>103.14165040169297</c:v>
                </c:pt>
                <c:pt idx="20">
                  <c:v>102.40805857167605</c:v>
                </c:pt>
                <c:pt idx="21">
                  <c:v>101.71947886333021</c:v>
                </c:pt>
                <c:pt idx="22">
                  <c:v>101.01553108876016</c:v>
                </c:pt>
                <c:pt idx="23">
                  <c:v>100.35440221913933</c:v>
                </c:pt>
                <c:pt idx="24">
                  <c:v>99.699367961503356</c:v>
                </c:pt>
                <c:pt idx="25">
                  <c:v>99.036477909475337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82.532802722316475</c:v>
                </c:pt>
                <c:pt idx="1">
                  <c:v>90.426678812623322</c:v>
                </c:pt>
                <c:pt idx="2">
                  <c:v>94.10769341963929</c:v>
                </c:pt>
                <c:pt idx="3">
                  <c:v>91.16748365100446</c:v>
                </c:pt>
                <c:pt idx="4">
                  <c:v>93.586650387515604</c:v>
                </c:pt>
                <c:pt idx="5">
                  <c:v>96.859495859384026</c:v>
                </c:pt>
                <c:pt idx="6">
                  <c:v>100.22311031262305</c:v>
                </c:pt>
                <c:pt idx="7">
                  <c:v>102.60151090419816</c:v>
                </c:pt>
                <c:pt idx="8">
                  <c:v>103.86513581307062</c:v>
                </c:pt>
                <c:pt idx="9">
                  <c:v>113.22775569967905</c:v>
                </c:pt>
                <c:pt idx="10">
                  <c:v>117.52356053452156</c:v>
                </c:pt>
                <c:pt idx="11">
                  <c:v>114.13976414253605</c:v>
                </c:pt>
                <c:pt idx="12">
                  <c:v>115.26941660711063</c:v>
                </c:pt>
                <c:pt idx="13">
                  <c:v>116.53618739881318</c:v>
                </c:pt>
                <c:pt idx="14">
                  <c:v>118.02266914260751</c:v>
                </c:pt>
                <c:pt idx="15">
                  <c:v>119.30948247122517</c:v>
                </c:pt>
                <c:pt idx="16">
                  <c:v>120.5646371907761</c:v>
                </c:pt>
                <c:pt idx="17">
                  <c:v>121.83478589648284</c:v>
                </c:pt>
                <c:pt idx="18">
                  <c:v>123.08482216851047</c:v>
                </c:pt>
                <c:pt idx="19">
                  <c:v>124.3299505197441</c:v>
                </c:pt>
                <c:pt idx="20">
                  <c:v>125.64262453273044</c:v>
                </c:pt>
                <c:pt idx="21">
                  <c:v>126.97095242779537</c:v>
                </c:pt>
                <c:pt idx="22">
                  <c:v>128.25712874955673</c:v>
                </c:pt>
                <c:pt idx="23">
                  <c:v>129.55499161170184</c:v>
                </c:pt>
                <c:pt idx="24">
                  <c:v>130.90477497307961</c:v>
                </c:pt>
                <c:pt idx="25">
                  <c:v>132.29062856669898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180.97099003734678</c:v>
                </c:pt>
                <c:pt idx="1">
                  <c:v>178.83547152113397</c:v>
                </c:pt>
                <c:pt idx="2">
                  <c:v>181.0529655413707</c:v>
                </c:pt>
                <c:pt idx="3">
                  <c:v>177.9891169064274</c:v>
                </c:pt>
                <c:pt idx="4">
                  <c:v>189.37616944906716</c:v>
                </c:pt>
                <c:pt idx="5">
                  <c:v>185.7351382779016</c:v>
                </c:pt>
                <c:pt idx="6">
                  <c:v>196.49969323122068</c:v>
                </c:pt>
                <c:pt idx="7">
                  <c:v>194.50309532855044</c:v>
                </c:pt>
                <c:pt idx="8">
                  <c:v>205.34883289335272</c:v>
                </c:pt>
                <c:pt idx="9">
                  <c:v>216.3310999131061</c:v>
                </c:pt>
                <c:pt idx="10">
                  <c:v>229.4349870931313</c:v>
                </c:pt>
                <c:pt idx="11">
                  <c:v>234.17736639674467</c:v>
                </c:pt>
                <c:pt idx="12">
                  <c:v>235.88833180105405</c:v>
                </c:pt>
                <c:pt idx="13">
                  <c:v>238.43266416238976</c:v>
                </c:pt>
                <c:pt idx="14">
                  <c:v>241.32930986819986</c:v>
                </c:pt>
                <c:pt idx="15">
                  <c:v>243.78610916364229</c:v>
                </c:pt>
                <c:pt idx="16">
                  <c:v>246.14332282724189</c:v>
                </c:pt>
                <c:pt idx="17">
                  <c:v>248.49398252860794</c:v>
                </c:pt>
                <c:pt idx="18">
                  <c:v>250.91519891242928</c:v>
                </c:pt>
                <c:pt idx="19">
                  <c:v>253.31550832762053</c:v>
                </c:pt>
                <c:pt idx="20">
                  <c:v>255.87560262896446</c:v>
                </c:pt>
                <c:pt idx="21">
                  <c:v>258.37758062899519</c:v>
                </c:pt>
                <c:pt idx="22">
                  <c:v>260.77856044566465</c:v>
                </c:pt>
                <c:pt idx="23">
                  <c:v>263.18581247997292</c:v>
                </c:pt>
                <c:pt idx="24">
                  <c:v>265.60191764626126</c:v>
                </c:pt>
                <c:pt idx="25">
                  <c:v>268.10328933321597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109.90484172624028</c:v>
                </c:pt>
                <c:pt idx="1">
                  <c:v>113.7559496728307</c:v>
                </c:pt>
                <c:pt idx="2">
                  <c:v>117.38372296933964</c:v>
                </c:pt>
                <c:pt idx="3">
                  <c:v>111.31253232348496</c:v>
                </c:pt>
                <c:pt idx="4">
                  <c:v>116.5324545260025</c:v>
                </c:pt>
                <c:pt idx="5">
                  <c:v>118.41299900454128</c:v>
                </c:pt>
                <c:pt idx="6">
                  <c:v>120.29587646527779</c:v>
                </c:pt>
                <c:pt idx="7">
                  <c:v>122.56984525939404</c:v>
                </c:pt>
                <c:pt idx="8">
                  <c:v>124.01800360396469</c:v>
                </c:pt>
                <c:pt idx="9">
                  <c:v>127.62668720251753</c:v>
                </c:pt>
                <c:pt idx="10">
                  <c:v>134.59276434523318</c:v>
                </c:pt>
                <c:pt idx="11">
                  <c:v>126.10929318574648</c:v>
                </c:pt>
                <c:pt idx="12">
                  <c:v>126.79429752000949</c:v>
                </c:pt>
                <c:pt idx="13">
                  <c:v>127.81224266987493</c:v>
                </c:pt>
                <c:pt idx="14">
                  <c:v>129.10988584940588</c:v>
                </c:pt>
                <c:pt idx="15">
                  <c:v>130.08378077922481</c:v>
                </c:pt>
                <c:pt idx="16">
                  <c:v>130.96267486246921</c:v>
                </c:pt>
                <c:pt idx="17">
                  <c:v>131.78028382999722</c:v>
                </c:pt>
                <c:pt idx="18">
                  <c:v>132.56564667138184</c:v>
                </c:pt>
                <c:pt idx="19">
                  <c:v>133.36998038412719</c:v>
                </c:pt>
                <c:pt idx="20">
                  <c:v>134.26624378919439</c:v>
                </c:pt>
                <c:pt idx="21">
                  <c:v>135.17528794113619</c:v>
                </c:pt>
                <c:pt idx="22">
                  <c:v>135.9962506704756</c:v>
                </c:pt>
                <c:pt idx="23">
                  <c:v>136.86350715051816</c:v>
                </c:pt>
                <c:pt idx="24">
                  <c:v>137.76399231938385</c:v>
                </c:pt>
                <c:pt idx="25">
                  <c:v>138.69126500390576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108.64448343945915</c:v>
                </c:pt>
                <c:pt idx="1">
                  <c:v>109.29799123655074</c:v>
                </c:pt>
                <c:pt idx="2">
                  <c:v>110.44689644528984</c:v>
                </c:pt>
                <c:pt idx="3">
                  <c:v>107.36466114702668</c:v>
                </c:pt>
                <c:pt idx="4">
                  <c:v>109.52656959970726</c:v>
                </c:pt>
                <c:pt idx="5">
                  <c:v>111.07370929879292</c:v>
                </c:pt>
                <c:pt idx="6">
                  <c:v>107.26334812754635</c:v>
                </c:pt>
                <c:pt idx="7">
                  <c:v>109.80939036419755</c:v>
                </c:pt>
                <c:pt idx="8">
                  <c:v>109.46560453830239</c:v>
                </c:pt>
                <c:pt idx="9">
                  <c:v>109.62654899380288</c:v>
                </c:pt>
                <c:pt idx="10">
                  <c:v>113.4266861508117</c:v>
                </c:pt>
                <c:pt idx="11">
                  <c:v>108.61047785360778</c:v>
                </c:pt>
                <c:pt idx="12">
                  <c:v>107.7877304166216</c:v>
                </c:pt>
                <c:pt idx="13">
                  <c:v>107.09168545200183</c:v>
                </c:pt>
                <c:pt idx="14">
                  <c:v>106.66075843328868</c:v>
                </c:pt>
                <c:pt idx="15">
                  <c:v>105.9335335244709</c:v>
                </c:pt>
                <c:pt idx="16">
                  <c:v>105.14849340696169</c:v>
                </c:pt>
                <c:pt idx="17">
                  <c:v>104.31499084361127</c:v>
                </c:pt>
                <c:pt idx="18">
                  <c:v>103.47517011319781</c:v>
                </c:pt>
                <c:pt idx="19">
                  <c:v>102.55021333653261</c:v>
                </c:pt>
                <c:pt idx="20">
                  <c:v>101.5085457435579</c:v>
                </c:pt>
                <c:pt idx="21">
                  <c:v>100.35951808038833</c:v>
                </c:pt>
                <c:pt idx="22">
                  <c:v>99.451815282488496</c:v>
                </c:pt>
                <c:pt idx="23">
                  <c:v>98.517954760117448</c:v>
                </c:pt>
                <c:pt idx="24">
                  <c:v>97.477288688483895</c:v>
                </c:pt>
                <c:pt idx="25">
                  <c:v>96.328748049675625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102.20039092208772</c:v>
                </c:pt>
                <c:pt idx="1">
                  <c:v>107.25273382659461</c:v>
                </c:pt>
                <c:pt idx="2">
                  <c:v>109.17029866811538</c:v>
                </c:pt>
                <c:pt idx="3">
                  <c:v>99.859018117083494</c:v>
                </c:pt>
                <c:pt idx="4">
                  <c:v>101.37741170037258</c:v>
                </c:pt>
                <c:pt idx="5">
                  <c:v>104.88281724438895</c:v>
                </c:pt>
                <c:pt idx="6">
                  <c:v>105.35146660754222</c:v>
                </c:pt>
                <c:pt idx="7">
                  <c:v>107.3064902507699</c:v>
                </c:pt>
                <c:pt idx="8">
                  <c:v>104.36226814143221</c:v>
                </c:pt>
                <c:pt idx="9">
                  <c:v>104.38068392162025</c:v>
                </c:pt>
                <c:pt idx="10">
                  <c:v>94.539333685672915</c:v>
                </c:pt>
                <c:pt idx="11">
                  <c:v>95.164358955632494</c:v>
                </c:pt>
                <c:pt idx="12">
                  <c:v>94.157210664451924</c:v>
                </c:pt>
                <c:pt idx="13">
                  <c:v>93.269564923158555</c:v>
                </c:pt>
                <c:pt idx="14">
                  <c:v>92.589128051553729</c:v>
                </c:pt>
                <c:pt idx="15">
                  <c:v>91.923479903417771</c:v>
                </c:pt>
                <c:pt idx="16">
                  <c:v>91.268715275593564</c:v>
                </c:pt>
                <c:pt idx="17">
                  <c:v>90.535372866206714</c:v>
                </c:pt>
                <c:pt idx="18">
                  <c:v>89.823237561827</c:v>
                </c:pt>
                <c:pt idx="19">
                  <c:v>89.116575349580899</c:v>
                </c:pt>
                <c:pt idx="20">
                  <c:v>88.450630654928787</c:v>
                </c:pt>
                <c:pt idx="21">
                  <c:v>87.796109578978744</c:v>
                </c:pt>
                <c:pt idx="22">
                  <c:v>87.138383389264817</c:v>
                </c:pt>
                <c:pt idx="23">
                  <c:v>86.499850925460692</c:v>
                </c:pt>
                <c:pt idx="24">
                  <c:v>85.851110576331564</c:v>
                </c:pt>
                <c:pt idx="25">
                  <c:v>85.219530919469378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110.19065318634787</c:v>
                </c:pt>
                <c:pt idx="1">
                  <c:v>110.17817234783885</c:v>
                </c:pt>
                <c:pt idx="2">
                  <c:v>112.05685169987491</c:v>
                </c:pt>
                <c:pt idx="3">
                  <c:v>113.87630994699444</c:v>
                </c:pt>
                <c:pt idx="4">
                  <c:v>120.27628493008348</c:v>
                </c:pt>
                <c:pt idx="5">
                  <c:v>116.30449746258321</c:v>
                </c:pt>
                <c:pt idx="6">
                  <c:v>125.68475619920292</c:v>
                </c:pt>
                <c:pt idx="7">
                  <c:v>122.37209900427457</c:v>
                </c:pt>
                <c:pt idx="8">
                  <c:v>120.5082637710622</c:v>
                </c:pt>
                <c:pt idx="9">
                  <c:v>124.47720054390797</c:v>
                </c:pt>
                <c:pt idx="10">
                  <c:v>119.96686552878458</c:v>
                </c:pt>
                <c:pt idx="11">
                  <c:v>123.08773032948692</c:v>
                </c:pt>
                <c:pt idx="12">
                  <c:v>123.99177357758144</c:v>
                </c:pt>
                <c:pt idx="13">
                  <c:v>125.17478407895219</c:v>
                </c:pt>
                <c:pt idx="14">
                  <c:v>126.51500155646642</c:v>
                </c:pt>
                <c:pt idx="15">
                  <c:v>127.65408593927567</c:v>
                </c:pt>
                <c:pt idx="16">
                  <c:v>128.64703835938951</c:v>
                </c:pt>
                <c:pt idx="17">
                  <c:v>129.57547829610814</c:v>
                </c:pt>
                <c:pt idx="18">
                  <c:v>130.4505292218094</c:v>
                </c:pt>
                <c:pt idx="19">
                  <c:v>131.33897676215562</c:v>
                </c:pt>
                <c:pt idx="20">
                  <c:v>132.24703336447178</c:v>
                </c:pt>
                <c:pt idx="21">
                  <c:v>133.16584808456076</c:v>
                </c:pt>
                <c:pt idx="22">
                  <c:v>134.08275269889674</c:v>
                </c:pt>
                <c:pt idx="23">
                  <c:v>134.9838419191708</c:v>
                </c:pt>
                <c:pt idx="24">
                  <c:v>135.90253821355915</c:v>
                </c:pt>
                <c:pt idx="25">
                  <c:v>136.81750642468762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83.193621389166651</c:v>
                </c:pt>
                <c:pt idx="1">
                  <c:v>91.287186129541269</c:v>
                </c:pt>
                <c:pt idx="2">
                  <c:v>91.43047204864672</c:v>
                </c:pt>
                <c:pt idx="3">
                  <c:v>88.134715210603446</c:v>
                </c:pt>
                <c:pt idx="4">
                  <c:v>90.218777905325709</c:v>
                </c:pt>
                <c:pt idx="5">
                  <c:v>93.953892835311549</c:v>
                </c:pt>
                <c:pt idx="6">
                  <c:v>93.020387286021318</c:v>
                </c:pt>
                <c:pt idx="7">
                  <c:v>90.601496251742589</c:v>
                </c:pt>
                <c:pt idx="8">
                  <c:v>89.276400959968228</c:v>
                </c:pt>
                <c:pt idx="9">
                  <c:v>88.514205881375318</c:v>
                </c:pt>
                <c:pt idx="10">
                  <c:v>86.536877005664266</c:v>
                </c:pt>
                <c:pt idx="11">
                  <c:v>85.707126482480987</c:v>
                </c:pt>
                <c:pt idx="12">
                  <c:v>85.901927695777403</c:v>
                </c:pt>
                <c:pt idx="13">
                  <c:v>86.0353213297645</c:v>
                </c:pt>
                <c:pt idx="14">
                  <c:v>86.302334827882248</c:v>
                </c:pt>
                <c:pt idx="15">
                  <c:v>86.387031384792664</c:v>
                </c:pt>
                <c:pt idx="16">
                  <c:v>86.397108073931676</c:v>
                </c:pt>
                <c:pt idx="17">
                  <c:v>86.357871732470684</c:v>
                </c:pt>
                <c:pt idx="18">
                  <c:v>86.27987213166773</c:v>
                </c:pt>
                <c:pt idx="19">
                  <c:v>86.194836069215626</c:v>
                </c:pt>
                <c:pt idx="20">
                  <c:v>86.120935176094576</c:v>
                </c:pt>
                <c:pt idx="21">
                  <c:v>86.016219262716575</c:v>
                </c:pt>
                <c:pt idx="22">
                  <c:v>85.959940828999649</c:v>
                </c:pt>
                <c:pt idx="23">
                  <c:v>85.903201127519907</c:v>
                </c:pt>
                <c:pt idx="24">
                  <c:v>85.858166801830919</c:v>
                </c:pt>
                <c:pt idx="25">
                  <c:v>85.811315537972504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82.877061272672734</c:v>
                </c:pt>
                <c:pt idx="1">
                  <c:v>77.222852984026886</c:v>
                </c:pt>
                <c:pt idx="2">
                  <c:v>79.153261292956699</c:v>
                </c:pt>
                <c:pt idx="3">
                  <c:v>80.379423131249922</c:v>
                </c:pt>
                <c:pt idx="4">
                  <c:v>78.48560255860292</c:v>
                </c:pt>
                <c:pt idx="5">
                  <c:v>82.756094795452341</c:v>
                </c:pt>
                <c:pt idx="6">
                  <c:v>84.939907141699706</c:v>
                </c:pt>
                <c:pt idx="7">
                  <c:v>86.381099779378573</c:v>
                </c:pt>
                <c:pt idx="8">
                  <c:v>87.417202867399681</c:v>
                </c:pt>
                <c:pt idx="9">
                  <c:v>86.403731436592267</c:v>
                </c:pt>
                <c:pt idx="10">
                  <c:v>80.177827169040711</c:v>
                </c:pt>
                <c:pt idx="11">
                  <c:v>89.915132915075361</c:v>
                </c:pt>
                <c:pt idx="12">
                  <c:v>89.435357761489925</c:v>
                </c:pt>
                <c:pt idx="13">
                  <c:v>89.238243851269289</c:v>
                </c:pt>
                <c:pt idx="14">
                  <c:v>89.224753865959798</c:v>
                </c:pt>
                <c:pt idx="15">
                  <c:v>89.178717388453919</c:v>
                </c:pt>
                <c:pt idx="16">
                  <c:v>89.081904053098981</c:v>
                </c:pt>
                <c:pt idx="17">
                  <c:v>88.876134184713479</c:v>
                </c:pt>
                <c:pt idx="18">
                  <c:v>88.723342953314869</c:v>
                </c:pt>
                <c:pt idx="19">
                  <c:v>88.580308849330379</c:v>
                </c:pt>
                <c:pt idx="20">
                  <c:v>88.455325538382226</c:v>
                </c:pt>
                <c:pt idx="21">
                  <c:v>88.304005132099007</c:v>
                </c:pt>
                <c:pt idx="22">
                  <c:v>88.086636845893381</c:v>
                </c:pt>
                <c:pt idx="23">
                  <c:v>87.837437806398839</c:v>
                </c:pt>
                <c:pt idx="24">
                  <c:v>87.525842819566151</c:v>
                </c:pt>
                <c:pt idx="25">
                  <c:v>87.191238254898735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120.30815530436239</c:v>
                </c:pt>
                <c:pt idx="1">
                  <c:v>120.16696346885963</c:v>
                </c:pt>
                <c:pt idx="2">
                  <c:v>119.59083791476658</c:v>
                </c:pt>
                <c:pt idx="3">
                  <c:v>119.7377395661255</c:v>
                </c:pt>
                <c:pt idx="4">
                  <c:v>121.51907894332251</c:v>
                </c:pt>
                <c:pt idx="5">
                  <c:v>128.31435522164418</c:v>
                </c:pt>
                <c:pt idx="6">
                  <c:v>126.79045462886589</c:v>
                </c:pt>
                <c:pt idx="7">
                  <c:v>118.35797285749328</c:v>
                </c:pt>
                <c:pt idx="8">
                  <c:v>117.5942874114471</c:v>
                </c:pt>
                <c:pt idx="9">
                  <c:v>118.72708640739816</c:v>
                </c:pt>
                <c:pt idx="10">
                  <c:v>110.02809848713953</c:v>
                </c:pt>
                <c:pt idx="11">
                  <c:v>109.29374973868897</c:v>
                </c:pt>
                <c:pt idx="12">
                  <c:v>108.68295395590341</c:v>
                </c:pt>
                <c:pt idx="13">
                  <c:v>107.80330613377512</c:v>
                </c:pt>
                <c:pt idx="14">
                  <c:v>107.21415840463575</c:v>
                </c:pt>
                <c:pt idx="15">
                  <c:v>106.42777944549725</c:v>
                </c:pt>
                <c:pt idx="16">
                  <c:v>105.60810595053682</c:v>
                </c:pt>
                <c:pt idx="17">
                  <c:v>104.77109982180153</c:v>
                </c:pt>
                <c:pt idx="18">
                  <c:v>103.93518026586119</c:v>
                </c:pt>
                <c:pt idx="19">
                  <c:v>103.14165040169297</c:v>
                </c:pt>
                <c:pt idx="20">
                  <c:v>102.40805857167605</c:v>
                </c:pt>
                <c:pt idx="21">
                  <c:v>101.71947886333021</c:v>
                </c:pt>
                <c:pt idx="22">
                  <c:v>101.01553108876016</c:v>
                </c:pt>
                <c:pt idx="23">
                  <c:v>100.35440221913933</c:v>
                </c:pt>
                <c:pt idx="24">
                  <c:v>99.699367961503356</c:v>
                </c:pt>
                <c:pt idx="25">
                  <c:v>99.036477909475337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132.29062856669898</c:v>
                </c:pt>
                <c:pt idx="1">
                  <c:v>268.10328933321597</c:v>
                </c:pt>
                <c:pt idx="2">
                  <c:v>138.69126500390576</c:v>
                </c:pt>
                <c:pt idx="3">
                  <c:v>96.328748049675625</c:v>
                </c:pt>
                <c:pt idx="4">
                  <c:v>85.219530919469378</c:v>
                </c:pt>
                <c:pt idx="5">
                  <c:v>136.81750642468762</c:v>
                </c:pt>
                <c:pt idx="6">
                  <c:v>85.811315537972504</c:v>
                </c:pt>
                <c:pt idx="7">
                  <c:v>87.191238254898735</c:v>
                </c:pt>
                <c:pt idx="8">
                  <c:v>99.036477909475337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117.52356053452156</c:v>
                </c:pt>
                <c:pt idx="1">
                  <c:v>229.4349870931313</c:v>
                </c:pt>
                <c:pt idx="2">
                  <c:v>134.59276434523318</c:v>
                </c:pt>
                <c:pt idx="3">
                  <c:v>113.4266861508117</c:v>
                </c:pt>
                <c:pt idx="4">
                  <c:v>94.539333685672915</c:v>
                </c:pt>
                <c:pt idx="5">
                  <c:v>119.96686552878458</c:v>
                </c:pt>
                <c:pt idx="6">
                  <c:v>86.536877005664266</c:v>
                </c:pt>
                <c:pt idx="7">
                  <c:v>80.177827169040711</c:v>
                </c:pt>
                <c:pt idx="8">
                  <c:v>110.02809848713953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11.712421408485158</c:v>
                </c:pt>
                <c:pt idx="1">
                  <c:v>23.736667817618219</c:v>
                </c:pt>
                <c:pt idx="2">
                  <c:v>12.279105171706325</c:v>
                </c:pt>
                <c:pt idx="3">
                  <c:v>8.5285171227435086</c:v>
                </c:pt>
                <c:pt idx="4">
                  <c:v>7.5449566547264162</c:v>
                </c:pt>
                <c:pt idx="5">
                  <c:v>12.113210955801968</c:v>
                </c:pt>
                <c:pt idx="6">
                  <c:v>7.5973506217826214</c:v>
                </c:pt>
                <c:pt idx="7">
                  <c:v>7.7195228160407581</c:v>
                </c:pt>
                <c:pt idx="8">
                  <c:v>8.7682474310950393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10.819429137235732</c:v>
                </c:pt>
                <c:pt idx="1">
                  <c:v>21.122195185088504</c:v>
                </c:pt>
                <c:pt idx="2">
                  <c:v>12.390850563025333</c:v>
                </c:pt>
                <c:pt idx="3">
                  <c:v>10.442263555482576</c:v>
                </c:pt>
                <c:pt idx="4">
                  <c:v>8.7034601133715999</c:v>
                </c:pt>
                <c:pt idx="5">
                  <c:v>11.044364164100561</c:v>
                </c:pt>
                <c:pt idx="6">
                  <c:v>7.9667396414989016</c:v>
                </c:pt>
                <c:pt idx="7">
                  <c:v>7.3813141423515267</c:v>
                </c:pt>
                <c:pt idx="8">
                  <c:v>10.129383497845252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9.3287247298579512</c:v>
                </c:pt>
                <c:pt idx="1">
                  <c:v>17.8885091470232</c:v>
                </c:pt>
                <c:pt idx="2">
                  <c:v>11.404584159244187</c:v>
                </c:pt>
                <c:pt idx="3">
                  <c:v>10.697723022190548</c:v>
                </c:pt>
                <c:pt idx="4">
                  <c:v>10.10146627631978</c:v>
                </c:pt>
                <c:pt idx="5">
                  <c:v>11.201510311885295</c:v>
                </c:pt>
                <c:pt idx="6">
                  <c:v>9.048880502450805</c:v>
                </c:pt>
                <c:pt idx="7">
                  <c:v>7.9703989909835018</c:v>
                </c:pt>
                <c:pt idx="8">
                  <c:v>12.358202860044724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8.4146479764765372E-2</c:v>
                </c:pt>
                <c:pt idx="1">
                  <c:v>9.0569416212574347E-2</c:v>
                </c:pt>
                <c:pt idx="2">
                  <c:v>9.2772419978883247E-2</c:v>
                </c:pt>
                <c:pt idx="3">
                  <c:v>9.2105020656264566E-2</c:v>
                </c:pt>
                <c:pt idx="4">
                  <c:v>9.1670821881024114E-2</c:v>
                </c:pt>
                <c:pt idx="5">
                  <c:v>9.3287247298579512E-2</c:v>
                </c:pt>
                <c:pt idx="6">
                  <c:v>9.4543949792535248E-2</c:v>
                </c:pt>
                <c:pt idx="7">
                  <c:v>9.7298453303782215E-2</c:v>
                </c:pt>
                <c:pt idx="8">
                  <c:v>9.7814709163079216E-2</c:v>
                </c:pt>
                <c:pt idx="9">
                  <c:v>0.10394399755780384</c:v>
                </c:pt>
                <c:pt idx="10">
                  <c:v>0.10819429137235732</c:v>
                </c:pt>
                <c:pt idx="11">
                  <c:v>0.10508123617782657</c:v>
                </c:pt>
                <c:pt idx="12">
                  <c:v>0.10595501701623081</c:v>
                </c:pt>
                <c:pt idx="13">
                  <c:v>0.10677737590532224</c:v>
                </c:pt>
                <c:pt idx="14">
                  <c:v>0.10758989245138192</c:v>
                </c:pt>
                <c:pt idx="15">
                  <c:v>0.10839576342640132</c:v>
                </c:pt>
                <c:pt idx="16">
                  <c:v>0.10922470941037246</c:v>
                </c:pt>
                <c:pt idx="17">
                  <c:v>0.11010427629953086</c:v>
                </c:pt>
                <c:pt idx="18">
                  <c:v>0.11096190153960413</c:v>
                </c:pt>
                <c:pt idx="19">
                  <c:v>0.11181374367972326</c:v>
                </c:pt>
                <c:pt idx="20">
                  <c:v>0.11268649479381185</c:v>
                </c:pt>
                <c:pt idx="21">
                  <c:v>0.11358140813034913</c:v>
                </c:pt>
                <c:pt idx="22">
                  <c:v>0.11443692466815734</c:v>
                </c:pt>
                <c:pt idx="23">
                  <c:v>0.11529311766359719</c:v>
                </c:pt>
                <c:pt idx="24">
                  <c:v>0.11619609259228521</c:v>
                </c:pt>
                <c:pt idx="25">
                  <c:v>0.11712421408485157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0.18450932536996661</c:v>
                </c:pt>
                <c:pt idx="1">
                  <c:v>0.17911776111264752</c:v>
                </c:pt>
                <c:pt idx="2">
                  <c:v>0.17848404468620224</c:v>
                </c:pt>
                <c:pt idx="3">
                  <c:v>0.17981949959278232</c:v>
                </c:pt>
                <c:pt idx="4">
                  <c:v>0.18549941713045778</c:v>
                </c:pt>
                <c:pt idx="5">
                  <c:v>0.17888509147023199</c:v>
                </c:pt>
                <c:pt idx="6">
                  <c:v>0.18536500287360605</c:v>
                </c:pt>
                <c:pt idx="7">
                  <c:v>0.18445001610099793</c:v>
                </c:pt>
                <c:pt idx="8">
                  <c:v>0.19338670487651127</c:v>
                </c:pt>
                <c:pt idx="9">
                  <c:v>0.19859370330263162</c:v>
                </c:pt>
                <c:pt idx="10">
                  <c:v>0.21122195185088505</c:v>
                </c:pt>
                <c:pt idx="11">
                  <c:v>0.21559223755805285</c:v>
                </c:pt>
                <c:pt idx="12">
                  <c:v>0.21682726386219259</c:v>
                </c:pt>
                <c:pt idx="13">
                  <c:v>0.21846616727083887</c:v>
                </c:pt>
                <c:pt idx="14">
                  <c:v>0.21999667252663696</c:v>
                </c:pt>
                <c:pt idx="15">
                  <c:v>0.22148601157429579</c:v>
                </c:pt>
                <c:pt idx="16">
                  <c:v>0.22299186175600957</c:v>
                </c:pt>
                <c:pt idx="17">
                  <c:v>0.22456845891572649</c:v>
                </c:pt>
                <c:pt idx="18">
                  <c:v>0.22620195655313022</c:v>
                </c:pt>
                <c:pt idx="19">
                  <c:v>0.2278144180049792</c:v>
                </c:pt>
                <c:pt idx="20">
                  <c:v>0.22948999092263442</c:v>
                </c:pt>
                <c:pt idx="21">
                  <c:v>0.23113073404598428</c:v>
                </c:pt>
                <c:pt idx="22">
                  <c:v>0.2326786570675837</c:v>
                </c:pt>
                <c:pt idx="23">
                  <c:v>0.23421338281266363</c:v>
                </c:pt>
                <c:pt idx="24">
                  <c:v>0.23575843602236965</c:v>
                </c:pt>
                <c:pt idx="25">
                  <c:v>0.23736667817618218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0.11205369544376535</c:v>
                </c:pt>
                <c:pt idx="1">
                  <c:v>0.11393551203980543</c:v>
                </c:pt>
                <c:pt idx="2">
                  <c:v>0.11571819104562008</c:v>
                </c:pt>
                <c:pt idx="3">
                  <c:v>0.11245723451359886</c:v>
                </c:pt>
                <c:pt idx="4">
                  <c:v>0.11414689849436872</c:v>
                </c:pt>
                <c:pt idx="5">
                  <c:v>0.11404584159244188</c:v>
                </c:pt>
                <c:pt idx="6">
                  <c:v>0.11347928905125779</c:v>
                </c:pt>
                <c:pt idx="7">
                  <c:v>0.11623470512591634</c:v>
                </c:pt>
                <c:pt idx="8">
                  <c:v>0.11679361759406616</c:v>
                </c:pt>
                <c:pt idx="9">
                  <c:v>0.11716233339531501</c:v>
                </c:pt>
                <c:pt idx="10">
                  <c:v>0.12390850563025334</c:v>
                </c:pt>
                <c:pt idx="11">
                  <c:v>0.11610082183910637</c:v>
                </c:pt>
                <c:pt idx="12">
                  <c:v>0.11654862448974088</c:v>
                </c:pt>
                <c:pt idx="13">
                  <c:v>0.11710916742246615</c:v>
                </c:pt>
                <c:pt idx="14">
                  <c:v>0.11769703933880105</c:v>
                </c:pt>
                <c:pt idx="15">
                  <c:v>0.11818449325985002</c:v>
                </c:pt>
                <c:pt idx="16">
                  <c:v>0.11864474060352963</c:v>
                </c:pt>
                <c:pt idx="17">
                  <c:v>0.11909220076092798</c:v>
                </c:pt>
                <c:pt idx="18">
                  <c:v>0.11950893679925308</c:v>
                </c:pt>
                <c:pt idx="19">
                  <c:v>0.11994372022911998</c:v>
                </c:pt>
                <c:pt idx="20">
                  <c:v>0.12042085588393849</c:v>
                </c:pt>
                <c:pt idx="21">
                  <c:v>0.12092056691085054</c:v>
                </c:pt>
                <c:pt idx="22">
                  <c:v>0.12134212612476596</c:v>
                </c:pt>
                <c:pt idx="23">
                  <c:v>0.12179708583557206</c:v>
                </c:pt>
                <c:pt idx="24">
                  <c:v>0.12228459665216905</c:v>
                </c:pt>
                <c:pt idx="25">
                  <c:v>0.12279105171706325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0.11076869469767649</c:v>
                </c:pt>
                <c:pt idx="1">
                  <c:v>0.10947051677098181</c:v>
                </c:pt>
                <c:pt idx="2">
                  <c:v>0.10887978963310066</c:v>
                </c:pt>
                <c:pt idx="3">
                  <c:v>0.10846876470293787</c:v>
                </c:pt>
                <c:pt idx="4">
                  <c:v>0.10728443225011219</c:v>
                </c:pt>
                <c:pt idx="5">
                  <c:v>0.10697723022190549</c:v>
                </c:pt>
                <c:pt idx="6">
                  <c:v>0.1011852512690649</c:v>
                </c:pt>
                <c:pt idx="7">
                  <c:v>0.10413378659349254</c:v>
                </c:pt>
                <c:pt idx="8">
                  <c:v>0.103088935353101</c:v>
                </c:pt>
                <c:pt idx="9">
                  <c:v>0.10063806061038627</c:v>
                </c:pt>
                <c:pt idx="10">
                  <c:v>0.10442263555482575</c:v>
                </c:pt>
                <c:pt idx="11">
                  <c:v>9.9990773245941453E-2</c:v>
                </c:pt>
                <c:pt idx="12">
                  <c:v>9.9077892008083035E-2</c:v>
                </c:pt>
                <c:pt idx="13">
                  <c:v>9.8123762318651095E-2</c:v>
                </c:pt>
                <c:pt idx="14">
                  <c:v>9.7232333516828834E-2</c:v>
                </c:pt>
                <c:pt idx="15">
                  <c:v>9.6243366419854259E-2</c:v>
                </c:pt>
                <c:pt idx="16">
                  <c:v>9.525855926676742E-2</c:v>
                </c:pt>
                <c:pt idx="17">
                  <c:v>9.4271323986129099E-2</c:v>
                </c:pt>
                <c:pt idx="18">
                  <c:v>9.328365135203405E-2</c:v>
                </c:pt>
                <c:pt idx="19">
                  <c:v>9.2226556999160575E-2</c:v>
                </c:pt>
                <c:pt idx="20">
                  <c:v>9.1041095758701188E-2</c:v>
                </c:pt>
                <c:pt idx="21">
                  <c:v>8.9776245392315226E-2</c:v>
                </c:pt>
                <c:pt idx="22">
                  <c:v>8.8735495676165052E-2</c:v>
                </c:pt>
                <c:pt idx="23">
                  <c:v>8.7672748142181456E-2</c:v>
                </c:pt>
                <c:pt idx="24">
                  <c:v>8.6524575321421743E-2</c:v>
                </c:pt>
                <c:pt idx="25">
                  <c:v>8.5285171227435078E-2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0.1041986076204246</c:v>
                </c:pt>
                <c:pt idx="1">
                  <c:v>0.10742203094736766</c:v>
                </c:pt>
                <c:pt idx="2">
                  <c:v>0.10762130522205439</c:v>
                </c:pt>
                <c:pt idx="3">
                  <c:v>0.10088593606024067</c:v>
                </c:pt>
                <c:pt idx="4">
                  <c:v>9.9302097171583684E-2</c:v>
                </c:pt>
                <c:pt idx="5">
                  <c:v>0.1010146627631978</c:v>
                </c:pt>
                <c:pt idx="6">
                  <c:v>9.9381706858272648E-2</c:v>
                </c:pt>
                <c:pt idx="7">
                  <c:v>0.10176025127550135</c:v>
                </c:pt>
                <c:pt idx="8">
                  <c:v>9.8282882181230061E-2</c:v>
                </c:pt>
                <c:pt idx="9">
                  <c:v>9.582231395107961E-2</c:v>
                </c:pt>
                <c:pt idx="10">
                  <c:v>8.7034601133716E-2</c:v>
                </c:pt>
                <c:pt idx="11">
                  <c:v>8.7611785027349842E-2</c:v>
                </c:pt>
                <c:pt idx="12">
                  <c:v>8.654879283511023E-2</c:v>
                </c:pt>
                <c:pt idx="13">
                  <c:v>8.5459114603120973E-2</c:v>
                </c:pt>
                <c:pt idx="14">
                  <c:v>8.4404584319281634E-2</c:v>
                </c:pt>
                <c:pt idx="15">
                  <c:v>8.3514868848295912E-2</c:v>
                </c:pt>
                <c:pt idx="16">
                  <c:v>8.268426909011925E-2</c:v>
                </c:pt>
                <c:pt idx="17">
                  <c:v>8.1818436627873137E-2</c:v>
                </c:pt>
                <c:pt idx="18">
                  <c:v>8.0976330523178236E-2</c:v>
                </c:pt>
                <c:pt idx="19">
                  <c:v>8.0145273701933833E-2</c:v>
                </c:pt>
                <c:pt idx="20">
                  <c:v>7.9329698562684126E-2</c:v>
                </c:pt>
                <c:pt idx="21">
                  <c:v>7.8537693572217834E-2</c:v>
                </c:pt>
                <c:pt idx="22">
                  <c:v>7.7748883924370363E-2</c:v>
                </c:pt>
                <c:pt idx="23">
                  <c:v>7.6977639893050454E-2</c:v>
                </c:pt>
                <c:pt idx="24">
                  <c:v>7.6204734286655321E-2</c:v>
                </c:pt>
                <c:pt idx="25">
                  <c:v>7.544956654726416E-2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0.11234509507459334</c:v>
                </c:pt>
                <c:pt idx="1">
                  <c:v>0.11035208723732488</c:v>
                </c:pt>
                <c:pt idx="2">
                  <c:v>0.11046690158535691</c:v>
                </c:pt>
                <c:pt idx="3">
                  <c:v>0.11504737719950822</c:v>
                </c:pt>
                <c:pt idx="4">
                  <c:v>0.11781408829872839</c:v>
                </c:pt>
                <c:pt idx="5">
                  <c:v>0.11201510311885296</c:v>
                </c:pt>
                <c:pt idx="6">
                  <c:v>0.11856280694860705</c:v>
                </c:pt>
                <c:pt idx="7">
                  <c:v>0.11604717957585202</c:v>
                </c:pt>
                <c:pt idx="8">
                  <c:v>0.11348832965210182</c:v>
                </c:pt>
                <c:pt idx="9">
                  <c:v>0.11427107911293613</c:v>
                </c:pt>
                <c:pt idx="10">
                  <c:v>0.1104436416410056</c:v>
                </c:pt>
                <c:pt idx="11">
                  <c:v>0.11331906070169717</c:v>
                </c:pt>
                <c:pt idx="12">
                  <c:v>0.1139725598166588</c:v>
                </c:pt>
                <c:pt idx="13">
                  <c:v>0.11469257122446364</c:v>
                </c:pt>
                <c:pt idx="14">
                  <c:v>0.11533153342346034</c:v>
                </c:pt>
                <c:pt idx="15">
                  <c:v>0.1159770523958517</c:v>
                </c:pt>
                <c:pt idx="16">
                  <c:v>0.11654690553312905</c:v>
                </c:pt>
                <c:pt idx="17">
                  <c:v>0.11709967854402749</c:v>
                </c:pt>
                <c:pt idx="18">
                  <c:v>0.11760214236230097</c:v>
                </c:pt>
                <c:pt idx="19">
                  <c:v>0.11811717628335</c:v>
                </c:pt>
                <c:pt idx="20">
                  <c:v>0.11860986422518147</c:v>
                </c:pt>
                <c:pt idx="21">
                  <c:v>0.11912302972538386</c:v>
                </c:pt>
                <c:pt idx="22">
                  <c:v>0.11963481499624516</c:v>
                </c:pt>
                <c:pt idx="23">
                  <c:v>0.12012434083370113</c:v>
                </c:pt>
                <c:pt idx="24">
                  <c:v>0.12063229868457256</c:v>
                </c:pt>
                <c:pt idx="25">
                  <c:v>0.12113210955801967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8.4820218723629687E-2</c:v>
                </c:pt>
                <c:pt idx="1">
                  <c:v>9.1431281829704891E-2</c:v>
                </c:pt>
                <c:pt idx="2">
                  <c:v>9.0133185115282483E-2</c:v>
                </c:pt>
                <c:pt idx="3">
                  <c:v>8.904106420312706E-2</c:v>
                </c:pt>
                <c:pt idx="4">
                  <c:v>8.8371893698912171E-2</c:v>
                </c:pt>
                <c:pt idx="5">
                  <c:v>9.0488805024508054E-2</c:v>
                </c:pt>
                <c:pt idx="6">
                  <c:v>8.7749370357987383E-2</c:v>
                </c:pt>
                <c:pt idx="7">
                  <c:v>8.5918670930042559E-2</c:v>
                </c:pt>
                <c:pt idx="8">
                  <c:v>8.4075807793117185E-2</c:v>
                </c:pt>
                <c:pt idx="9">
                  <c:v>8.1256758496280099E-2</c:v>
                </c:pt>
                <c:pt idx="10">
                  <c:v>7.9667396414989017E-2</c:v>
                </c:pt>
                <c:pt idx="11">
                  <c:v>7.8905111357875382E-2</c:v>
                </c:pt>
                <c:pt idx="12">
                  <c:v>7.896058190140666E-2</c:v>
                </c:pt>
                <c:pt idx="13">
                  <c:v>7.8830670985697696E-2</c:v>
                </c:pt>
                <c:pt idx="14">
                  <c:v>7.8673520857383494E-2</c:v>
                </c:pt>
                <c:pt idx="15">
                  <c:v>7.8484861581337273E-2</c:v>
                </c:pt>
                <c:pt idx="16">
                  <c:v>7.8270869826776168E-2</c:v>
                </c:pt>
                <c:pt idx="17">
                  <c:v>7.8043154095171166E-2</c:v>
                </c:pt>
                <c:pt idx="18">
                  <c:v>7.7781959689690053E-2</c:v>
                </c:pt>
                <c:pt idx="19">
                  <c:v>7.7517663816881549E-2</c:v>
                </c:pt>
                <c:pt idx="20">
                  <c:v>7.7240238728307389E-2</c:v>
                </c:pt>
                <c:pt idx="21">
                  <c:v>7.6945499101174597E-2</c:v>
                </c:pt>
                <c:pt idx="22">
                  <c:v>7.6697423129874126E-2</c:v>
                </c:pt>
                <c:pt idx="23">
                  <c:v>7.6446671425512577E-2</c:v>
                </c:pt>
                <c:pt idx="24">
                  <c:v>7.6210997662698274E-2</c:v>
                </c:pt>
                <c:pt idx="25">
                  <c:v>7.5973506217826212E-2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8.4497469240293846E-2</c:v>
                </c:pt>
                <c:pt idx="1">
                  <c:v>7.7344748307359282E-2</c:v>
                </c:pt>
                <c:pt idx="2">
                  <c:v>7.8030173012783727E-2</c:v>
                </c:pt>
                <c:pt idx="3">
                  <c:v>8.1206019200693771E-2</c:v>
                </c:pt>
                <c:pt idx="4">
                  <c:v>7.6878910214039725E-2</c:v>
                </c:pt>
                <c:pt idx="5">
                  <c:v>7.9703989909835016E-2</c:v>
                </c:pt>
                <c:pt idx="6">
                  <c:v>8.0126772070214028E-2</c:v>
                </c:pt>
                <c:pt idx="7">
                  <c:v>8.1916409701422041E-2</c:v>
                </c:pt>
                <c:pt idx="8">
                  <c:v>8.2324913046024795E-2</c:v>
                </c:pt>
                <c:pt idx="9">
                  <c:v>7.9319325848438968E-2</c:v>
                </c:pt>
                <c:pt idx="10">
                  <c:v>7.3813141423515263E-2</c:v>
                </c:pt>
                <c:pt idx="11">
                  <c:v>8.2779155790182704E-2</c:v>
                </c:pt>
                <c:pt idx="12">
                  <c:v>8.2208491483653445E-2</c:v>
                </c:pt>
                <c:pt idx="13">
                  <c:v>8.1765378819444984E-2</c:v>
                </c:pt>
                <c:pt idx="14">
                  <c:v>8.1337608632120362E-2</c:v>
                </c:pt>
                <c:pt idx="15">
                  <c:v>8.1021180818885236E-2</c:v>
                </c:pt>
                <c:pt idx="16">
                  <c:v>8.0703142402578518E-2</c:v>
                </c:pt>
                <c:pt idx="17">
                  <c:v>8.0318952938631685E-2</c:v>
                </c:pt>
                <c:pt idx="18">
                  <c:v>7.9984767184145447E-2</c:v>
                </c:pt>
                <c:pt idx="19">
                  <c:v>7.9662992765181503E-2</c:v>
                </c:pt>
                <c:pt idx="20">
                  <c:v>7.9333909314901391E-2</c:v>
                </c:pt>
                <c:pt idx="21">
                  <c:v>7.8992029709763517E-2</c:v>
                </c:pt>
                <c:pt idx="22">
                  <c:v>7.8594959385754004E-2</c:v>
                </c:pt>
                <c:pt idx="23">
                  <c:v>7.816798045600995E-2</c:v>
                </c:pt>
                <c:pt idx="24">
                  <c:v>7.7691290776609107E-2</c:v>
                </c:pt>
                <c:pt idx="25">
                  <c:v>7.7195228160407581E-2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0.12266041406488466</c:v>
                </c:pt>
                <c:pt idx="1">
                  <c:v>0.1203566455422342</c:v>
                </c:pt>
                <c:pt idx="2">
                  <c:v>0.11789398972071635</c:v>
                </c:pt>
                <c:pt idx="3">
                  <c:v>0.12096908387084683</c:v>
                </c:pt>
                <c:pt idx="4">
                  <c:v>0.11903144086077325</c:v>
                </c:pt>
                <c:pt idx="5">
                  <c:v>0.12358202860044723</c:v>
                </c:pt>
                <c:pt idx="6">
                  <c:v>0.11960585077845488</c:v>
                </c:pt>
                <c:pt idx="7">
                  <c:v>0.11224052739299309</c:v>
                </c:pt>
                <c:pt idx="8">
                  <c:v>0.11074410034076855</c:v>
                </c:pt>
                <c:pt idx="9">
                  <c:v>0.10899242772512836</c:v>
                </c:pt>
                <c:pt idx="10">
                  <c:v>0.10129383497845251</c:v>
                </c:pt>
                <c:pt idx="11">
                  <c:v>0.10061981830196788</c:v>
                </c:pt>
                <c:pt idx="12">
                  <c:v>9.9900776586923562E-2</c:v>
                </c:pt>
                <c:pt idx="13">
                  <c:v>9.8775791449994405E-2</c:v>
                </c:pt>
                <c:pt idx="14">
                  <c:v>9.7736814934105437E-2</c:v>
                </c:pt>
                <c:pt idx="15">
                  <c:v>9.6692401675228509E-2</c:v>
                </c:pt>
                <c:pt idx="16">
                  <c:v>9.567494211071792E-2</c:v>
                </c:pt>
                <c:pt idx="17">
                  <c:v>9.4683517831982172E-2</c:v>
                </c:pt>
                <c:pt idx="18">
                  <c:v>9.3698353996663722E-2</c:v>
                </c:pt>
                <c:pt idx="19">
                  <c:v>9.2758454519670144E-2</c:v>
                </c:pt>
                <c:pt idx="20">
                  <c:v>9.1847851809839676E-2</c:v>
                </c:pt>
                <c:pt idx="21">
                  <c:v>9.0992793411961148E-2</c:v>
                </c:pt>
                <c:pt idx="22">
                  <c:v>9.0130715027084252E-2</c:v>
                </c:pt>
                <c:pt idx="23">
                  <c:v>8.9307032937711486E-2</c:v>
                </c:pt>
                <c:pt idx="24">
                  <c:v>8.8496978001219057E-2</c:v>
                </c:pt>
                <c:pt idx="25">
                  <c:v>8.7682474310950387E-2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16.368259840295025</c:v>
                </c:pt>
                <c:pt idx="1">
                  <c:v>30.595961635204503</c:v>
                </c:pt>
                <c:pt idx="2">
                  <c:v>9.2136881979762535</c:v>
                </c:pt>
                <c:pt idx="3">
                  <c:v>-1.4471603049900352</c:v>
                </c:pt>
                <c:pt idx="4">
                  <c:v>-0.50213332276869949</c:v>
                </c:pt>
                <c:pt idx="5">
                  <c:v>8.1727030813247552</c:v>
                </c:pt>
                <c:pt idx="6">
                  <c:v>-5.4396869539362314</c:v>
                </c:pt>
                <c:pt idx="7">
                  <c:v>3.6476366411399255</c:v>
                </c:pt>
                <c:pt idx="8">
                  <c:v>-9.5872688142460163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4.2958048348425137</c:v>
                </c:pt>
                <c:pt idx="1">
                  <c:v>13.103887180025197</c:v>
                </c:pt>
                <c:pt idx="2">
                  <c:v>6.9660771427156476</c:v>
                </c:pt>
                <c:pt idx="3">
                  <c:v>3.8001371570088196</c:v>
                </c:pt>
                <c:pt idx="4">
                  <c:v>-9.8413502359473313</c:v>
                </c:pt>
                <c:pt idx="5">
                  <c:v>-4.5103350151233883</c:v>
                </c:pt>
                <c:pt idx="6">
                  <c:v>-1.9773288757110521</c:v>
                </c:pt>
                <c:pt idx="7">
                  <c:v>-6.2259042675515559</c:v>
                </c:pt>
                <c:pt idx="8">
                  <c:v>-8.6989879202586309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1.7859219367036019</c:v>
                </c:pt>
                <c:pt idx="1">
                  <c:v>14.351122070510996</c:v>
                </c:pt>
                <c:pt idx="2">
                  <c:v>-4.5089835660083679</c:v>
                </c:pt>
                <c:pt idx="3">
                  <c:v>-7.4931526263408017</c:v>
                </c:pt>
                <c:pt idx="4">
                  <c:v>-2.6158537822551438</c:v>
                </c:pt>
                <c:pt idx="5">
                  <c:v>7.6872204104910935</c:v>
                </c:pt>
                <c:pt idx="6">
                  <c:v>-0.14984562087160214</c:v>
                </c:pt>
                <c:pt idx="7">
                  <c:v>9.0008902194132077</c:v>
                </c:pt>
                <c:pt idx="8">
                  <c:v>-3.6003190416422797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12.981146095473818</c:v>
                </c:pt>
                <c:pt idx="1">
                  <c:v>24.317180169573675</c:v>
                </c:pt>
                <c:pt idx="2">
                  <c:v>8.6074842246809453</c:v>
                </c:pt>
                <c:pt idx="3">
                  <c:v>-9.6047854747952783</c:v>
                </c:pt>
                <c:pt idx="4">
                  <c:v>-6.7039489839483934</c:v>
                </c:pt>
                <c:pt idx="5">
                  <c:v>9.1634204854119474</c:v>
                </c:pt>
                <c:pt idx="6">
                  <c:v>-0.57571584682015953</c:v>
                </c:pt>
                <c:pt idx="7">
                  <c:v>-1.9874791335551834</c:v>
                </c:pt>
                <c:pt idx="8">
                  <c:v>-7.3913015360219134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14.76706803217742</c:v>
                </c:pt>
                <c:pt idx="1">
                  <c:v>38.668302240084671</c:v>
                </c:pt>
                <c:pt idx="2">
                  <c:v>4.0985006586725774</c:v>
                </c:pt>
                <c:pt idx="3">
                  <c:v>-17.09793810113608</c:v>
                </c:pt>
                <c:pt idx="4">
                  <c:v>-9.3198027662035372</c:v>
                </c:pt>
                <c:pt idx="5">
                  <c:v>16.850640895903041</c:v>
                </c:pt>
                <c:pt idx="6">
                  <c:v>-0.72556146769176166</c:v>
                </c:pt>
                <c:pt idx="7">
                  <c:v>7.0134110858580243</c:v>
                </c:pt>
                <c:pt idx="8">
                  <c:v>-10.991620577664193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8.0741263859890253</c:v>
                </c:pt>
                <c:pt idx="1">
                  <c:v>22.073713203710028</c:v>
                </c:pt>
                <c:pt idx="2">
                  <c:v>8.2693311562631209</c:v>
                </c:pt>
                <c:pt idx="3">
                  <c:v>-17.33393517721494</c:v>
                </c:pt>
                <c:pt idx="4">
                  <c:v>1.2284528706722853</c:v>
                </c:pt>
                <c:pt idx="5">
                  <c:v>10.093010374785706</c:v>
                </c:pt>
                <c:pt idx="6">
                  <c:v>-1.286040938724561</c:v>
                </c:pt>
                <c:pt idx="7">
                  <c:v>4.2771113466211457</c:v>
                </c:pt>
                <c:pt idx="8">
                  <c:v>-5.9141006201559634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6.6929416461883164</c:v>
                </c:pt>
                <c:pt idx="1">
                  <c:v>16.594589036374629</c:v>
                </c:pt>
                <c:pt idx="2">
                  <c:v>-4.1708304975904298</c:v>
                </c:pt>
                <c:pt idx="3">
                  <c:v>0.23599707607877818</c:v>
                </c:pt>
                <c:pt idx="4">
                  <c:v>-10.548255636875865</c:v>
                </c:pt>
                <c:pt idx="5">
                  <c:v>6.7576305211173029</c:v>
                </c:pt>
                <c:pt idx="6">
                  <c:v>0.56047947103283491</c:v>
                </c:pt>
                <c:pt idx="7">
                  <c:v>2.7362997392368982</c:v>
                </c:pt>
                <c:pt idx="8">
                  <c:v>-5.0775199575080521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3.7162528874903735</c:v>
                </c:pt>
                <c:pt idx="1">
                  <c:v>-0.11684789960323627</c:v>
                </c:pt>
                <c:pt idx="2">
                  <c:v>2.6057502251690678E-2</c:v>
                </c:pt>
                <c:pt idx="3">
                  <c:v>-0.27602595721858414</c:v>
                </c:pt>
                <c:pt idx="4">
                  <c:v>0.54143246491010188</c:v>
                </c:pt>
                <c:pt idx="5">
                  <c:v>1.7399589780477811</c:v>
                </c:pt>
                <c:pt idx="6">
                  <c:v>-0.7668302228057593</c:v>
                </c:pt>
                <c:pt idx="7">
                  <c:v>1.211481627657486</c:v>
                </c:pt>
                <c:pt idx="8">
                  <c:v>1.748508973364304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4.5039506656374471</c:v>
                </c:pt>
                <c:pt idx="1">
                  <c:v>8.9403368077115388</c:v>
                </c:pt>
                <c:pt idx="2">
                  <c:v>1.1480134239254731</c:v>
                </c:pt>
                <c:pt idx="3">
                  <c:v>-7.4475925517294712</c:v>
                </c:pt>
                <c:pt idx="4">
                  <c:v>0.41240023850119911</c:v>
                </c:pt>
                <c:pt idx="5">
                  <c:v>3.6897915068967393</c:v>
                </c:pt>
                <c:pt idx="6">
                  <c:v>0.88950839236031243</c:v>
                </c:pt>
                <c:pt idx="7">
                  <c:v>3.1592237727732577</c:v>
                </c:pt>
                <c:pt idx="8">
                  <c:v>-10.568426937356655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6.5468644790495745</c:v>
                </c:pt>
                <c:pt idx="1">
                  <c:v>29.844813331976468</c:v>
                </c:pt>
                <c:pt idx="2">
                  <c:v>2.9244297324955113</c:v>
                </c:pt>
                <c:pt idx="3">
                  <c:v>-9.3743195921880371</c:v>
                </c:pt>
                <c:pt idx="4">
                  <c:v>-10.27363546961486</c:v>
                </c:pt>
                <c:pt idx="5">
                  <c:v>11.420890410958577</c:v>
                </c:pt>
                <c:pt idx="6">
                  <c:v>-0.84823963724630858</c:v>
                </c:pt>
                <c:pt idx="7">
                  <c:v>2.6427056854272664</c:v>
                </c:pt>
                <c:pt idx="8">
                  <c:v>-2.1717026136717479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0.82045043122046746</c:v>
                </c:pt>
                <c:pt idx="1">
                  <c:v>1.3355361529445631</c:v>
                </c:pt>
                <c:pt idx="2">
                  <c:v>0.61422243124833287</c:v>
                </c:pt>
                <c:pt idx="3">
                  <c:v>-0.48861069604320884</c:v>
                </c:pt>
                <c:pt idx="4">
                  <c:v>0.67499457397454155</c:v>
                </c:pt>
                <c:pt idx="5">
                  <c:v>0.91151514200029915</c:v>
                </c:pt>
                <c:pt idx="6">
                  <c:v>-0.33893254921609373</c:v>
                </c:pt>
                <c:pt idx="7">
                  <c:v>-5.4297619182887669E-2</c:v>
                </c:pt>
                <c:pt idx="8">
                  <c:v>0.49801748525947165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1.5617306590168116</c:v>
                </c:pt>
                <c:pt idx="1">
                  <c:v>6.1316602936672737</c:v>
                </c:pt>
                <c:pt idx="2">
                  <c:v>2.1863341167678669</c:v>
                </c:pt>
                <c:pt idx="3">
                  <c:v>-7.0243548045012645</c:v>
                </c:pt>
                <c:pt idx="4">
                  <c:v>-6.0165426487645224E-2</c:v>
                </c:pt>
                <c:pt idx="5">
                  <c:v>1.9085398016407638</c:v>
                </c:pt>
                <c:pt idx="6">
                  <c:v>-2.2526201832278048E-2</c:v>
                </c:pt>
                <c:pt idx="7">
                  <c:v>2.1442338761966244</c:v>
                </c:pt>
                <c:pt idx="8">
                  <c:v>-7.2908813239816439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5.6919452957517791</c:v>
                </c:pt>
                <c:pt idx="1">
                  <c:v>14.606516757098312</c:v>
                </c:pt>
                <c:pt idx="2">
                  <c:v>5.4687746082469246</c:v>
                </c:pt>
                <c:pt idx="3">
                  <c:v>-9.8209696766704155</c:v>
                </c:pt>
                <c:pt idx="4">
                  <c:v>0.61362372318538494</c:v>
                </c:pt>
                <c:pt idx="5">
                  <c:v>7.2729554311447231</c:v>
                </c:pt>
                <c:pt idx="6">
                  <c:v>-0.92458218767619726</c:v>
                </c:pt>
                <c:pt idx="7">
                  <c:v>2.1871750896074138</c:v>
                </c:pt>
                <c:pt idx="8">
                  <c:v>0.87876321856616002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2.895802456269891</c:v>
                </c:pt>
                <c:pt idx="1">
                  <c:v>-1.4523840525478082</c:v>
                </c:pt>
                <c:pt idx="2">
                  <c:v>-0.58816492899664752</c:v>
                </c:pt>
                <c:pt idx="3">
                  <c:v>0.21258473882462292</c:v>
                </c:pt>
                <c:pt idx="4">
                  <c:v>-0.13356210906442811</c:v>
                </c:pt>
                <c:pt idx="5">
                  <c:v>0.82844383604747929</c:v>
                </c:pt>
                <c:pt idx="6">
                  <c:v>-0.42789767358966513</c:v>
                </c:pt>
                <c:pt idx="7">
                  <c:v>1.2657792468403688</c:v>
                </c:pt>
                <c:pt idx="8">
                  <c:v>1.2504914881048306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2.9422200066206301</c:v>
                </c:pt>
                <c:pt idx="1">
                  <c:v>2.8086765140442687</c:v>
                </c:pt>
                <c:pt idx="2">
                  <c:v>-1.0383206928423938</c:v>
                </c:pt>
                <c:pt idx="3">
                  <c:v>-0.42323774722816054</c:v>
                </c:pt>
                <c:pt idx="4">
                  <c:v>0.472565664988843</c:v>
                </c:pt>
                <c:pt idx="5">
                  <c:v>1.7812517052559773</c:v>
                </c:pt>
                <c:pt idx="6">
                  <c:v>0.91203459419260824</c:v>
                </c:pt>
                <c:pt idx="7">
                  <c:v>1.0149898965766262</c:v>
                </c:pt>
                <c:pt idx="8">
                  <c:v>-3.2775456133750254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0.85491918329777405</c:v>
                </c:pt>
                <c:pt idx="1">
                  <c:v>15.238296574878163</c:v>
                </c:pt>
                <c:pt idx="2">
                  <c:v>-2.5443448757514133</c:v>
                </c:pt>
                <c:pt idx="3">
                  <c:v>0.44665008448234644</c:v>
                </c:pt>
                <c:pt idx="4">
                  <c:v>-10.887259192800272</c:v>
                </c:pt>
                <c:pt idx="5">
                  <c:v>4.1479349798138312</c:v>
                </c:pt>
                <c:pt idx="6">
                  <c:v>7.6342550429879807E-2</c:v>
                </c:pt>
                <c:pt idx="7">
                  <c:v>0.4555305958198943</c:v>
                </c:pt>
                <c:pt idx="8">
                  <c:v>-3.0504658322379115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72.472300725180077</c:v>
                </c:pt>
                <c:pt idx="1">
                  <c:v>66.176635069498403</c:v>
                </c:pt>
                <c:pt idx="2">
                  <c:v>62.055775777747932</c:v>
                </c:pt>
                <c:pt idx="3">
                  <c:v>57.767218989778215</c:v>
                </c:pt>
                <c:pt idx="4">
                  <c:v>55.476876197259443</c:v>
                </c:pt>
                <c:pt idx="5">
                  <c:v>49.481457680316069</c:v>
                </c:pt>
                <c:pt idx="6">
                  <c:v>47.529118024421329</c:v>
                </c:pt>
                <c:pt idx="7">
                  <c:v>46.930824308621013</c:v>
                </c:pt>
                <c:pt idx="8">
                  <c:v>51.432435324041627</c:v>
                </c:pt>
                <c:pt idx="9">
                  <c:v>45.627663148855895</c:v>
                </c:pt>
                <c:pt idx="10">
                  <c:v>38.235237207554341</c:v>
                </c:pt>
                <c:pt idx="11">
                  <c:v>51.488967768691694</c:v>
                </c:pt>
                <c:pt idx="12">
                  <c:v>40.824230819260215</c:v>
                </c:pt>
                <c:pt idx="13">
                  <c:v>38.887646264977562</c:v>
                </c:pt>
                <c:pt idx="14">
                  <c:v>37.04608967511016</c:v>
                </c:pt>
                <c:pt idx="15">
                  <c:v>36.052525453483369</c:v>
                </c:pt>
                <c:pt idx="16">
                  <c:v>35.137188069620613</c:v>
                </c:pt>
                <c:pt idx="17">
                  <c:v>34.161755362120637</c:v>
                </c:pt>
                <c:pt idx="18">
                  <c:v>33.10349223820684</c:v>
                </c:pt>
                <c:pt idx="19">
                  <c:v>32.011065588081543</c:v>
                </c:pt>
                <c:pt idx="20">
                  <c:v>30.879848773681196</c:v>
                </c:pt>
                <c:pt idx="21">
                  <c:v>29.691579457231448</c:v>
                </c:pt>
                <c:pt idx="22">
                  <c:v>28.470243028429451</c:v>
                </c:pt>
                <c:pt idx="23">
                  <c:v>27.214431016937279</c:v>
                </c:pt>
                <c:pt idx="24">
                  <c:v>26.004458800601288</c:v>
                </c:pt>
                <c:pt idx="25">
                  <c:v>26.003127001259937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164.97642647362355</c:v>
                </c:pt>
                <c:pt idx="1">
                  <c:v>166.9636380951151</c:v>
                </c:pt>
                <c:pt idx="2">
                  <c:v>180.17693961968237</c:v>
                </c:pt>
                <c:pt idx="3">
                  <c:v>152.33518936562683</c:v>
                </c:pt>
                <c:pt idx="4">
                  <c:v>158.32205060687917</c:v>
                </c:pt>
                <c:pt idx="5">
                  <c:v>168.64355493371926</c:v>
                </c:pt>
                <c:pt idx="6">
                  <c:v>153.60472838581461</c:v>
                </c:pt>
                <c:pt idx="7">
                  <c:v>157.58493654289126</c:v>
                </c:pt>
                <c:pt idx="8">
                  <c:v>157.51139873083625</c:v>
                </c:pt>
                <c:pt idx="9">
                  <c:v>143.57441680643629</c:v>
                </c:pt>
                <c:pt idx="10">
                  <c:v>141.67162280518332</c:v>
                </c:pt>
                <c:pt idx="11">
                  <c:v>146.03824702218009</c:v>
                </c:pt>
                <c:pt idx="12">
                  <c:v>136.79046040826066</c:v>
                </c:pt>
                <c:pt idx="13">
                  <c:v>132.66868914217719</c:v>
                </c:pt>
                <c:pt idx="14">
                  <c:v>128.74510006982877</c:v>
                </c:pt>
                <c:pt idx="15">
                  <c:v>124.46257958329711</c:v>
                </c:pt>
                <c:pt idx="16">
                  <c:v>120.0770192165451</c:v>
                </c:pt>
                <c:pt idx="17">
                  <c:v>115.58489241452605</c:v>
                </c:pt>
                <c:pt idx="18">
                  <c:v>111.05273521241146</c:v>
                </c:pt>
                <c:pt idx="19">
                  <c:v>106.47629238103912</c:v>
                </c:pt>
                <c:pt idx="20">
                  <c:v>101.8924963726332</c:v>
                </c:pt>
                <c:pt idx="21">
                  <c:v>97.249239344219646</c:v>
                </c:pt>
                <c:pt idx="22">
                  <c:v>92.546674706359525</c:v>
                </c:pt>
                <c:pt idx="23">
                  <c:v>87.788290281476961</c:v>
                </c:pt>
                <c:pt idx="24">
                  <c:v>82.952226351228262</c:v>
                </c:pt>
                <c:pt idx="25">
                  <c:v>77.936854690622141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219.04250328303038</c:v>
                </c:pt>
                <c:pt idx="1">
                  <c:v>220.84534588070056</c:v>
                </c:pt>
                <c:pt idx="2">
                  <c:v>230.34643048442405</c:v>
                </c:pt>
                <c:pt idx="3">
                  <c:v>227.26143440608035</c:v>
                </c:pt>
                <c:pt idx="4">
                  <c:v>234.6505633153557</c:v>
                </c:pt>
                <c:pt idx="5">
                  <c:v>228.37460571333239</c:v>
                </c:pt>
                <c:pt idx="6">
                  <c:v>244.99307167633177</c:v>
                </c:pt>
                <c:pt idx="7">
                  <c:v>221.99426565439251</c:v>
                </c:pt>
                <c:pt idx="8">
                  <c:v>217.91399620938594</c:v>
                </c:pt>
                <c:pt idx="9">
                  <c:v>233.71008982726264</c:v>
                </c:pt>
                <c:pt idx="10">
                  <c:v>222.7180180947469</c:v>
                </c:pt>
                <c:pt idx="11">
                  <c:v>214.56489478495257</c:v>
                </c:pt>
                <c:pt idx="12">
                  <c:v>214.85179988622005</c:v>
                </c:pt>
                <c:pt idx="13">
                  <c:v>211.71705449427481</c:v>
                </c:pt>
                <c:pt idx="14">
                  <c:v>208.94694923458746</c:v>
                </c:pt>
                <c:pt idx="15">
                  <c:v>205.61932934213678</c:v>
                </c:pt>
                <c:pt idx="16">
                  <c:v>202.15019083021792</c:v>
                </c:pt>
                <c:pt idx="17">
                  <c:v>198.59870252376351</c:v>
                </c:pt>
                <c:pt idx="18">
                  <c:v>195.07279831050786</c:v>
                </c:pt>
                <c:pt idx="19">
                  <c:v>191.53867200286382</c:v>
                </c:pt>
                <c:pt idx="20">
                  <c:v>188.06692746771597</c:v>
                </c:pt>
                <c:pt idx="21">
                  <c:v>184.57176334714012</c:v>
                </c:pt>
                <c:pt idx="22">
                  <c:v>181.05945625591775</c:v>
                </c:pt>
                <c:pt idx="23">
                  <c:v>177.54528185779469</c:v>
                </c:pt>
                <c:pt idx="24">
                  <c:v>173.99576538747917</c:v>
                </c:pt>
                <c:pt idx="25">
                  <c:v>170.2064049071802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209.02539877447686</c:v>
                </c:pt>
                <c:pt idx="1">
                  <c:v>217.08368747421821</c:v>
                </c:pt>
                <c:pt idx="2">
                  <c:v>230.77802815329662</c:v>
                </c:pt>
                <c:pt idx="3">
                  <c:v>204.00133915972899</c:v>
                </c:pt>
                <c:pt idx="4">
                  <c:v>217.75210003134902</c:v>
                </c:pt>
                <c:pt idx="5">
                  <c:v>221.28209297533598</c:v>
                </c:pt>
                <c:pt idx="6">
                  <c:v>232.66095157842003</c:v>
                </c:pt>
                <c:pt idx="7">
                  <c:v>234.59951640643746</c:v>
                </c:pt>
                <c:pt idx="8">
                  <c:v>226.95136274872866</c:v>
                </c:pt>
                <c:pt idx="9">
                  <c:v>246.79247717907398</c:v>
                </c:pt>
                <c:pt idx="10">
                  <c:v>241.98428626715824</c:v>
                </c:pt>
                <c:pt idx="11">
                  <c:v>237.47975930870751</c:v>
                </c:pt>
                <c:pt idx="12">
                  <c:v>240.9781503233657</c:v>
                </c:pt>
                <c:pt idx="13">
                  <c:v>242.35984512000857</c:v>
                </c:pt>
                <c:pt idx="14">
                  <c:v>244.19169175504584</c:v>
                </c:pt>
                <c:pt idx="15">
                  <c:v>245.41313796725669</c:v>
                </c:pt>
                <c:pt idx="16">
                  <c:v>246.48568750586523</c:v>
                </c:pt>
                <c:pt idx="17">
                  <c:v>247.5041631821567</c:v>
                </c:pt>
                <c:pt idx="18">
                  <c:v>248.54373360259098</c:v>
                </c:pt>
                <c:pt idx="19">
                  <c:v>249.58780869187743</c:v>
                </c:pt>
                <c:pt idx="20">
                  <c:v>250.73364813358805</c:v>
                </c:pt>
                <c:pt idx="21">
                  <c:v>251.86675270899892</c:v>
                </c:pt>
                <c:pt idx="22">
                  <c:v>253.00660355627289</c:v>
                </c:pt>
                <c:pt idx="23">
                  <c:v>254.17798378545686</c:v>
                </c:pt>
                <c:pt idx="24">
                  <c:v>255.33029162646179</c:v>
                </c:pt>
                <c:pt idx="25">
                  <c:v>256.18712934673403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46.995987356165678</c:v>
                </c:pt>
                <c:pt idx="1">
                  <c:v>50.045200635203486</c:v>
                </c:pt>
                <c:pt idx="2">
                  <c:v>46.645309655010941</c:v>
                </c:pt>
                <c:pt idx="3">
                  <c:v>51.389079471927054</c:v>
                </c:pt>
                <c:pt idx="4">
                  <c:v>51.161400346065285</c:v>
                </c:pt>
                <c:pt idx="5">
                  <c:v>53.331359197851221</c:v>
                </c:pt>
                <c:pt idx="6">
                  <c:v>54.244816013477838</c:v>
                </c:pt>
                <c:pt idx="7">
                  <c:v>57.147514447963601</c:v>
                </c:pt>
                <c:pt idx="8">
                  <c:v>57.862859909749488</c:v>
                </c:pt>
                <c:pt idx="9">
                  <c:v>54.444994960432517</c:v>
                </c:pt>
                <c:pt idx="10">
                  <c:v>61.12306931933081</c:v>
                </c:pt>
                <c:pt idx="11">
                  <c:v>59.136833683651027</c:v>
                </c:pt>
                <c:pt idx="12">
                  <c:v>60.953213026800512</c:v>
                </c:pt>
                <c:pt idx="13">
                  <c:v>61.982717662415055</c:v>
                </c:pt>
                <c:pt idx="14">
                  <c:v>63.145107113670235</c:v>
                </c:pt>
                <c:pt idx="15">
                  <c:v>64.192049965273014</c:v>
                </c:pt>
                <c:pt idx="16">
                  <c:v>65.265955748452967</c:v>
                </c:pt>
                <c:pt idx="17">
                  <c:v>66.362590525917412</c:v>
                </c:pt>
                <c:pt idx="18" formatCode="General">
                  <c:v>67.443825877939489</c:v>
                </c:pt>
                <c:pt idx="19" formatCode="General">
                  <c:v>68.561619309777825</c:v>
                </c:pt>
                <c:pt idx="20" formatCode="General">
                  <c:v>69.73398165123146</c:v>
                </c:pt>
                <c:pt idx="21" formatCode="General">
                  <c:v>70.929024929958118</c:v>
                </c:pt>
                <c:pt idx="22">
                  <c:v>72.163739335047453</c:v>
                </c:pt>
                <c:pt idx="23">
                  <c:v>73.441841127247585</c:v>
                </c:pt>
                <c:pt idx="24">
                  <c:v>74.769480013761509</c:v>
                </c:pt>
                <c:pt idx="25">
                  <c:v>76.047209116096965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55.64642222240181</c:v>
                </c:pt>
                <c:pt idx="1">
                  <c:v>59.029129309332333</c:v>
                </c:pt>
                <c:pt idx="2">
                  <c:v>54.072115729954859</c:v>
                </c:pt>
                <c:pt idx="3">
                  <c:v>58.086340004264734</c:v>
                </c:pt>
                <c:pt idx="4">
                  <c:v>56.011242141352319</c:v>
                </c:pt>
                <c:pt idx="5">
                  <c:v>57.171752491306698</c:v>
                </c:pt>
                <c:pt idx="6">
                  <c:v>58.52540843284951</c:v>
                </c:pt>
                <c:pt idx="7">
                  <c:v>59.01840542630319</c:v>
                </c:pt>
                <c:pt idx="8">
                  <c:v>58.692972724842797</c:v>
                </c:pt>
                <c:pt idx="9">
                  <c:v>56.06354746444854</c:v>
                </c:pt>
                <c:pt idx="10">
                  <c:v>58.916560369109376</c:v>
                </c:pt>
                <c:pt idx="11">
                  <c:v>56.678142966558966</c:v>
                </c:pt>
                <c:pt idx="12">
                  <c:v>58.084253149948594</c:v>
                </c:pt>
                <c:pt idx="13">
                  <c:v>58.691338333740788</c:v>
                </c:pt>
                <c:pt idx="14">
                  <c:v>59.47358025193369</c:v>
                </c:pt>
                <c:pt idx="15">
                  <c:v>60.104499615381897</c:v>
                </c:pt>
                <c:pt idx="16">
                  <c:v>60.72893202769184</c:v>
                </c:pt>
                <c:pt idx="17">
                  <c:v>61.458887301278644</c:v>
                </c:pt>
                <c:pt idx="18" formatCode="General">
                  <c:v>62.217027141419948</c:v>
                </c:pt>
                <c:pt idx="19" formatCode="General">
                  <c:v>62.99748315869455</c:v>
                </c:pt>
                <c:pt idx="20" formatCode="General">
                  <c:v>63.84803639451551</c:v>
                </c:pt>
                <c:pt idx="21" formatCode="General">
                  <c:v>64.757358090311726</c:v>
                </c:pt>
                <c:pt idx="22">
                  <c:v>65.687776855591906</c:v>
                </c:pt>
                <c:pt idx="23">
                  <c:v>66.652754196425519</c:v>
                </c:pt>
                <c:pt idx="24">
                  <c:v>67.628810255930475</c:v>
                </c:pt>
                <c:pt idx="25">
                  <c:v>68.686115536703056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139.52675629635181</c:v>
                </c:pt>
                <c:pt idx="1">
                  <c:v>153.99236240530954</c:v>
                </c:pt>
                <c:pt idx="2">
                  <c:v>148.04015049987507</c:v>
                </c:pt>
                <c:pt idx="3">
                  <c:v>161.43647968948795</c:v>
                </c:pt>
                <c:pt idx="4">
                  <c:v>168.14385702915712</c:v>
                </c:pt>
                <c:pt idx="5">
                  <c:v>174.97136817136123</c:v>
                </c:pt>
                <c:pt idx="6">
                  <c:v>180.01541746526826</c:v>
                </c:pt>
                <c:pt idx="7">
                  <c:v>190.69980736559614</c:v>
                </c:pt>
                <c:pt idx="8">
                  <c:v>192.34883349402108</c:v>
                </c:pt>
                <c:pt idx="9">
                  <c:v>189.03907021018088</c:v>
                </c:pt>
                <c:pt idx="10">
                  <c:v>209.32192668675202</c:v>
                </c:pt>
                <c:pt idx="11">
                  <c:v>207.39444476603992</c:v>
                </c:pt>
                <c:pt idx="12">
                  <c:v>213.92702226643928</c:v>
                </c:pt>
                <c:pt idx="13">
                  <c:v>218.76386257953348</c:v>
                </c:pt>
                <c:pt idx="14">
                  <c:v>224.06745243138678</c:v>
                </c:pt>
                <c:pt idx="15">
                  <c:v>228.84796529411108</c:v>
                </c:pt>
                <c:pt idx="16">
                  <c:v>233.48777259837053</c:v>
                </c:pt>
                <c:pt idx="17">
                  <c:v>237.99332292287068</c:v>
                </c:pt>
                <c:pt idx="18" formatCode="General">
                  <c:v>242.60868857407323</c:v>
                </c:pt>
                <c:pt idx="19" formatCode="General">
                  <c:v>247.28007248747599</c:v>
                </c:pt>
                <c:pt idx="20" formatCode="General">
                  <c:v>252.07146272757527</c:v>
                </c:pt>
                <c:pt idx="21" formatCode="General">
                  <c:v>256.87718517788863</c:v>
                </c:pt>
                <c:pt idx="22" formatCode="General">
                  <c:v>261.75343605895364</c:v>
                </c:pt>
                <c:pt idx="23" formatCode="General">
                  <c:v>266.7107396165112</c:v>
                </c:pt>
                <c:pt idx="24" formatCode="General">
                  <c:v>271.71398607871828</c:v>
                </c:pt>
                <c:pt idx="25" formatCode="General">
                  <c:v>276.4458877971976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63.95699692841908</c:v>
                </c:pt>
                <c:pt idx="1">
                  <c:v>55.829767960973562</c:v>
                </c:pt>
                <c:pt idx="2">
                  <c:v>54.229215771968541</c:v>
                </c:pt>
                <c:pt idx="3">
                  <c:v>67.519745970644124</c:v>
                </c:pt>
                <c:pt idx="4">
                  <c:v>69.306167703018275</c:v>
                </c:pt>
                <c:pt idx="5">
                  <c:v>74.005166824282526</c:v>
                </c:pt>
                <c:pt idx="6">
                  <c:v>76.837677651043734</c:v>
                </c:pt>
                <c:pt idx="7">
                  <c:v>75.31842472586203</c:v>
                </c:pt>
                <c:pt idx="8">
                  <c:v>86.747391424186716</c:v>
                </c:pt>
                <c:pt idx="9">
                  <c:v>104.93161033186988</c:v>
                </c:pt>
                <c:pt idx="10">
                  <c:v>97.928131128497029</c:v>
                </c:pt>
                <c:pt idx="11">
                  <c:v>98.606009236694547</c:v>
                </c:pt>
                <c:pt idx="12">
                  <c:v>105.90493750576066</c:v>
                </c:pt>
                <c:pt idx="13">
                  <c:v>110.12996673872217</c:v>
                </c:pt>
                <c:pt idx="14">
                  <c:v>114.5422188396702</c:v>
                </c:pt>
                <c:pt idx="15">
                  <c:v>118.61374074107088</c:v>
                </c:pt>
                <c:pt idx="16">
                  <c:v>122.56143751382473</c:v>
                </c:pt>
                <c:pt idx="17">
                  <c:v>126.41632739124459</c:v>
                </c:pt>
                <c:pt idx="18" formatCode="General">
                  <c:v>130.21204879586875</c:v>
                </c:pt>
                <c:pt idx="19" formatCode="General">
                  <c:v>133.95639398529372</c:v>
                </c:pt>
                <c:pt idx="20" formatCode="General">
                  <c:v>137.69111355698834</c:v>
                </c:pt>
                <c:pt idx="21" formatCode="General">
                  <c:v>141.36720273354163</c:v>
                </c:pt>
                <c:pt idx="22" formatCode="General">
                  <c:v>144.99458652319802</c:v>
                </c:pt>
                <c:pt idx="23" formatCode="General">
                  <c:v>148.58426133280204</c:v>
                </c:pt>
                <c:pt idx="24" formatCode="General">
                  <c:v>152.10775199126005</c:v>
                </c:pt>
                <c:pt idx="25" formatCode="General">
                  <c:v>155.42487069480393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9.1802079403520889</c:v>
                </c:pt>
                <c:pt idx="1">
                  <c:v>8.4582331696497448</c:v>
                </c:pt>
                <c:pt idx="2">
                  <c:v>8.0490343080379176</c:v>
                </c:pt>
                <c:pt idx="3">
                  <c:v>10.024172942462318</c:v>
                </c:pt>
                <c:pt idx="4">
                  <c:v>10.074742629564133</c:v>
                </c:pt>
                <c:pt idx="5">
                  <c:v>11.031642012494432</c:v>
                </c:pt>
                <c:pt idx="6">
                  <c:v>11.657810772372788</c:v>
                </c:pt>
                <c:pt idx="7">
                  <c:v>11.209305121931926</c:v>
                </c:pt>
                <c:pt idx="8">
                  <c:v>12.394749434206984</c:v>
                </c:pt>
                <c:pt idx="9">
                  <c:v>15.131130071438985</c:v>
                </c:pt>
                <c:pt idx="10">
                  <c:v>14.328148121666912</c:v>
                </c:pt>
                <c:pt idx="11">
                  <c:v>14.817700462522996</c:v>
                </c:pt>
                <c:pt idx="12">
                  <c:v>15.594932613943474</c:v>
                </c:pt>
                <c:pt idx="13">
                  <c:v>16.192879664150336</c:v>
                </c:pt>
                <c:pt idx="14">
                  <c:v>16.809810628767131</c:v>
                </c:pt>
                <c:pt idx="15">
                  <c:v>17.378172037988389</c:v>
                </c:pt>
                <c:pt idx="16">
                  <c:v>17.927816489411551</c:v>
                </c:pt>
                <c:pt idx="17">
                  <c:v>18.459358376121877</c:v>
                </c:pt>
                <c:pt idx="18" formatCode="General">
                  <c:v>18.998650246981356</c:v>
                </c:pt>
                <c:pt idx="19" formatCode="General">
                  <c:v>19.528592394896332</c:v>
                </c:pt>
                <c:pt idx="20" formatCode="General">
                  <c:v>20.057484922071623</c:v>
                </c:pt>
                <c:pt idx="21" formatCode="General">
                  <c:v>20.574894210710781</c:v>
                </c:pt>
                <c:pt idx="22" formatCode="General">
                  <c:v>21.084483680230296</c:v>
                </c:pt>
                <c:pt idx="23" formatCode="General">
                  <c:v>21.585416785347874</c:v>
                </c:pt>
                <c:pt idx="24" formatCode="General">
                  <c:v>22.082229494558302</c:v>
                </c:pt>
                <c:pt idx="25" formatCode="General">
                  <c:v>22.552400909402174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72.472300725180077</c:v>
                </c:pt>
                <c:pt idx="1">
                  <c:v>66.176635069498403</c:v>
                </c:pt>
                <c:pt idx="2">
                  <c:v>62.055775777747932</c:v>
                </c:pt>
                <c:pt idx="3">
                  <c:v>57.767218989778215</c:v>
                </c:pt>
                <c:pt idx="4">
                  <c:v>55.476876197259443</c:v>
                </c:pt>
                <c:pt idx="5">
                  <c:v>49.481457680316069</c:v>
                </c:pt>
                <c:pt idx="6">
                  <c:v>47.529118024421329</c:v>
                </c:pt>
                <c:pt idx="7">
                  <c:v>46.930824308621013</c:v>
                </c:pt>
                <c:pt idx="8">
                  <c:v>51.432435324041627</c:v>
                </c:pt>
                <c:pt idx="9">
                  <c:v>45.627663148855895</c:v>
                </c:pt>
                <c:pt idx="10">
                  <c:v>38.235237207554341</c:v>
                </c:pt>
                <c:pt idx="11">
                  <c:v>51.488967768691694</c:v>
                </c:pt>
                <c:pt idx="12">
                  <c:v>40.824230819260215</c:v>
                </c:pt>
                <c:pt idx="13">
                  <c:v>38.887646264977562</c:v>
                </c:pt>
                <c:pt idx="14">
                  <c:v>37.04608967511016</c:v>
                </c:pt>
                <c:pt idx="15">
                  <c:v>36.052525453483369</c:v>
                </c:pt>
                <c:pt idx="16">
                  <c:v>35.137188069620613</c:v>
                </c:pt>
                <c:pt idx="17">
                  <c:v>34.161755362120637</c:v>
                </c:pt>
                <c:pt idx="18">
                  <c:v>33.10349223820684</c:v>
                </c:pt>
                <c:pt idx="19">
                  <c:v>32.011065588081543</c:v>
                </c:pt>
                <c:pt idx="20">
                  <c:v>30.879848773681196</c:v>
                </c:pt>
                <c:pt idx="21">
                  <c:v>29.691579457231448</c:v>
                </c:pt>
                <c:pt idx="22">
                  <c:v>28.470243028429451</c:v>
                </c:pt>
                <c:pt idx="23">
                  <c:v>27.214431016937279</c:v>
                </c:pt>
                <c:pt idx="24">
                  <c:v>26.004458800601288</c:v>
                </c:pt>
                <c:pt idx="25">
                  <c:v>26.003127001259937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164.97642647362355</c:v>
                </c:pt>
                <c:pt idx="1">
                  <c:v>166.9636380951151</c:v>
                </c:pt>
                <c:pt idx="2">
                  <c:v>180.17693961968237</c:v>
                </c:pt>
                <c:pt idx="3">
                  <c:v>152.33518936562683</c:v>
                </c:pt>
                <c:pt idx="4">
                  <c:v>158.32205060687917</c:v>
                </c:pt>
                <c:pt idx="5">
                  <c:v>168.64355493371926</c:v>
                </c:pt>
                <c:pt idx="6">
                  <c:v>153.60472838581461</c:v>
                </c:pt>
                <c:pt idx="7">
                  <c:v>157.58493654289126</c:v>
                </c:pt>
                <c:pt idx="8">
                  <c:v>157.51139873083625</c:v>
                </c:pt>
                <c:pt idx="9">
                  <c:v>143.57441680643629</c:v>
                </c:pt>
                <c:pt idx="10">
                  <c:v>141.67162280518332</c:v>
                </c:pt>
                <c:pt idx="11">
                  <c:v>146.03824702218009</c:v>
                </c:pt>
                <c:pt idx="12">
                  <c:v>136.79046040826066</c:v>
                </c:pt>
                <c:pt idx="13">
                  <c:v>132.66868914217719</c:v>
                </c:pt>
                <c:pt idx="14">
                  <c:v>128.74510006982877</c:v>
                </c:pt>
                <c:pt idx="15">
                  <c:v>124.46257958329711</c:v>
                </c:pt>
                <c:pt idx="16">
                  <c:v>120.0770192165451</c:v>
                </c:pt>
                <c:pt idx="17">
                  <c:v>115.58489241452605</c:v>
                </c:pt>
                <c:pt idx="18">
                  <c:v>111.05273521241146</c:v>
                </c:pt>
                <c:pt idx="19">
                  <c:v>106.47629238103912</c:v>
                </c:pt>
                <c:pt idx="20">
                  <c:v>101.8924963726332</c:v>
                </c:pt>
                <c:pt idx="21">
                  <c:v>97.249239344219646</c:v>
                </c:pt>
                <c:pt idx="22">
                  <c:v>92.546674706359525</c:v>
                </c:pt>
                <c:pt idx="23">
                  <c:v>87.788290281476961</c:v>
                </c:pt>
                <c:pt idx="24">
                  <c:v>82.952226351228262</c:v>
                </c:pt>
                <c:pt idx="25">
                  <c:v>77.936854690622141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219.04250328303038</c:v>
                </c:pt>
                <c:pt idx="1">
                  <c:v>220.84534588070056</c:v>
                </c:pt>
                <c:pt idx="2">
                  <c:v>230.34643048442405</c:v>
                </c:pt>
                <c:pt idx="3">
                  <c:v>227.26143440608035</c:v>
                </c:pt>
                <c:pt idx="4">
                  <c:v>234.6505633153557</c:v>
                </c:pt>
                <c:pt idx="5">
                  <c:v>228.37460571333239</c:v>
                </c:pt>
                <c:pt idx="6">
                  <c:v>244.99307167633177</c:v>
                </c:pt>
                <c:pt idx="7">
                  <c:v>221.99426565439251</c:v>
                </c:pt>
                <c:pt idx="8">
                  <c:v>217.91399620938594</c:v>
                </c:pt>
                <c:pt idx="9">
                  <c:v>233.71008982726264</c:v>
                </c:pt>
                <c:pt idx="10">
                  <c:v>222.7180180947469</c:v>
                </c:pt>
                <c:pt idx="11">
                  <c:v>214.56489478495257</c:v>
                </c:pt>
                <c:pt idx="12">
                  <c:v>214.85179988622005</c:v>
                </c:pt>
                <c:pt idx="13">
                  <c:v>211.71705449427481</c:v>
                </c:pt>
                <c:pt idx="14">
                  <c:v>208.94694923458746</c:v>
                </c:pt>
                <c:pt idx="15">
                  <c:v>205.61932934213678</c:v>
                </c:pt>
                <c:pt idx="16">
                  <c:v>202.15019083021792</c:v>
                </c:pt>
                <c:pt idx="17">
                  <c:v>198.59870252376351</c:v>
                </c:pt>
                <c:pt idx="18">
                  <c:v>195.07279831050786</c:v>
                </c:pt>
                <c:pt idx="19">
                  <c:v>191.53867200286382</c:v>
                </c:pt>
                <c:pt idx="20">
                  <c:v>188.06692746771597</c:v>
                </c:pt>
                <c:pt idx="21">
                  <c:v>184.57176334714012</c:v>
                </c:pt>
                <c:pt idx="22">
                  <c:v>181.05945625591775</c:v>
                </c:pt>
                <c:pt idx="23">
                  <c:v>177.54528185779469</c:v>
                </c:pt>
                <c:pt idx="24">
                  <c:v>173.99576538747917</c:v>
                </c:pt>
                <c:pt idx="25">
                  <c:v>170.2064049071802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209.02539877447686</c:v>
                </c:pt>
                <c:pt idx="1">
                  <c:v>217.08368747421821</c:v>
                </c:pt>
                <c:pt idx="2">
                  <c:v>230.77802815329662</c:v>
                </c:pt>
                <c:pt idx="3">
                  <c:v>204.00133915972899</c:v>
                </c:pt>
                <c:pt idx="4">
                  <c:v>217.75210003134902</c:v>
                </c:pt>
                <c:pt idx="5">
                  <c:v>221.28209297533598</c:v>
                </c:pt>
                <c:pt idx="6">
                  <c:v>232.66095157842003</c:v>
                </c:pt>
                <c:pt idx="7">
                  <c:v>234.59951640643746</c:v>
                </c:pt>
                <c:pt idx="8">
                  <c:v>226.95136274872866</c:v>
                </c:pt>
                <c:pt idx="9">
                  <c:v>246.79247717907398</c:v>
                </c:pt>
                <c:pt idx="10">
                  <c:v>241.98428626715824</c:v>
                </c:pt>
                <c:pt idx="11">
                  <c:v>237.47975930870751</c:v>
                </c:pt>
                <c:pt idx="12">
                  <c:v>240.9781503233657</c:v>
                </c:pt>
                <c:pt idx="13">
                  <c:v>242.35984512000857</c:v>
                </c:pt>
                <c:pt idx="14">
                  <c:v>244.19169175504584</c:v>
                </c:pt>
                <c:pt idx="15">
                  <c:v>245.41313796725669</c:v>
                </c:pt>
                <c:pt idx="16">
                  <c:v>246.48568750586523</c:v>
                </c:pt>
                <c:pt idx="17">
                  <c:v>247.5041631821567</c:v>
                </c:pt>
                <c:pt idx="18">
                  <c:v>248.54373360259098</c:v>
                </c:pt>
                <c:pt idx="19">
                  <c:v>249.58780869187743</c:v>
                </c:pt>
                <c:pt idx="20">
                  <c:v>250.73364813358805</c:v>
                </c:pt>
                <c:pt idx="21">
                  <c:v>251.86675270899892</c:v>
                </c:pt>
                <c:pt idx="22">
                  <c:v>253.00660355627289</c:v>
                </c:pt>
                <c:pt idx="23">
                  <c:v>254.17798378545686</c:v>
                </c:pt>
                <c:pt idx="24">
                  <c:v>255.33029162646179</c:v>
                </c:pt>
                <c:pt idx="25">
                  <c:v>256.18712934673403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46.995987356165678</c:v>
                </c:pt>
                <c:pt idx="1">
                  <c:v>50.045200635203486</c:v>
                </c:pt>
                <c:pt idx="2">
                  <c:v>46.645309655010941</c:v>
                </c:pt>
                <c:pt idx="3">
                  <c:v>51.389079471927054</c:v>
                </c:pt>
                <c:pt idx="4">
                  <c:v>51.161400346065285</c:v>
                </c:pt>
                <c:pt idx="5">
                  <c:v>53.331359197851221</c:v>
                </c:pt>
                <c:pt idx="6">
                  <c:v>54.244816013477838</c:v>
                </c:pt>
                <c:pt idx="7">
                  <c:v>57.147514447963601</c:v>
                </c:pt>
                <c:pt idx="8">
                  <c:v>57.862859909749488</c:v>
                </c:pt>
                <c:pt idx="9">
                  <c:v>54.444994960432517</c:v>
                </c:pt>
                <c:pt idx="10">
                  <c:v>61.12306931933081</c:v>
                </c:pt>
                <c:pt idx="11">
                  <c:v>59.136833683651027</c:v>
                </c:pt>
                <c:pt idx="12">
                  <c:v>60.953213026800512</c:v>
                </c:pt>
                <c:pt idx="13">
                  <c:v>61.982717662415055</c:v>
                </c:pt>
                <c:pt idx="14">
                  <c:v>63.145107113670235</c:v>
                </c:pt>
                <c:pt idx="15">
                  <c:v>64.192049965273014</c:v>
                </c:pt>
                <c:pt idx="16">
                  <c:v>65.265955748452967</c:v>
                </c:pt>
                <c:pt idx="17">
                  <c:v>66.362590525917412</c:v>
                </c:pt>
                <c:pt idx="18" formatCode="General">
                  <c:v>67.443825877939489</c:v>
                </c:pt>
                <c:pt idx="19" formatCode="General">
                  <c:v>68.561619309777825</c:v>
                </c:pt>
                <c:pt idx="20" formatCode="General">
                  <c:v>69.73398165123146</c:v>
                </c:pt>
                <c:pt idx="21" formatCode="General">
                  <c:v>70.929024929958118</c:v>
                </c:pt>
                <c:pt idx="22">
                  <c:v>72.163739335047453</c:v>
                </c:pt>
                <c:pt idx="23">
                  <c:v>73.441841127247585</c:v>
                </c:pt>
                <c:pt idx="24">
                  <c:v>74.769480013761509</c:v>
                </c:pt>
                <c:pt idx="25">
                  <c:v>76.047209116096965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55.64642222240181</c:v>
                </c:pt>
                <c:pt idx="1">
                  <c:v>59.029129309332333</c:v>
                </c:pt>
                <c:pt idx="2">
                  <c:v>54.072115729954859</c:v>
                </c:pt>
                <c:pt idx="3">
                  <c:v>58.086340004264734</c:v>
                </c:pt>
                <c:pt idx="4">
                  <c:v>56.011242141352319</c:v>
                </c:pt>
                <c:pt idx="5">
                  <c:v>57.171752491306698</c:v>
                </c:pt>
                <c:pt idx="6">
                  <c:v>58.52540843284951</c:v>
                </c:pt>
                <c:pt idx="7">
                  <c:v>59.01840542630319</c:v>
                </c:pt>
                <c:pt idx="8">
                  <c:v>58.692972724842797</c:v>
                </c:pt>
                <c:pt idx="9">
                  <c:v>56.06354746444854</c:v>
                </c:pt>
                <c:pt idx="10">
                  <c:v>58.916560369109376</c:v>
                </c:pt>
                <c:pt idx="11">
                  <c:v>56.678142966558966</c:v>
                </c:pt>
                <c:pt idx="12">
                  <c:v>58.084253149948594</c:v>
                </c:pt>
                <c:pt idx="13">
                  <c:v>58.691338333740788</c:v>
                </c:pt>
                <c:pt idx="14">
                  <c:v>59.47358025193369</c:v>
                </c:pt>
                <c:pt idx="15">
                  <c:v>60.104499615381897</c:v>
                </c:pt>
                <c:pt idx="16">
                  <c:v>60.72893202769184</c:v>
                </c:pt>
                <c:pt idx="17">
                  <c:v>61.458887301278644</c:v>
                </c:pt>
                <c:pt idx="18" formatCode="General">
                  <c:v>62.217027141419948</c:v>
                </c:pt>
                <c:pt idx="19" formatCode="General">
                  <c:v>62.99748315869455</c:v>
                </c:pt>
                <c:pt idx="20" formatCode="General">
                  <c:v>63.84803639451551</c:v>
                </c:pt>
                <c:pt idx="21" formatCode="General">
                  <c:v>64.757358090311726</c:v>
                </c:pt>
                <c:pt idx="22">
                  <c:v>65.687776855591906</c:v>
                </c:pt>
                <c:pt idx="23">
                  <c:v>66.652754196425519</c:v>
                </c:pt>
                <c:pt idx="24">
                  <c:v>67.628810255930475</c:v>
                </c:pt>
                <c:pt idx="25">
                  <c:v>68.686115536703056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139.52675629635181</c:v>
                </c:pt>
                <c:pt idx="1">
                  <c:v>153.99236240530954</c:v>
                </c:pt>
                <c:pt idx="2">
                  <c:v>148.04015049987507</c:v>
                </c:pt>
                <c:pt idx="3">
                  <c:v>161.43647968948795</c:v>
                </c:pt>
                <c:pt idx="4">
                  <c:v>168.14385702915712</c:v>
                </c:pt>
                <c:pt idx="5">
                  <c:v>174.97136817136123</c:v>
                </c:pt>
                <c:pt idx="6">
                  <c:v>180.01541746526826</c:v>
                </c:pt>
                <c:pt idx="7">
                  <c:v>190.69980736559614</c:v>
                </c:pt>
                <c:pt idx="8">
                  <c:v>192.34883349402108</c:v>
                </c:pt>
                <c:pt idx="9">
                  <c:v>189.03907021018088</c:v>
                </c:pt>
                <c:pt idx="10">
                  <c:v>209.32192668675202</c:v>
                </c:pt>
                <c:pt idx="11">
                  <c:v>207.39444476603992</c:v>
                </c:pt>
                <c:pt idx="12">
                  <c:v>213.92702226643928</c:v>
                </c:pt>
                <c:pt idx="13">
                  <c:v>218.76386257953348</c:v>
                </c:pt>
                <c:pt idx="14">
                  <c:v>224.06745243138678</c:v>
                </c:pt>
                <c:pt idx="15">
                  <c:v>228.84796529411108</c:v>
                </c:pt>
                <c:pt idx="16">
                  <c:v>233.48777259837053</c:v>
                </c:pt>
                <c:pt idx="17">
                  <c:v>237.99332292287068</c:v>
                </c:pt>
                <c:pt idx="18" formatCode="General">
                  <c:v>242.60868857407323</c:v>
                </c:pt>
                <c:pt idx="19" formatCode="General">
                  <c:v>247.28007248747599</c:v>
                </c:pt>
                <c:pt idx="20" formatCode="General">
                  <c:v>252.07146272757527</c:v>
                </c:pt>
                <c:pt idx="21" formatCode="General">
                  <c:v>256.87718517788863</c:v>
                </c:pt>
                <c:pt idx="22" formatCode="General">
                  <c:v>261.75343605895364</c:v>
                </c:pt>
                <c:pt idx="23" formatCode="General">
                  <c:v>266.7107396165112</c:v>
                </c:pt>
                <c:pt idx="24" formatCode="General">
                  <c:v>271.71398607871828</c:v>
                </c:pt>
                <c:pt idx="25" formatCode="General">
                  <c:v>276.4458877971976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63.95699692841908</c:v>
                </c:pt>
                <c:pt idx="1">
                  <c:v>55.829767960973562</c:v>
                </c:pt>
                <c:pt idx="2">
                  <c:v>54.229215771968541</c:v>
                </c:pt>
                <c:pt idx="3">
                  <c:v>67.519745970644124</c:v>
                </c:pt>
                <c:pt idx="4">
                  <c:v>69.306167703018275</c:v>
                </c:pt>
                <c:pt idx="5">
                  <c:v>74.005166824282526</c:v>
                </c:pt>
                <c:pt idx="6">
                  <c:v>76.837677651043734</c:v>
                </c:pt>
                <c:pt idx="7">
                  <c:v>75.31842472586203</c:v>
                </c:pt>
                <c:pt idx="8">
                  <c:v>86.747391424186716</c:v>
                </c:pt>
                <c:pt idx="9">
                  <c:v>104.93161033186988</c:v>
                </c:pt>
                <c:pt idx="10">
                  <c:v>97.928131128497029</c:v>
                </c:pt>
                <c:pt idx="11">
                  <c:v>98.606009236694547</c:v>
                </c:pt>
                <c:pt idx="12">
                  <c:v>105.90493750576066</c:v>
                </c:pt>
                <c:pt idx="13">
                  <c:v>110.12996673872217</c:v>
                </c:pt>
                <c:pt idx="14">
                  <c:v>114.5422188396702</c:v>
                </c:pt>
                <c:pt idx="15">
                  <c:v>118.61374074107088</c:v>
                </c:pt>
                <c:pt idx="16">
                  <c:v>122.56143751382473</c:v>
                </c:pt>
                <c:pt idx="17">
                  <c:v>126.41632739124459</c:v>
                </c:pt>
                <c:pt idx="18" formatCode="General">
                  <c:v>130.21204879586875</c:v>
                </c:pt>
                <c:pt idx="19" formatCode="General">
                  <c:v>133.95639398529372</c:v>
                </c:pt>
                <c:pt idx="20" formatCode="General">
                  <c:v>137.69111355698834</c:v>
                </c:pt>
                <c:pt idx="21" formatCode="General">
                  <c:v>141.36720273354163</c:v>
                </c:pt>
                <c:pt idx="22" formatCode="General">
                  <c:v>144.99458652319802</c:v>
                </c:pt>
                <c:pt idx="23" formatCode="General">
                  <c:v>148.58426133280204</c:v>
                </c:pt>
                <c:pt idx="24" formatCode="General">
                  <c:v>152.10775199126005</c:v>
                </c:pt>
                <c:pt idx="25" formatCode="General">
                  <c:v>155.42487069480393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9.1802079403520889</c:v>
                </c:pt>
                <c:pt idx="1">
                  <c:v>8.4582331696497448</c:v>
                </c:pt>
                <c:pt idx="2">
                  <c:v>8.0490343080379176</c:v>
                </c:pt>
                <c:pt idx="3">
                  <c:v>10.024172942462318</c:v>
                </c:pt>
                <c:pt idx="4">
                  <c:v>10.074742629564133</c:v>
                </c:pt>
                <c:pt idx="5">
                  <c:v>11.031642012494432</c:v>
                </c:pt>
                <c:pt idx="6">
                  <c:v>11.657810772372788</c:v>
                </c:pt>
                <c:pt idx="7">
                  <c:v>11.209305121931926</c:v>
                </c:pt>
                <c:pt idx="8">
                  <c:v>12.394749434206984</c:v>
                </c:pt>
                <c:pt idx="9">
                  <c:v>15.131130071438985</c:v>
                </c:pt>
                <c:pt idx="10">
                  <c:v>14.328148121666912</c:v>
                </c:pt>
                <c:pt idx="11">
                  <c:v>14.817700462522996</c:v>
                </c:pt>
                <c:pt idx="12">
                  <c:v>15.594932613943474</c:v>
                </c:pt>
                <c:pt idx="13">
                  <c:v>16.192879664150336</c:v>
                </c:pt>
                <c:pt idx="14">
                  <c:v>16.809810628767131</c:v>
                </c:pt>
                <c:pt idx="15">
                  <c:v>17.378172037988389</c:v>
                </c:pt>
                <c:pt idx="16">
                  <c:v>17.927816489411551</c:v>
                </c:pt>
                <c:pt idx="17">
                  <c:v>18.459358376121877</c:v>
                </c:pt>
                <c:pt idx="18" formatCode="General">
                  <c:v>18.998650246981356</c:v>
                </c:pt>
                <c:pt idx="19" formatCode="General">
                  <c:v>19.528592394896332</c:v>
                </c:pt>
                <c:pt idx="20" formatCode="General">
                  <c:v>20.057484922071623</c:v>
                </c:pt>
                <c:pt idx="21" formatCode="General">
                  <c:v>20.574894210710781</c:v>
                </c:pt>
                <c:pt idx="22" formatCode="General">
                  <c:v>21.084483680230296</c:v>
                </c:pt>
                <c:pt idx="23" formatCode="General">
                  <c:v>21.585416785347874</c:v>
                </c:pt>
                <c:pt idx="24" formatCode="General">
                  <c:v>22.082229494558302</c:v>
                </c:pt>
                <c:pt idx="25" formatCode="General">
                  <c:v>22.552400909402174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65.405732437443078</c:v>
                </c:pt>
                <c:pt idx="1">
                  <c:v>31.453763421940941</c:v>
                </c:pt>
                <c:pt idx="2">
                  <c:v>54.742143590962741</c:v>
                </c:pt>
                <c:pt idx="3">
                  <c:v>40.533681161571707</c:v>
                </c:pt>
                <c:pt idx="4">
                  <c:v>37.875357259923994</c:v>
                </c:pt>
                <c:pt idx="5">
                  <c:v>52.58395626544317</c:v>
                </c:pt>
                <c:pt idx="6">
                  <c:v>16.699365855338677</c:v>
                </c:pt>
                <c:pt idx="7">
                  <c:v>17.982129557731103</c:v>
                </c:pt>
                <c:pt idx="8">
                  <c:v>12.948957502687923</c:v>
                </c:pt>
                <c:pt idx="9">
                  <c:v>14.68302041818391</c:v>
                </c:pt>
                <c:pt idx="10">
                  <c:v>56.099525670599661</c:v>
                </c:pt>
                <c:pt idx="11">
                  <c:v>89.274227390294342</c:v>
                </c:pt>
                <c:pt idx="12">
                  <c:v>21.799481908498571</c:v>
                </c:pt>
                <c:pt idx="13">
                  <c:v>10.557529870129818</c:v>
                </c:pt>
                <c:pt idx="14">
                  <c:v>44.841913188255795</c:v>
                </c:pt>
                <c:pt idx="15">
                  <c:v>28.972854752748113</c:v>
                </c:pt>
                <c:pt idx="16">
                  <c:v>20.510519433255212</c:v>
                </c:pt>
                <c:pt idx="17">
                  <c:v>93.325206557116303</c:v>
                </c:pt>
                <c:pt idx="18">
                  <c:v>21.798778267351931</c:v>
                </c:pt>
                <c:pt idx="19">
                  <c:v>1.1805126381149718</c:v>
                </c:pt>
                <c:pt idx="20">
                  <c:v>77.402582173888831</c:v>
                </c:pt>
                <c:pt idx="21">
                  <c:v>16.551310661422722</c:v>
                </c:pt>
                <c:pt idx="22">
                  <c:v>43.772247322479416</c:v>
                </c:pt>
                <c:pt idx="23">
                  <c:v>38.983847472972926</c:v>
                </c:pt>
                <c:pt idx="24">
                  <c:v>22.789519560982249</c:v>
                </c:pt>
                <c:pt idx="25">
                  <c:v>105.52483566066194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81.514591122931563</c:v>
                </c:pt>
                <c:pt idx="1">
                  <c:v>36.008969411590002</c:v>
                </c:pt>
                <c:pt idx="2">
                  <c:v>67.881468704186318</c:v>
                </c:pt>
                <c:pt idx="3">
                  <c:v>47.095193772295858</c:v>
                </c:pt>
                <c:pt idx="4">
                  <c:v>42.463459993171753</c:v>
                </c:pt>
                <c:pt idx="5">
                  <c:v>71.994864623477355</c:v>
                </c:pt>
                <c:pt idx="6">
                  <c:v>22.163138574231517</c:v>
                </c:pt>
                <c:pt idx="7">
                  <c:v>21.044355417302505</c:v>
                </c:pt>
                <c:pt idx="8">
                  <c:v>13.260083087747748</c:v>
                </c:pt>
                <c:pt idx="9">
                  <c:v>14.777455255042193</c:v>
                </c:pt>
                <c:pt idx="10">
                  <c:v>63.347732010909212</c:v>
                </c:pt>
                <c:pt idx="11">
                  <c:v>92.762572229466571</c:v>
                </c:pt>
                <c:pt idx="12">
                  <c:v>20.664113921345134</c:v>
                </c:pt>
                <c:pt idx="13">
                  <c:v>13.954645282903181</c:v>
                </c:pt>
                <c:pt idx="14">
                  <c:v>39.8271038738675</c:v>
                </c:pt>
                <c:pt idx="15">
                  <c:v>23.342308548348278</c:v>
                </c:pt>
                <c:pt idx="16">
                  <c:v>17.415275980553954</c:v>
                </c:pt>
                <c:pt idx="17">
                  <c:v>92.749199181187919</c:v>
                </c:pt>
                <c:pt idx="18">
                  <c:v>26.025813487001965</c:v>
                </c:pt>
                <c:pt idx="19">
                  <c:v>1.1918528605946939</c:v>
                </c:pt>
                <c:pt idx="20">
                  <c:v>68.932010884556192</c:v>
                </c:pt>
                <c:pt idx="21">
                  <c:v>17.604866121108071</c:v>
                </c:pt>
                <c:pt idx="22">
                  <c:v>37.850830678901964</c:v>
                </c:pt>
                <c:pt idx="23">
                  <c:v>42.326996490138747</c:v>
                </c:pt>
                <c:pt idx="24">
                  <c:v>19.103931410494255</c:v>
                </c:pt>
                <c:pt idx="25">
                  <c:v>90.924167076645276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81.771407368100895</c:v>
                </c:pt>
                <c:pt idx="1">
                  <c:v>50.519221198598082</c:v>
                </c:pt>
                <c:pt idx="2">
                  <c:v>79.268373364709547</c:v>
                </c:pt>
                <c:pt idx="3">
                  <c:v>55.199343019658279</c:v>
                </c:pt>
                <c:pt idx="4">
                  <c:v>43.761895916604026</c:v>
                </c:pt>
                <c:pt idx="5">
                  <c:v>89.873677032244103</c:v>
                </c:pt>
                <c:pt idx="6">
                  <c:v>20.212989180416059</c:v>
                </c:pt>
                <c:pt idx="7">
                  <c:v>23.366635271616968</c:v>
                </c:pt>
                <c:pt idx="8">
                  <c:v>17.80237675482056</c:v>
                </c:pt>
                <c:pt idx="9">
                  <c:v>14.698951736101391</c:v>
                </c:pt>
                <c:pt idx="10">
                  <c:v>62.61031206095079</c:v>
                </c:pt>
                <c:pt idx="11">
                  <c:v>79.381095389245914</c:v>
                </c:pt>
                <c:pt idx="12">
                  <c:v>16.947652660429711</c:v>
                </c:pt>
                <c:pt idx="13">
                  <c:v>13.760734426193</c:v>
                </c:pt>
                <c:pt idx="14">
                  <c:v>35.798552568019609</c:v>
                </c:pt>
                <c:pt idx="15">
                  <c:v>20.748301720735775</c:v>
                </c:pt>
                <c:pt idx="16">
                  <c:v>14.911942204520976</c:v>
                </c:pt>
                <c:pt idx="17">
                  <c:v>109.04929410542644</c:v>
                </c:pt>
                <c:pt idx="18">
                  <c:v>26.692972439435479</c:v>
                </c:pt>
                <c:pt idx="19">
                  <c:v>1.0752398798256741</c:v>
                </c:pt>
                <c:pt idx="20">
                  <c:v>60.545066779545351</c:v>
                </c:pt>
                <c:pt idx="21">
                  <c:v>25.26624875842715</c:v>
                </c:pt>
                <c:pt idx="22">
                  <c:v>44.270803732973171</c:v>
                </c:pt>
                <c:pt idx="23">
                  <c:v>42.920434521925571</c:v>
                </c:pt>
                <c:pt idx="24">
                  <c:v>14.846414260553058</c:v>
                </c:pt>
                <c:pt idx="25">
                  <c:v>84.190063648922276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16.108858685488485</c:v>
                </c:pt>
                <c:pt idx="1">
                  <c:v>4.5552059896490604</c:v>
                </c:pt>
                <c:pt idx="2">
                  <c:v>13.139325113223578</c:v>
                </c:pt>
                <c:pt idx="3">
                  <c:v>6.5615126107241508</c:v>
                </c:pt>
                <c:pt idx="4">
                  <c:v>4.5881027332477586</c:v>
                </c:pt>
                <c:pt idx="5">
                  <c:v>19.410908358034185</c:v>
                </c:pt>
                <c:pt idx="6">
                  <c:v>5.4637727188928409</c:v>
                </c:pt>
                <c:pt idx="7">
                  <c:v>3.0622258595714023</c:v>
                </c:pt>
                <c:pt idx="8">
                  <c:v>0.31112558505982513</c:v>
                </c:pt>
                <c:pt idx="9">
                  <c:v>9.4434836858283688E-2</c:v>
                </c:pt>
                <c:pt idx="10">
                  <c:v>7.2482063403095509</c:v>
                </c:pt>
                <c:pt idx="11">
                  <c:v>3.4883448391722283</c:v>
                </c:pt>
                <c:pt idx="12">
                  <c:v>-1.1353679871534368</c:v>
                </c:pt>
                <c:pt idx="13">
                  <c:v>3.3971154127733634</c:v>
                </c:pt>
                <c:pt idx="14">
                  <c:v>-5.0148093143882946</c:v>
                </c:pt>
                <c:pt idx="15">
                  <c:v>-5.6305462043998347</c:v>
                </c:pt>
                <c:pt idx="16">
                  <c:v>-3.0952434527012578</c:v>
                </c:pt>
                <c:pt idx="17">
                  <c:v>-0.57600737592838414</c:v>
                </c:pt>
                <c:pt idx="18">
                  <c:v>4.227035219650034</c:v>
                </c:pt>
                <c:pt idx="19">
                  <c:v>1.1340222479722106E-2</c:v>
                </c:pt>
                <c:pt idx="20">
                  <c:v>-8.4705712893326393</c:v>
                </c:pt>
                <c:pt idx="21">
                  <c:v>1.0535554596853487</c:v>
                </c:pt>
                <c:pt idx="22">
                  <c:v>-5.9214166435774516</c:v>
                </c:pt>
                <c:pt idx="23">
                  <c:v>3.3431490171658211</c:v>
                </c:pt>
                <c:pt idx="24">
                  <c:v>-3.6855881504879946</c:v>
                </c:pt>
                <c:pt idx="25">
                  <c:v>-14.60066858401666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0.25681624516933255</c:v>
                </c:pt>
                <c:pt idx="1">
                  <c:v>14.51025178700808</c:v>
                </c:pt>
                <c:pt idx="2">
                  <c:v>11.386904660523228</c:v>
                </c:pt>
                <c:pt idx="3">
                  <c:v>8.1041492473624217</c:v>
                </c:pt>
                <c:pt idx="4">
                  <c:v>1.2984359234322724</c:v>
                </c:pt>
                <c:pt idx="5">
                  <c:v>17.878812408766748</c:v>
                </c:pt>
                <c:pt idx="6">
                  <c:v>-1.9501493938154582</c:v>
                </c:pt>
                <c:pt idx="7">
                  <c:v>2.3222798543144627</c:v>
                </c:pt>
                <c:pt idx="8">
                  <c:v>4.542293667072812</c:v>
                </c:pt>
                <c:pt idx="9">
                  <c:v>-7.8503518940802763E-2</c:v>
                </c:pt>
                <c:pt idx="10">
                  <c:v>-0.73741994995842219</c:v>
                </c:pt>
                <c:pt idx="11">
                  <c:v>-13.381476840220657</c:v>
                </c:pt>
                <c:pt idx="12">
                  <c:v>-3.7164612609154233</c:v>
                </c:pt>
                <c:pt idx="13">
                  <c:v>-0.19391085671018082</c:v>
                </c:pt>
                <c:pt idx="14">
                  <c:v>-4.0285513058478912</c:v>
                </c:pt>
                <c:pt idx="15">
                  <c:v>-2.5940068276125032</c:v>
                </c:pt>
                <c:pt idx="16">
                  <c:v>-2.5033337760329779</c:v>
                </c:pt>
                <c:pt idx="17">
                  <c:v>16.300094924238522</c:v>
                </c:pt>
                <c:pt idx="18">
                  <c:v>0.66715895243351397</c:v>
                </c:pt>
                <c:pt idx="19">
                  <c:v>-0.11661298076901971</c:v>
                </c:pt>
                <c:pt idx="20">
                  <c:v>-8.3869441050108406</c:v>
                </c:pt>
                <c:pt idx="21">
                  <c:v>7.661382637319079</c:v>
                </c:pt>
                <c:pt idx="22">
                  <c:v>6.4199730540712068</c:v>
                </c:pt>
                <c:pt idx="23">
                  <c:v>0.59343803178682464</c:v>
                </c:pt>
                <c:pt idx="24">
                  <c:v>-4.2575171499411972</c:v>
                </c:pt>
                <c:pt idx="25">
                  <c:v>-6.7341034277229994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6.2993521517955982</c:v>
                </c:pt>
                <c:pt idx="1">
                  <c:v>7.5043790223343354</c:v>
                </c:pt>
                <c:pt idx="2">
                  <c:v>7.23967519571673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3.0293725780623522</c:v>
                </c:pt>
                <c:pt idx="1">
                  <c:v>3.3150501149013989</c:v>
                </c:pt>
                <c:pt idx="2">
                  <c:v>4.472746212768425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1.6083481113075666</c:v>
                </c:pt>
                <c:pt idx="1">
                  <c:v>2.0403781690412339</c:v>
                </c:pt>
                <c:pt idx="2">
                  <c:v>1.7895677854975307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1.7318935558393538</c:v>
                </c:pt>
                <c:pt idx="1">
                  <c:v>1.9373809910177626</c:v>
                </c:pt>
                <c:pt idx="2">
                  <c:v>2.0687775253979201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1.24713905445649</c:v>
                </c:pt>
                <c:pt idx="1">
                  <c:v>1.2207469606028716</c:v>
                </c:pt>
                <c:pt idx="2">
                  <c:v>1.5761429277656784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1.4141499960207675</c:v>
                </c:pt>
                <c:pt idx="1">
                  <c:v>1.360438955673372</c:v>
                </c:pt>
                <c:pt idx="2">
                  <c:v>1.3013795373222774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5.4030534416200107</c:v>
                </c:pt>
                <c:pt idx="1">
                  <c:v>5.8319054866900961</c:v>
                </c:pt>
                <c:pt idx="2">
                  <c:v>5.5432373957229188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8.59817290401595</c:v>
                </c:pt>
                <c:pt idx="1">
                  <c:v>8.539888276526602</c:v>
                </c:pt>
                <c:pt idx="2">
                  <c:v>7.0280476488721373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2.099550118174597</c:v>
                </c:pt>
                <c:pt idx="1">
                  <c:v>1.9023752789559769</c:v>
                </c:pt>
                <c:pt idx="2">
                  <c:v>1.5004694738713675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8.9883305152896433</c:v>
                </c:pt>
                <c:pt idx="1">
                  <c:v>8.5386571297885201</c:v>
                </c:pt>
                <c:pt idx="2">
                  <c:v>9.6547374572086913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2.0994823491395906</c:v>
                </c:pt>
                <c:pt idx="1">
                  <c:v>2.3959829287066121</c:v>
                </c:pt>
                <c:pt idx="2">
                  <c:v>2.3632765619381737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0.11369744745606217</c:v>
                </c:pt>
                <c:pt idx="1">
                  <c:v>0.10972410560543001</c:v>
                </c:pt>
                <c:pt idx="2">
                  <c:v>9.519693665509868E-2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7.4547918722257425</c:v>
                </c:pt>
                <c:pt idx="1">
                  <c:v>6.3460041855483444</c:v>
                </c:pt>
                <c:pt idx="2">
                  <c:v>5.3603898024369716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1.5940886302250636</c:v>
                </c:pt>
                <c:pt idx="1">
                  <c:v>1.6207354559505589</c:v>
                </c:pt>
                <c:pt idx="2">
                  <c:v>2.2369608193456472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4.2157895047428244</c:v>
                </c:pt>
                <c:pt idx="1">
                  <c:v>3.4846151567675983</c:v>
                </c:pt>
                <c:pt idx="2">
                  <c:v>3.9195392374410729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3.7546094862406778</c:v>
                </c:pt>
                <c:pt idx="1">
                  <c:v>3.8966989855839302</c:v>
                </c:pt>
                <c:pt idx="2">
                  <c:v>3.7999835785996838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5.272321357358928</c:v>
                </c:pt>
                <c:pt idx="1">
                  <c:v>6.2492893938547223</c:v>
                </c:pt>
                <c:pt idx="2">
                  <c:v>7.0180677442659558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3.9038769558854485</c:v>
                </c:pt>
                <c:pt idx="1">
                  <c:v>4.3356677538208741</c:v>
                </c:pt>
                <c:pt idx="2">
                  <c:v>4.8871032961476661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3.6478486573562554</c:v>
                </c:pt>
                <c:pt idx="1">
                  <c:v>3.9092620596957879</c:v>
                </c:pt>
                <c:pt idx="2">
                  <c:v>3.8744828122961712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5.064462176422567</c:v>
                </c:pt>
                <c:pt idx="1">
                  <c:v>6.6279759777171234</c:v>
                </c:pt>
                <c:pt idx="2">
                  <c:v>7.9570139649084188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1.0168160500099506</c:v>
                </c:pt>
                <c:pt idx="1">
                  <c:v>1.2846895982978868</c:v>
                </c:pt>
                <c:pt idx="2">
                  <c:v>1.2183139670287475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4.3188110859127233</c:v>
                </c:pt>
                <c:pt idx="1">
                  <c:v>3.6665544010476183</c:v>
                </c:pt>
                <c:pt idx="2">
                  <c:v>3.1694439586025207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2.7904314825148693</c:v>
                </c:pt>
                <c:pt idx="1">
                  <c:v>2.1489346654380976</c:v>
                </c:pt>
                <c:pt idx="2">
                  <c:v>1.8369619669705597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1.9754076578822364</c:v>
                </c:pt>
                <c:pt idx="1">
                  <c:v>1.6032814485879985</c:v>
                </c:pt>
                <c:pt idx="2">
                  <c:v>1.3202367621245852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2.1949025526496131</c:v>
                </c:pt>
                <c:pt idx="1">
                  <c:v>1.7587420871046533</c:v>
                </c:pt>
                <c:pt idx="2">
                  <c:v>1.3144352106307322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10.163300307395112</c:v>
                </c:pt>
                <c:pt idx="1">
                  <c:v>8.3706414107406015</c:v>
                </c:pt>
                <c:pt idx="2">
                  <c:v>7.4538122204643047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-10.991620577664193</c:v>
                </c:pt>
                <c:pt idx="1">
                  <c:v>7.0134110858580243</c:v>
                </c:pt>
                <c:pt idx="2">
                  <c:v>-0.72556146769176166</c:v>
                </c:pt>
                <c:pt idx="3">
                  <c:v>16.850640895903041</c:v>
                </c:pt>
                <c:pt idx="4">
                  <c:v>-9.3198027662035372</c:v>
                </c:pt>
                <c:pt idx="5">
                  <c:v>-17.09793810113608</c:v>
                </c:pt>
                <c:pt idx="6">
                  <c:v>4.0985006586725774</c:v>
                </c:pt>
                <c:pt idx="7">
                  <c:v>38.668302240084671</c:v>
                </c:pt>
                <c:pt idx="8">
                  <c:v>14.76706803217742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37.086635538692512</c:v>
                </c:pt>
                <c:pt idx="1">
                  <c:v>47.389929559811605</c:v>
                </c:pt>
                <c:pt idx="2">
                  <c:v>39.76703084565586</c:v>
                </c:pt>
                <c:pt idx="3">
                  <c:v>87.554314173734966</c:v>
                </c:pt>
                <c:pt idx="4">
                  <c:v>28.548183962402682</c:v>
                </c:pt>
                <c:pt idx="5">
                  <c:v>35.676985683817335</c:v>
                </c:pt>
                <c:pt idx="6">
                  <c:v>64.182764220613109</c:v>
                </c:pt>
                <c:pt idx="7">
                  <c:v>152.81091688901307</c:v>
                </c:pt>
                <c:pt idx="8">
                  <c:v>78.506664394896802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0.25681624516933255</c:v>
                </c:pt>
                <c:pt idx="1">
                  <c:v>14.51025178700808</c:v>
                </c:pt>
                <c:pt idx="2">
                  <c:v>11.386904660523228</c:v>
                </c:pt>
                <c:pt idx="3">
                  <c:v>8.1041492473624217</c:v>
                </c:pt>
                <c:pt idx="4">
                  <c:v>1.2984359234322724</c:v>
                </c:pt>
                <c:pt idx="5">
                  <c:v>17.878812408766748</c:v>
                </c:pt>
                <c:pt idx="6">
                  <c:v>-1.9501493938154582</c:v>
                </c:pt>
                <c:pt idx="7">
                  <c:v>2.3222798543144627</c:v>
                </c:pt>
                <c:pt idx="8">
                  <c:v>4.542293667072812</c:v>
                </c:pt>
                <c:pt idx="9">
                  <c:v>-7.8503518940802763E-2</c:v>
                </c:pt>
                <c:pt idx="10">
                  <c:v>-0.73741994995842219</c:v>
                </c:pt>
                <c:pt idx="11">
                  <c:v>-13.381476840220657</c:v>
                </c:pt>
                <c:pt idx="12">
                  <c:v>-3.7164612609154233</c:v>
                </c:pt>
                <c:pt idx="13">
                  <c:v>-0.19391085671018082</c:v>
                </c:pt>
                <c:pt idx="14">
                  <c:v>-4.0285513058478912</c:v>
                </c:pt>
                <c:pt idx="15">
                  <c:v>-2.5940068276125032</c:v>
                </c:pt>
                <c:pt idx="16">
                  <c:v>-2.5033337760329779</c:v>
                </c:pt>
                <c:pt idx="17">
                  <c:v>16.300094924238522</c:v>
                </c:pt>
                <c:pt idx="18">
                  <c:v>0.66715895243351397</c:v>
                </c:pt>
                <c:pt idx="19">
                  <c:v>-0.11661298076901971</c:v>
                </c:pt>
                <c:pt idx="20">
                  <c:v>-8.3869441050108406</c:v>
                </c:pt>
                <c:pt idx="21">
                  <c:v>7.661382637319079</c:v>
                </c:pt>
                <c:pt idx="22">
                  <c:v>6.4199730540712068</c:v>
                </c:pt>
                <c:pt idx="23">
                  <c:v>0.59343803178682464</c:v>
                </c:pt>
                <c:pt idx="24">
                  <c:v>-4.2575171499411972</c:v>
                </c:pt>
                <c:pt idx="25">
                  <c:v>-6.7341034277229994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39.613131286523526</c:v>
                </c:pt>
                <c:pt idx="1">
                  <c:v>38.893533108373276</c:v>
                </c:pt>
                <c:pt idx="2">
                  <c:v>38.200943933889292</c:v>
                </c:pt>
                <c:pt idx="3">
                  <c:v>35.267077931715065</c:v>
                </c:pt>
                <c:pt idx="4">
                  <c:v>21.983663847561402</c:v>
                </c:pt>
                <c:pt idx="5">
                  <c:v>57.359231175847334</c:v>
                </c:pt>
                <c:pt idx="6">
                  <c:v>6.0123769371260369</c:v>
                </c:pt>
                <c:pt idx="7">
                  <c:v>14.841084008930116</c:v>
                </c:pt>
                <c:pt idx="8">
                  <c:v>9.8248353559143276</c:v>
                </c:pt>
                <c:pt idx="9">
                  <c:v>6.2888855767235592</c:v>
                </c:pt>
                <c:pt idx="10">
                  <c:v>27.215582341919081</c:v>
                </c:pt>
                <c:pt idx="11">
                  <c:v>28.912238313950937</c:v>
                </c:pt>
                <c:pt idx="12">
                  <c:v>6.7647473698663969</c:v>
                </c:pt>
                <c:pt idx="13">
                  <c:v>7.2727763121831197</c:v>
                </c:pt>
                <c:pt idx="14">
                  <c:v>10.26781606771417</c:v>
                </c:pt>
                <c:pt idx="15">
                  <c:v>6.706891486821716</c:v>
                </c:pt>
                <c:pt idx="16">
                  <c:v>4.3007000956836618</c:v>
                </c:pt>
                <c:pt idx="17">
                  <c:v>73.291450217086975</c:v>
                </c:pt>
                <c:pt idx="18">
                  <c:v>13.912054977715693</c:v>
                </c:pt>
                <c:pt idx="19">
                  <c:v>0.35080897893227109</c:v>
                </c:pt>
                <c:pt idx="20">
                  <c:v>21.34381250063451</c:v>
                </c:pt>
                <c:pt idx="21">
                  <c:v>18.423218345021347</c:v>
                </c:pt>
                <c:pt idx="22">
                  <c:v>23.881874368709248</c:v>
                </c:pt>
                <c:pt idx="23">
                  <c:v>23.508055191102368</c:v>
                </c:pt>
                <c:pt idx="24">
                  <c:v>2.1819536028803048</c:v>
                </c:pt>
                <c:pt idx="25">
                  <c:v>34.904681935812206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automation/Data/Results/Workbooks/LEPs/DN_LEP/DN_LEP_Database.Main.xlsx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Derby, Derbyshire, Nottingham and Nottinghamshire</v>
      </c>
      <c r="L1" s="19" t="str">
        <f>CONCATENATE("Industry Table 1.1  Employment by Industry Sector (SIC 2007), ",B$5,"-",F$5,", ",Info!B5)</f>
        <v>Industry Table 1.1  Employment by Industry Sector (SIC 2007), 2015-2035, Derby, Derbyshire, Nottingham and Nottinghamshire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23.743999999999982</v>
      </c>
      <c r="N5" s="11">
        <f t="shared" si="1"/>
        <v>26.464999999999982</v>
      </c>
      <c r="O5" s="11">
        <f t="shared" si="1"/>
        <v>30.037000000000017</v>
      </c>
      <c r="P5" s="11">
        <f t="shared" si="1"/>
        <v>29.575000000000035</v>
      </c>
      <c r="Q5" s="11">
        <f t="shared" si="1"/>
        <v>29.046999999999926</v>
      </c>
      <c r="R5" s="40">
        <f t="shared" ref="R5:R10" si="2">IF(D$5-B$5 &lt;&gt; 0,(EXP(LN(D7/B7)/(D$5-B$5))-1)*100,0)</f>
        <v>4.8142990193493551</v>
      </c>
      <c r="S5" s="40">
        <f t="shared" si="0"/>
        <v>-0.22318222611101834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131.1140000000004</v>
      </c>
      <c r="N6" s="11">
        <f t="shared" si="1"/>
        <v>135.83899999999946</v>
      </c>
      <c r="O6" s="11">
        <f t="shared" si="1"/>
        <v>132.36600000000004</v>
      </c>
      <c r="P6" s="11">
        <f t="shared" si="1"/>
        <v>127.0859999999997</v>
      </c>
      <c r="Q6" s="11">
        <f t="shared" si="1"/>
        <v>120.48300000000006</v>
      </c>
      <c r="R6" s="40">
        <f t="shared" si="2"/>
        <v>0.19025353606965112</v>
      </c>
      <c r="S6" s="40">
        <f t="shared" si="0"/>
        <v>-0.62511894251404687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23.743999999999982</v>
      </c>
      <c r="C7" s="11">
        <f t="array" ref="C7:C12">MMULT(aggregation!$B$3:$W$8,'Ind T2'!C5:C26)</f>
        <v>26.464999999999982</v>
      </c>
      <c r="D7" s="11">
        <f t="array" ref="D7:D12">MMULT(aggregation!$B$3:$W$8,'Ind T2'!D5:D26)</f>
        <v>30.037000000000017</v>
      </c>
      <c r="E7" s="11">
        <f t="array" ref="E7:E12">MMULT(aggregation!$B$3:$W$8,'Ind T2'!E5:E26)</f>
        <v>29.575000000000035</v>
      </c>
      <c r="F7" s="11">
        <f t="array" ref="F7:F12">MMULT(aggregation!$B$3:$W$8,'Ind T2'!F5:F26)</f>
        <v>29.046999999999926</v>
      </c>
      <c r="G7" s="11"/>
      <c r="H7" s="11">
        <f>F7-D7</f>
        <v>-0.99000000000009081</v>
      </c>
      <c r="I7" s="11">
        <f t="array" ref="I7:I12">MMULT(aggregation!$B$3:$W$8,'RD T1'!AB7:AB28)</f>
        <v>13.570128559082532</v>
      </c>
      <c r="J7" s="11">
        <f>SUM(H7:I7)</f>
        <v>12.580128559082441</v>
      </c>
      <c r="K7" s="11"/>
      <c r="L7" t="str">
        <f t="shared" si="1"/>
        <v>Construction</v>
      </c>
      <c r="M7" s="11">
        <f t="shared" si="1"/>
        <v>67.311000000000263</v>
      </c>
      <c r="N7" s="11">
        <f t="shared" si="1"/>
        <v>72.066000000000059</v>
      </c>
      <c r="O7" s="11">
        <f t="shared" si="1"/>
        <v>69.868000000000038</v>
      </c>
      <c r="P7" s="11">
        <f t="shared" si="1"/>
        <v>71.517999999999873</v>
      </c>
      <c r="Q7" s="11">
        <f t="shared" si="1"/>
        <v>74.733000000000047</v>
      </c>
      <c r="R7" s="40">
        <f>IF(D$5-B$5 &lt;&gt; 0,(EXP(LN(D9/B9)/(D$5-B$5))-1)*100,0)</f>
        <v>0.74846866859952232</v>
      </c>
      <c r="S7" s="40">
        <f t="shared" si="0"/>
        <v>0.44976852996845285</v>
      </c>
    </row>
    <row r="8" spans="1:19" x14ac:dyDescent="0.2">
      <c r="A8" t="str">
        <f>name!C5</f>
        <v>Manufacturing</v>
      </c>
      <c r="B8" s="11">
        <v>131.1140000000004</v>
      </c>
      <c r="C8" s="11">
        <v>135.83899999999946</v>
      </c>
      <c r="D8" s="11">
        <v>132.36600000000004</v>
      </c>
      <c r="E8" s="11">
        <v>127.0859999999997</v>
      </c>
      <c r="F8" s="11">
        <v>120.48300000000006</v>
      </c>
      <c r="G8" s="11"/>
      <c r="H8" s="11">
        <f t="shared" ref="H8:H12" si="3">F8-D8</f>
        <v>-11.882999999999981</v>
      </c>
      <c r="I8" s="11">
        <v>52.738195873850479</v>
      </c>
      <c r="J8" s="11">
        <f t="shared" ref="J8:J12" si="4">SUM(H8:I8)</f>
        <v>40.855195873850498</v>
      </c>
      <c r="K8" s="11"/>
      <c r="L8" t="str">
        <f t="shared" si="1"/>
        <v>Trade, accomod. and transport</v>
      </c>
      <c r="M8" s="11">
        <f t="shared" si="1"/>
        <v>265.71199999999982</v>
      </c>
      <c r="N8" s="11">
        <f t="shared" si="1"/>
        <v>285.32099999999969</v>
      </c>
      <c r="O8" s="11">
        <f t="shared" si="1"/>
        <v>283.00500000000039</v>
      </c>
      <c r="P8" s="11">
        <f t="shared" si="1"/>
        <v>286.9849999999999</v>
      </c>
      <c r="Q8" s="11">
        <f t="shared" si="1"/>
        <v>295.01300000000015</v>
      </c>
      <c r="R8" s="40">
        <f t="shared" si="2"/>
        <v>1.2690155203648912</v>
      </c>
      <c r="S8" s="40">
        <f t="shared" si="0"/>
        <v>0.27741647487384835</v>
      </c>
    </row>
    <row r="9" spans="1:19" x14ac:dyDescent="0.2">
      <c r="A9" t="str">
        <f>name!C6</f>
        <v>Construction</v>
      </c>
      <c r="B9" s="11">
        <v>67.311000000000263</v>
      </c>
      <c r="C9" s="11">
        <v>72.066000000000059</v>
      </c>
      <c r="D9" s="11">
        <v>69.868000000000038</v>
      </c>
      <c r="E9" s="11">
        <v>71.517999999999873</v>
      </c>
      <c r="F9" s="11">
        <v>74.733000000000047</v>
      </c>
      <c r="G9" s="11"/>
      <c r="H9" s="11">
        <f t="shared" si="3"/>
        <v>4.8650000000000091</v>
      </c>
      <c r="I9" s="11">
        <v>29.421861464294189</v>
      </c>
      <c r="J9" s="11">
        <f t="shared" si="4"/>
        <v>34.286861464294198</v>
      </c>
      <c r="K9" s="11"/>
      <c r="L9" t="str">
        <f t="shared" si="1"/>
        <v>Business and other services</v>
      </c>
      <c r="M9" s="11">
        <f t="shared" si="1"/>
        <v>282.52400000000034</v>
      </c>
      <c r="N9" s="11">
        <f t="shared" si="1"/>
        <v>290.75400000000013</v>
      </c>
      <c r="O9" s="11">
        <f t="shared" si="1"/>
        <v>295.29599999999976</v>
      </c>
      <c r="P9" s="11">
        <f t="shared" si="1"/>
        <v>300.80399999999986</v>
      </c>
      <c r="Q9" s="11">
        <f t="shared" si="1"/>
        <v>313.58399999999961</v>
      </c>
      <c r="R9" s="40">
        <f t="shared" si="2"/>
        <v>0.88821624465347249</v>
      </c>
      <c r="S9" s="40">
        <f t="shared" si="0"/>
        <v>0.401396939255938</v>
      </c>
    </row>
    <row r="10" spans="1:19" x14ac:dyDescent="0.2">
      <c r="A10" t="str">
        <f>name!C7</f>
        <v>Trade, accomod. and transport</v>
      </c>
      <c r="B10" s="11">
        <v>265.71199999999982</v>
      </c>
      <c r="C10" s="11">
        <v>285.32099999999969</v>
      </c>
      <c r="D10" s="11">
        <v>283.00500000000039</v>
      </c>
      <c r="E10" s="11">
        <v>286.9849999999999</v>
      </c>
      <c r="F10" s="11">
        <v>295.01300000000015</v>
      </c>
      <c r="G10" s="11"/>
      <c r="H10" s="11">
        <f t="shared" si="3"/>
        <v>12.007999999999754</v>
      </c>
      <c r="I10" s="11">
        <v>136.28211571971934</v>
      </c>
      <c r="J10" s="11">
        <f t="shared" si="4"/>
        <v>148.2901157197191</v>
      </c>
      <c r="K10" s="11"/>
      <c r="L10" t="str">
        <f t="shared" si="1"/>
        <v>Non-marketed services</v>
      </c>
      <c r="M10" s="11">
        <f t="shared" si="1"/>
        <v>267.88799999999992</v>
      </c>
      <c r="N10" s="11">
        <f t="shared" si="1"/>
        <v>278.87</v>
      </c>
      <c r="O10" s="11">
        <f t="shared" si="1"/>
        <v>275.65499999999997</v>
      </c>
      <c r="P10" s="11">
        <f t="shared" si="1"/>
        <v>284.71600000000029</v>
      </c>
      <c r="Q10" s="11">
        <f t="shared" si="1"/>
        <v>296.62999999999994</v>
      </c>
      <c r="R10" s="40">
        <f t="shared" si="2"/>
        <v>0.57325889813504283</v>
      </c>
      <c r="S10" s="40">
        <f t="shared" si="0"/>
        <v>0.490100329311427</v>
      </c>
    </row>
    <row r="11" spans="1:19" x14ac:dyDescent="0.2">
      <c r="A11" t="str">
        <f>name!C8</f>
        <v>Business and other services</v>
      </c>
      <c r="B11" s="11">
        <v>282.52400000000034</v>
      </c>
      <c r="C11" s="11">
        <v>290.75400000000013</v>
      </c>
      <c r="D11" s="11">
        <v>295.29599999999976</v>
      </c>
      <c r="E11" s="11">
        <v>300.80399999999986</v>
      </c>
      <c r="F11" s="11">
        <v>313.58399999999961</v>
      </c>
      <c r="G11" s="11"/>
      <c r="H11" s="11">
        <f t="shared" si="3"/>
        <v>18.28799999999984</v>
      </c>
      <c r="I11" s="11">
        <v>144.98448436685999</v>
      </c>
      <c r="J11" s="11">
        <f t="shared" si="4"/>
        <v>163.27248436685983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267.88799999999992</v>
      </c>
      <c r="C12" s="11">
        <v>278.87</v>
      </c>
      <c r="D12" s="11">
        <v>275.65499999999997</v>
      </c>
      <c r="E12" s="11">
        <v>284.71600000000029</v>
      </c>
      <c r="F12" s="11">
        <v>296.62999999999994</v>
      </c>
      <c r="G12" s="11"/>
      <c r="H12" s="11">
        <f t="shared" si="3"/>
        <v>20.974999999999966</v>
      </c>
      <c r="I12" s="11">
        <v>151.2636392848313</v>
      </c>
      <c r="J12" s="11">
        <f t="shared" si="4"/>
        <v>172.23863928483127</v>
      </c>
      <c r="K12" s="11"/>
      <c r="L12" s="24" t="str">
        <f t="shared" ref="L12:Q12" si="5">A14</f>
        <v>All industries</v>
      </c>
      <c r="M12" s="34">
        <f t="shared" si="5"/>
        <v>1038.2930000000006</v>
      </c>
      <c r="N12" s="34">
        <f t="shared" si="5"/>
        <v>1089.3149999999991</v>
      </c>
      <c r="O12" s="34">
        <f t="shared" si="5"/>
        <v>1086.2270000000003</v>
      </c>
      <c r="P12" s="34">
        <f t="shared" si="5"/>
        <v>1100.6839999999997</v>
      </c>
      <c r="Q12" s="34">
        <f t="shared" si="5"/>
        <v>1129.4899999999998</v>
      </c>
      <c r="R12" s="43">
        <f>IF(D$5-B$5 &lt;&gt; 0,(EXP(LN(D14/B14)/(D$5-B$5))-1)*100,0)</f>
        <v>0.90673021889013938</v>
      </c>
      <c r="S12" s="43">
        <f>F41</f>
        <v>0.26071246407701754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1038.2930000000006</v>
      </c>
      <c r="C14" s="34">
        <f t="shared" ref="C14:F14" si="6">SUM(C7:C12)</f>
        <v>1089.3149999999991</v>
      </c>
      <c r="D14" s="34">
        <f t="shared" si="6"/>
        <v>1086.2270000000003</v>
      </c>
      <c r="E14" s="34">
        <f t="shared" si="6"/>
        <v>1100.6839999999997</v>
      </c>
      <c r="F14" s="34">
        <f t="shared" si="6"/>
        <v>1129.4899999999998</v>
      </c>
      <c r="G14" s="34"/>
      <c r="H14" s="34">
        <f>SUM(H7:H12)</f>
        <v>43.262999999999494</v>
      </c>
      <c r="I14" s="34">
        <f>SUM(I7:I12)</f>
        <v>528.26042526863785</v>
      </c>
      <c r="J14" s="34">
        <f t="shared" ref="J14" si="7">SUM(J7:J12)</f>
        <v>571.52342526863731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2.2868304033639797</v>
      </c>
      <c r="C20" s="18">
        <f t="shared" si="8"/>
        <v>2.4295084525596362</v>
      </c>
      <c r="D20" s="18">
        <f t="shared" si="8"/>
        <v>2.7652599318558653</v>
      </c>
      <c r="E20" s="18">
        <f t="shared" si="8"/>
        <v>2.6869655595974904</v>
      </c>
      <c r="F20" s="18">
        <f t="shared" si="8"/>
        <v>2.5716916484430965</v>
      </c>
      <c r="G20" s="351"/>
      <c r="H20" s="40">
        <f>IF(D7&gt;0,(H7/D7)*100,0)</f>
        <v>-3.2959350134836711</v>
      </c>
      <c r="I20" s="40">
        <f>IF(D7&gt;0,(I7/D7)*100,0)</f>
        <v>45.178042278132054</v>
      </c>
      <c r="J20" s="40">
        <f>IF(D7&gt;0,(J7/D7)*100,0)</f>
        <v>41.882107264648383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12.627842044586677</v>
      </c>
      <c r="C21" s="18">
        <f t="shared" si="8"/>
        <v>12.470130311250609</v>
      </c>
      <c r="D21" s="18">
        <f t="shared" si="8"/>
        <v>12.185850655525963</v>
      </c>
      <c r="E21" s="18">
        <f t="shared" si="8"/>
        <v>11.54609315661895</v>
      </c>
      <c r="F21" s="18">
        <f t="shared" si="8"/>
        <v>10.667026711170536</v>
      </c>
      <c r="G21" s="351"/>
      <c r="H21" s="40">
        <f t="shared" ref="H21:H25" si="9">IF(D8&gt;0,(H8/D8)*100,0)</f>
        <v>-8.977380898418005</v>
      </c>
      <c r="I21" s="40">
        <f t="shared" ref="I21:I25" si="10">IF(D8&gt;0,(I8/D8)*100,0)</f>
        <v>39.842705735498889</v>
      </c>
      <c r="J21" s="40">
        <f t="shared" ref="J21:J27" si="11">IF(D8&gt;0,(J8/D8)*100,0)</f>
        <v>30.865324837080887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6.4828521428922494</v>
      </c>
      <c r="C22" s="18">
        <f t="shared" si="8"/>
        <v>6.6157172167830343</v>
      </c>
      <c r="D22" s="18">
        <f t="shared" si="8"/>
        <v>6.4321730172422544</v>
      </c>
      <c r="E22" s="18">
        <f t="shared" si="8"/>
        <v>6.4975960402803974</v>
      </c>
      <c r="F22" s="18">
        <f t="shared" si="8"/>
        <v>6.6165260427272541</v>
      </c>
      <c r="G22" s="351"/>
      <c r="H22" s="40">
        <f t="shared" si="9"/>
        <v>6.9631304746092724</v>
      </c>
      <c r="I22" s="40">
        <f t="shared" si="10"/>
        <v>42.110639297381027</v>
      </c>
      <c r="J22" s="40">
        <f t="shared" si="11"/>
        <v>49.073769771990293</v>
      </c>
      <c r="K22" s="351"/>
    </row>
    <row r="23" spans="1:12" x14ac:dyDescent="0.2">
      <c r="A23" t="str">
        <f>$A$10</f>
        <v>Trade, accomod. and transport</v>
      </c>
      <c r="B23" s="18">
        <f t="shared" si="8"/>
        <v>25.591234844114297</v>
      </c>
      <c r="C23" s="18">
        <f t="shared" si="8"/>
        <v>26.192699081532883</v>
      </c>
      <c r="D23" s="18">
        <f t="shared" si="8"/>
        <v>26.053946366643466</v>
      </c>
      <c r="E23" s="18">
        <f t="shared" si="8"/>
        <v>26.073332582285197</v>
      </c>
      <c r="F23" s="18">
        <f t="shared" si="8"/>
        <v>26.119133414195804</v>
      </c>
      <c r="G23" s="351"/>
      <c r="H23" s="40">
        <f t="shared" si="9"/>
        <v>4.2430345753607668</v>
      </c>
      <c r="I23" s="40">
        <f t="shared" si="10"/>
        <v>48.155373834285314</v>
      </c>
      <c r="J23" s="40">
        <f t="shared" si="11"/>
        <v>52.39840840964608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27.210430966981399</v>
      </c>
      <c r="C24" s="18">
        <f t="shared" si="8"/>
        <v>26.69145288552901</v>
      </c>
      <c r="D24" s="18">
        <f t="shared" si="8"/>
        <v>27.185477805283764</v>
      </c>
      <c r="E24" s="18">
        <f t="shared" si="8"/>
        <v>27.328824621780633</v>
      </c>
      <c r="F24" s="18">
        <f t="shared" si="8"/>
        <v>27.763326811215649</v>
      </c>
      <c r="G24" s="351"/>
      <c r="H24" s="40">
        <f t="shared" si="9"/>
        <v>6.1931079323796645</v>
      </c>
      <c r="I24" s="40">
        <f t="shared" si="10"/>
        <v>49.098018383879264</v>
      </c>
      <c r="J24" s="40">
        <f t="shared" si="11"/>
        <v>55.291126316258918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25.800809598061413</v>
      </c>
      <c r="C25" s="18">
        <f t="shared" si="8"/>
        <v>25.60049205234484</v>
      </c>
      <c r="D25" s="18">
        <f t="shared" si="8"/>
        <v>25.377292223448677</v>
      </c>
      <c r="E25" s="18">
        <f t="shared" si="8"/>
        <v>25.867188039437327</v>
      </c>
      <c r="F25" s="18">
        <f t="shared" si="8"/>
        <v>26.262295372247653</v>
      </c>
      <c r="G25" s="351"/>
      <c r="H25" s="40">
        <f t="shared" si="9"/>
        <v>7.6091491175563544</v>
      </c>
      <c r="I25" s="40">
        <f t="shared" si="10"/>
        <v>54.874259231587061</v>
      </c>
      <c r="J25" s="40">
        <f t="shared" si="11"/>
        <v>62.483408349143424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3.9828691424536018</v>
      </c>
      <c r="I27" s="43">
        <f>IF(D14&gt;0,(I14/D14)*100,0)</f>
        <v>48.632599380114627</v>
      </c>
      <c r="J27" s="43">
        <f t="shared" si="11"/>
        <v>52.615468522568221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Derby, Derbyshire, Nottingham and Nottinghamshire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2.7494494868047781</v>
      </c>
      <c r="C34" s="18">
        <f t="shared" si="12"/>
        <v>13.497071604005439</v>
      </c>
      <c r="D34" s="18">
        <f t="shared" si="12"/>
        <v>-0.30953086638643157</v>
      </c>
      <c r="E34" s="18">
        <f t="shared" si="12"/>
        <v>-0.17997986287755507</v>
      </c>
      <c r="F34" s="18">
        <f t="shared" ref="F34:F39" si="13">IF(F$5-D$5 &lt;&gt; 0,(EXP(LN(F7/D7)/(F$5-D$5))-1)*100,0)</f>
        <v>-0.22318222611101834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0.88900809036862594</v>
      </c>
      <c r="C35" s="18">
        <f t="shared" si="12"/>
        <v>-2.5567031559415421</v>
      </c>
      <c r="D35" s="18">
        <f t="shared" si="12"/>
        <v>-0.81083069592554624</v>
      </c>
      <c r="E35" s="18">
        <f t="shared" si="12"/>
        <v>-0.53213271601466605</v>
      </c>
      <c r="F35" s="18">
        <f t="shared" si="13"/>
        <v>-0.62511894251404687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1.7211107119539548</v>
      </c>
      <c r="C36" s="18">
        <f t="shared" si="12"/>
        <v>-3.0499819609802414</v>
      </c>
      <c r="D36" s="18">
        <f t="shared" si="12"/>
        <v>0.46791971526913834</v>
      </c>
      <c r="E36" s="18">
        <f t="shared" si="12"/>
        <v>0.44069416709668907</v>
      </c>
      <c r="F36" s="18">
        <f t="shared" si="13"/>
        <v>0.44976852996845285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1.7959834142249997</v>
      </c>
      <c r="C37" s="18">
        <f t="shared" si="12"/>
        <v>-0.81171732890298331</v>
      </c>
      <c r="D37" s="18">
        <f>IF(E$5-D$5 &lt;&gt; 0,(EXP(LN(E10/D10)/(E$5-D$5))-1)*100,0)</f>
        <v>0.27969811240229348</v>
      </c>
      <c r="E37" s="18">
        <f t="shared" si="12"/>
        <v>0.2762756755772644</v>
      </c>
      <c r="F37" s="18">
        <f t="shared" si="13"/>
        <v>0.27741647487384835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0.72043388017382082</v>
      </c>
      <c r="C38" s="18">
        <f t="shared" si="12"/>
        <v>1.5621453187229184</v>
      </c>
      <c r="D38" s="18">
        <f t="shared" si="12"/>
        <v>0.37029684592417844</v>
      </c>
      <c r="E38" s="18">
        <f t="shared" si="12"/>
        <v>0.41695059941315726</v>
      </c>
      <c r="F38" s="18">
        <f t="shared" si="13"/>
        <v>0.401396939255938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1.0094797313054515</v>
      </c>
      <c r="C39" s="18">
        <f t="shared" si="12"/>
        <v>-1.1528669272420911</v>
      </c>
      <c r="D39" s="18">
        <f t="shared" si="12"/>
        <v>0.64893870990496705</v>
      </c>
      <c r="E39" s="18">
        <f t="shared" si="12"/>
        <v>0.4107751648610547</v>
      </c>
      <c r="F39" s="18">
        <f t="shared" si="13"/>
        <v>0.490100329311427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1.2064961440545918</v>
      </c>
      <c r="C41" s="18">
        <f>IF(D$5-C$5 &lt;&gt; 0,(EXP(LN(D14/C14)/(D$5-C$5))-1)*100,0)</f>
        <v>-0.28348090313626839</v>
      </c>
      <c r="D41" s="18">
        <f>IF(E$5-D$5 &lt;&gt; 0,(EXP(LN(E14/D14)/(E$5-D$5))-1)*100,0)</f>
        <v>0.26478155132723113</v>
      </c>
      <c r="E41" s="18">
        <f>IF(F$5-E$5 &lt;&gt; 0,(EXP(LN(F14/E14)/(F$5-E$5))-1)*100,0)</f>
        <v>0.2586779823788854</v>
      </c>
      <c r="F41" s="18">
        <f>IF(F$5-D$5 &lt;&gt; 0,(EXP(LN(F14/D14)/(F$5-D$5))-1)*100,0)</f>
        <v>0.26071246407701754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2.7210000000000001</v>
      </c>
      <c r="C45" s="27">
        <f>D7-C7</f>
        <v>3.5720000000000347</v>
      </c>
      <c r="D45" s="27">
        <f>E7-D7</f>
        <v>-0.46199999999998198</v>
      </c>
      <c r="E45" s="27">
        <f>F7-E7</f>
        <v>-0.52800000000010883</v>
      </c>
      <c r="F45" s="27">
        <f>F7-D7</f>
        <v>-0.99000000000009081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4.7249999999990564</v>
      </c>
      <c r="C46" s="27">
        <f>D8-C8</f>
        <v>-3.4729999999994163</v>
      </c>
      <c r="D46" s="27">
        <f t="shared" si="14"/>
        <v>-5.2800000000003422</v>
      </c>
      <c r="E46" s="27">
        <f t="shared" si="14"/>
        <v>-6.6029999999996392</v>
      </c>
      <c r="F46" s="27">
        <f t="shared" ref="F46:F52" si="15">F8-D8</f>
        <v>-11.882999999999981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4.7549999999997965</v>
      </c>
      <c r="C47" s="27">
        <f t="shared" ref="C47:C50" si="16">D9-C9</f>
        <v>-2.1980000000000217</v>
      </c>
      <c r="D47" s="27">
        <f t="shared" si="14"/>
        <v>1.6499999999998352</v>
      </c>
      <c r="E47" s="27">
        <f t="shared" si="14"/>
        <v>3.2150000000001739</v>
      </c>
      <c r="F47" s="27">
        <f t="shared" si="15"/>
        <v>4.8650000000000091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19.608999999999867</v>
      </c>
      <c r="C48" s="27">
        <f t="shared" si="16"/>
        <v>-2.315999999999292</v>
      </c>
      <c r="D48" s="27">
        <f t="shared" si="14"/>
        <v>3.9799999999995066</v>
      </c>
      <c r="E48" s="27">
        <f t="shared" si="14"/>
        <v>8.0280000000002474</v>
      </c>
      <c r="F48" s="27">
        <f t="shared" si="15"/>
        <v>12.007999999999754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8.2299999999997908</v>
      </c>
      <c r="C49" s="27">
        <f t="shared" si="16"/>
        <v>4.5419999999996321</v>
      </c>
      <c r="D49" s="27">
        <f t="shared" si="14"/>
        <v>5.508000000000095</v>
      </c>
      <c r="E49" s="27">
        <f t="shared" si="14"/>
        <v>12.779999999999745</v>
      </c>
      <c r="F49" s="27">
        <f t="shared" si="15"/>
        <v>18.28799999999984</v>
      </c>
    </row>
    <row r="50" spans="1:6" x14ac:dyDescent="0.2">
      <c r="A50" t="str">
        <f>$A$12</f>
        <v>Non-marketed services</v>
      </c>
      <c r="B50" s="27">
        <f t="shared" si="14"/>
        <v>10.982000000000085</v>
      </c>
      <c r="C50" s="27">
        <f t="shared" si="16"/>
        <v>-3.2150000000000318</v>
      </c>
      <c r="D50" s="27">
        <f t="shared" si="14"/>
        <v>9.0610000000003197</v>
      </c>
      <c r="E50" s="27">
        <f t="shared" si="14"/>
        <v>11.913999999999646</v>
      </c>
      <c r="F50" s="27">
        <f t="shared" si="15"/>
        <v>20.974999999999966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51.02199999999857</v>
      </c>
      <c r="C52" s="29">
        <f>D14-C14</f>
        <v>-3.0879999999988286</v>
      </c>
      <c r="D52" s="29">
        <f t="shared" si="14"/>
        <v>14.456999999999425</v>
      </c>
      <c r="E52" s="29">
        <f t="shared" si="14"/>
        <v>28.80600000000004</v>
      </c>
      <c r="F52" s="29">
        <f t="shared" si="15"/>
        <v>43.262999999999465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Derby, Derbyshire, Nottingham and Nottinghamshire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8.7189999999999959</v>
      </c>
      <c r="C5" s="11">
        <v>10.016999999999973</v>
      </c>
      <c r="D5" s="11">
        <v>15.148000000000021</v>
      </c>
      <c r="E5" s="11">
        <v>14.957000000000017</v>
      </c>
      <c r="F5" s="11">
        <v>14.39199999999995</v>
      </c>
      <c r="G5" s="10"/>
    </row>
    <row r="6" spans="1:7" x14ac:dyDescent="0.2">
      <c r="A6" s="10" t="str">
        <f>name!B5</f>
        <v>Mining and quarrying</v>
      </c>
      <c r="B6" s="11">
        <v>2.1029999999999953</v>
      </c>
      <c r="C6" s="11">
        <v>1.6550000000000002</v>
      </c>
      <c r="D6" s="11">
        <v>1.6610000000000007</v>
      </c>
      <c r="E6" s="11">
        <v>1.2579999999999991</v>
      </c>
      <c r="F6" s="11">
        <v>0.83600000000000285</v>
      </c>
    </row>
    <row r="7" spans="1:7" x14ac:dyDescent="0.2">
      <c r="A7" s="10" t="str">
        <f>name!B6</f>
        <v>Food drink and tobacco</v>
      </c>
      <c r="B7" s="11">
        <v>19.335000000000001</v>
      </c>
      <c r="C7" s="11">
        <v>19.333000000000013</v>
      </c>
      <c r="D7" s="11">
        <v>18.852000000000046</v>
      </c>
      <c r="E7" s="11">
        <v>20.321000000000005</v>
      </c>
      <c r="F7" s="11">
        <v>22.016000000000009</v>
      </c>
      <c r="G7" s="11"/>
    </row>
    <row r="8" spans="1:7" x14ac:dyDescent="0.2">
      <c r="A8" s="10" t="str">
        <f>name!B7</f>
        <v>Engineering</v>
      </c>
      <c r="B8" s="11">
        <v>13.805999999999985</v>
      </c>
      <c r="C8" s="11">
        <v>12.977999999999991</v>
      </c>
      <c r="D8" s="11">
        <v>12.041000000000004</v>
      </c>
      <c r="E8" s="11">
        <v>11.832999999999954</v>
      </c>
      <c r="F8" s="11">
        <v>9.8179999999999801</v>
      </c>
      <c r="G8" s="11"/>
    </row>
    <row r="9" spans="1:7" x14ac:dyDescent="0.2">
      <c r="A9" s="10" t="str">
        <f>name!B8</f>
        <v>Rest of manufacturing</v>
      </c>
      <c r="B9" s="11">
        <v>97.973000000000411</v>
      </c>
      <c r="C9" s="11">
        <v>103.52799999999945</v>
      </c>
      <c r="D9" s="11">
        <v>101.473</v>
      </c>
      <c r="E9" s="11">
        <v>94.931999999999732</v>
      </c>
      <c r="F9" s="11">
        <v>88.649000000000072</v>
      </c>
      <c r="G9" s="11"/>
    </row>
    <row r="10" spans="1:7" x14ac:dyDescent="0.2">
      <c r="A10" s="10" t="str">
        <f>name!B9</f>
        <v>Electricity and gas</v>
      </c>
      <c r="B10" s="11">
        <v>7.0649999999999871</v>
      </c>
      <c r="C10" s="11">
        <v>7.8500000000000201</v>
      </c>
      <c r="D10" s="11">
        <v>6.7249999999999925</v>
      </c>
      <c r="E10" s="11">
        <v>6.6230000000000064</v>
      </c>
      <c r="F10" s="11">
        <v>6.7469999999999928</v>
      </c>
      <c r="G10" s="11"/>
    </row>
    <row r="11" spans="1:7" x14ac:dyDescent="0.2">
      <c r="A11" s="10" t="str">
        <f>name!B10</f>
        <v>Water and sewerage</v>
      </c>
      <c r="B11" s="11">
        <v>5.857000000000002</v>
      </c>
      <c r="C11" s="11">
        <v>6.9429999999999916</v>
      </c>
      <c r="D11" s="11">
        <v>6.5030000000000028</v>
      </c>
      <c r="E11" s="11">
        <v>6.7370000000000116</v>
      </c>
      <c r="F11" s="11">
        <v>7.0719999999999832</v>
      </c>
      <c r="G11" s="11"/>
    </row>
    <row r="12" spans="1:7" x14ac:dyDescent="0.2">
      <c r="A12" s="10" t="str">
        <f>name!B11</f>
        <v>Construction</v>
      </c>
      <c r="B12" s="11">
        <v>67.311000000000263</v>
      </c>
      <c r="C12" s="11">
        <v>72.066000000000059</v>
      </c>
      <c r="D12" s="11">
        <v>69.868000000000038</v>
      </c>
      <c r="E12" s="11">
        <v>71.517999999999873</v>
      </c>
      <c r="F12" s="11">
        <v>74.733000000000047</v>
      </c>
      <c r="G12" s="11"/>
    </row>
    <row r="13" spans="1:7" x14ac:dyDescent="0.2">
      <c r="A13" s="10" t="str">
        <f>name!B12</f>
        <v>Wholesale and retail trade</v>
      </c>
      <c r="B13" s="11">
        <v>161.60899999999987</v>
      </c>
      <c r="C13" s="11">
        <v>165.72099999999975</v>
      </c>
      <c r="D13" s="11">
        <v>157.30800000000039</v>
      </c>
      <c r="E13" s="11">
        <v>160.04700000000017</v>
      </c>
      <c r="F13" s="11">
        <v>163.44299999999996</v>
      </c>
      <c r="G13" s="11"/>
    </row>
    <row r="14" spans="1:7" x14ac:dyDescent="0.2">
      <c r="A14" s="10" t="str">
        <f>name!B13</f>
        <v>Transport and storage</v>
      </c>
      <c r="B14" s="11">
        <v>43.941000000000038</v>
      </c>
      <c r="C14" s="11">
        <v>51.620999999999903</v>
      </c>
      <c r="D14" s="11">
        <v>58.660000000000089</v>
      </c>
      <c r="E14" s="11">
        <v>60.375999999999905</v>
      </c>
      <c r="F14" s="11">
        <v>60.862000000000222</v>
      </c>
      <c r="G14" s="11"/>
    </row>
    <row r="15" spans="1:7" x14ac:dyDescent="0.2">
      <c r="A15" s="10" t="str">
        <f>name!B14</f>
        <v>Accommodation and food</v>
      </c>
      <c r="B15" s="11">
        <v>60.161999999999921</v>
      </c>
      <c r="C15" s="11">
        <v>67.979000000000013</v>
      </c>
      <c r="D15" s="11">
        <v>67.036999999999921</v>
      </c>
      <c r="E15" s="11">
        <v>66.561999999999841</v>
      </c>
      <c r="F15" s="11">
        <v>70.707999999999984</v>
      </c>
      <c r="G15" s="11"/>
    </row>
    <row r="16" spans="1:7" x14ac:dyDescent="0.2">
      <c r="A16" s="10" t="str">
        <f>name!B15</f>
        <v>Media</v>
      </c>
      <c r="B16" s="11">
        <v>3.3860000000000023</v>
      </c>
      <c r="C16" s="11">
        <v>5.2889999999999961</v>
      </c>
      <c r="D16" s="11">
        <v>3.9050000000000034</v>
      </c>
      <c r="E16" s="11">
        <v>3.8380000000000085</v>
      </c>
      <c r="F16" s="11">
        <v>3.9009999999999994</v>
      </c>
      <c r="G16" s="11"/>
    </row>
    <row r="17" spans="1:7" x14ac:dyDescent="0.2">
      <c r="A17" s="10" t="str">
        <f>name!B16</f>
        <v>Information technology</v>
      </c>
      <c r="B17" s="11">
        <v>24.572000000000088</v>
      </c>
      <c r="C17" s="11">
        <v>27.298000000000005</v>
      </c>
      <c r="D17" s="11">
        <v>24.987000000000013</v>
      </c>
      <c r="E17" s="11">
        <v>26.654999999999962</v>
      </c>
      <c r="F17" s="11">
        <v>28.34099999999999</v>
      </c>
      <c r="G17" s="11"/>
    </row>
    <row r="18" spans="1:7" x14ac:dyDescent="0.2">
      <c r="A18" s="10" t="str">
        <f>name!B17</f>
        <v>Finance and insurance</v>
      </c>
      <c r="B18" s="11">
        <v>15.077000000000028</v>
      </c>
      <c r="C18" s="11">
        <v>14.335999999999972</v>
      </c>
      <c r="D18" s="11">
        <v>16.350999999999978</v>
      </c>
      <c r="E18" s="11">
        <v>16.082000000000011</v>
      </c>
      <c r="F18" s="11">
        <v>15.027999999999999</v>
      </c>
      <c r="G18" s="11"/>
    </row>
    <row r="19" spans="1:7" x14ac:dyDescent="0.2">
      <c r="A19" s="10" t="str">
        <f>name!B18</f>
        <v>Real estate</v>
      </c>
      <c r="B19" s="11">
        <v>12.879000000000021</v>
      </c>
      <c r="C19" s="11">
        <v>17.645999999999951</v>
      </c>
      <c r="D19" s="11">
        <v>18.449999999999967</v>
      </c>
      <c r="E19" s="11">
        <v>17.590999999999994</v>
      </c>
      <c r="F19" s="11">
        <v>19.135999999999992</v>
      </c>
      <c r="G19" s="11"/>
    </row>
    <row r="20" spans="1:7" x14ac:dyDescent="0.2">
      <c r="A20" s="10" t="str">
        <f>name!B19</f>
        <v>Professional services</v>
      </c>
      <c r="B20" s="11">
        <v>66.617000000000075</v>
      </c>
      <c r="C20" s="11">
        <v>84.544000000000153</v>
      </c>
      <c r="D20" s="11">
        <v>91.994999999999933</v>
      </c>
      <c r="E20" s="11">
        <v>95.036000000000087</v>
      </c>
      <c r="F20" s="11">
        <v>100.0089999999999</v>
      </c>
      <c r="G20" s="11"/>
    </row>
    <row r="21" spans="1:7" x14ac:dyDescent="0.2">
      <c r="A21" s="10" t="str">
        <f>name!B20</f>
        <v>Support services</v>
      </c>
      <c r="B21" s="11">
        <v>111.55100000000014</v>
      </c>
      <c r="C21" s="11">
        <v>82.69100000000013</v>
      </c>
      <c r="D21" s="11">
        <v>82.902999999999878</v>
      </c>
      <c r="E21" s="11">
        <v>88.044999999999817</v>
      </c>
      <c r="F21" s="11">
        <v>93.546999999999784</v>
      </c>
      <c r="G21" s="11"/>
    </row>
    <row r="22" spans="1:7" x14ac:dyDescent="0.2">
      <c r="A22" s="10" t="str">
        <f>name!B21</f>
        <v>Public admin. and defence</v>
      </c>
      <c r="B22" s="11">
        <v>42.550000000000082</v>
      </c>
      <c r="C22" s="11">
        <v>41.714999999999939</v>
      </c>
      <c r="D22" s="11">
        <v>43.203999999999994</v>
      </c>
      <c r="E22" s="11">
        <v>44.914000000000023</v>
      </c>
      <c r="F22" s="11">
        <v>47.691999999999922</v>
      </c>
      <c r="G22" s="11"/>
    </row>
    <row r="23" spans="1:7" x14ac:dyDescent="0.2">
      <c r="A23" s="10" t="str">
        <f>name!B22</f>
        <v>Education</v>
      </c>
      <c r="B23" s="11">
        <v>93.772999999999939</v>
      </c>
      <c r="C23" s="11">
        <v>95.924000000000149</v>
      </c>
      <c r="D23" s="11">
        <v>95.377000000000095</v>
      </c>
      <c r="E23" s="11">
        <v>93.075000000000159</v>
      </c>
      <c r="F23" s="11">
        <v>93.453000000000102</v>
      </c>
      <c r="G23" s="11"/>
    </row>
    <row r="24" spans="1:7" x14ac:dyDescent="0.2">
      <c r="A24" s="10" t="str">
        <f>name!B23</f>
        <v>Health and social work</v>
      </c>
      <c r="B24" s="11">
        <v>131.56499999999986</v>
      </c>
      <c r="C24" s="11">
        <v>141.23099999999991</v>
      </c>
      <c r="D24" s="11">
        <v>137.07399999999987</v>
      </c>
      <c r="E24" s="11">
        <v>146.72700000000012</v>
      </c>
      <c r="F24" s="11">
        <v>155.4849999999999</v>
      </c>
      <c r="G24" s="11"/>
    </row>
    <row r="25" spans="1:7" x14ac:dyDescent="0.2">
      <c r="A25" s="10" t="str">
        <f>name!B24</f>
        <v>Arts and entertainment</v>
      </c>
      <c r="B25" s="11">
        <v>25.58100000000001</v>
      </c>
      <c r="C25" s="11">
        <v>29.120999999999921</v>
      </c>
      <c r="D25" s="11">
        <v>26.521999999999981</v>
      </c>
      <c r="E25" s="11">
        <v>24.862999999999971</v>
      </c>
      <c r="F25" s="11">
        <v>25.287999999999997</v>
      </c>
      <c r="G25" s="11"/>
    </row>
    <row r="26" spans="1:7" x14ac:dyDescent="0.2">
      <c r="A26" s="10" t="str">
        <f>name!B25</f>
        <v>Other services</v>
      </c>
      <c r="B26" s="11">
        <v>22.861000000000011</v>
      </c>
      <c r="C26" s="11">
        <v>29.829000000000025</v>
      </c>
      <c r="D26" s="11">
        <v>30.182999999999989</v>
      </c>
      <c r="E26" s="11">
        <v>28.693999999999999</v>
      </c>
      <c r="F26" s="11">
        <v>28.333999999999953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1038.2930000000006</v>
      </c>
      <c r="C28" s="11">
        <f t="shared" ref="C28:F28" si="0">SUM(C5:C26)</f>
        <v>1089.3149999999991</v>
      </c>
      <c r="D28" s="11">
        <f t="shared" si="0"/>
        <v>1086.2270000000001</v>
      </c>
      <c r="E28" s="11">
        <f t="shared" si="0"/>
        <v>1100.6839999999997</v>
      </c>
      <c r="F28" s="11">
        <f t="shared" si="0"/>
        <v>1129.4899999999998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0.83974369469889432</v>
      </c>
      <c r="C32" s="18">
        <f t="shared" ref="C32:E32" si="1">C5/C$28*100</f>
        <v>0.919568719791794</v>
      </c>
      <c r="D32" s="18">
        <f t="shared" si="1"/>
        <v>1.3945519674985081</v>
      </c>
      <c r="E32" s="18">
        <f t="shared" si="1"/>
        <v>1.3588822950092869</v>
      </c>
      <c r="F32" s="18">
        <f>F5/F$28*100</f>
        <v>1.274203401535202</v>
      </c>
    </row>
    <row r="33" spans="1:6" x14ac:dyDescent="0.2">
      <c r="A33" t="str">
        <f>$A$6</f>
        <v>Mining and quarrying</v>
      </c>
      <c r="B33" s="18">
        <f t="shared" ref="B33:F53" si="2">B6/B$28*100</f>
        <v>0.20254398324942904</v>
      </c>
      <c r="C33" s="18">
        <f t="shared" si="2"/>
        <v>0.151930341544916</v>
      </c>
      <c r="D33" s="18">
        <f t="shared" si="2"/>
        <v>0.15291463018319379</v>
      </c>
      <c r="E33" s="18">
        <f t="shared" si="2"/>
        <v>0.114292567167325</v>
      </c>
      <c r="F33" s="18">
        <f t="shared" si="2"/>
        <v>7.4015706203685125E-2</v>
      </c>
    </row>
    <row r="34" spans="1:6" x14ac:dyDescent="0.2">
      <c r="A34" t="str">
        <f>$A$7</f>
        <v>Food drink and tobacco</v>
      </c>
      <c r="B34" s="18">
        <f t="shared" si="2"/>
        <v>1.8621911156099471</v>
      </c>
      <c r="C34" s="18">
        <f t="shared" si="2"/>
        <v>1.7747850713521827</v>
      </c>
      <c r="D34" s="18">
        <f t="shared" si="2"/>
        <v>1.7355488309533869</v>
      </c>
      <c r="E34" s="18">
        <f t="shared" si="2"/>
        <v>1.8462156259198832</v>
      </c>
      <c r="F34" s="18">
        <f t="shared" si="2"/>
        <v>1.9491983107420174</v>
      </c>
    </row>
    <row r="35" spans="1:6" x14ac:dyDescent="0.2">
      <c r="A35" t="str">
        <f>$A$8</f>
        <v>Engineering</v>
      </c>
      <c r="B35" s="18">
        <f t="shared" si="2"/>
        <v>1.3296824692066669</v>
      </c>
      <c r="C35" s="18">
        <f t="shared" si="2"/>
        <v>1.1913909199818236</v>
      </c>
      <c r="D35" s="18">
        <f t="shared" si="2"/>
        <v>1.1085159915929177</v>
      </c>
      <c r="E35" s="18">
        <f t="shared" si="2"/>
        <v>1.0750587816303276</v>
      </c>
      <c r="F35" s="18">
        <f t="shared" si="2"/>
        <v>0.86924187022461297</v>
      </c>
    </row>
    <row r="36" spans="1:6" x14ac:dyDescent="0.2">
      <c r="A36" t="str">
        <f>$A$9</f>
        <v>Rest of manufacturing</v>
      </c>
      <c r="B36" s="18">
        <f t="shared" si="2"/>
        <v>9.435968459770061</v>
      </c>
      <c r="C36" s="18">
        <f t="shared" si="2"/>
        <v>9.5039543199166019</v>
      </c>
      <c r="D36" s="18">
        <f t="shared" si="2"/>
        <v>9.3417858329796619</v>
      </c>
      <c r="E36" s="18">
        <f t="shared" si="2"/>
        <v>8.6248187490687389</v>
      </c>
      <c r="F36" s="18">
        <f t="shared" si="2"/>
        <v>7.8485865302039048</v>
      </c>
    </row>
    <row r="37" spans="1:6" x14ac:dyDescent="0.2">
      <c r="A37" t="str">
        <f>$A$10</f>
        <v>Electricity and gas</v>
      </c>
      <c r="B37" s="18">
        <f t="shared" si="2"/>
        <v>0.68044376683652719</v>
      </c>
      <c r="C37" s="18">
        <f t="shared" si="2"/>
        <v>0.72063636321908964</v>
      </c>
      <c r="D37" s="18">
        <f t="shared" si="2"/>
        <v>0.61911552557614491</v>
      </c>
      <c r="E37" s="18">
        <f t="shared" si="2"/>
        <v>0.60171675067503561</v>
      </c>
      <c r="F37" s="18">
        <f t="shared" si="2"/>
        <v>0.59734924611992968</v>
      </c>
    </row>
    <row r="38" spans="1:6" x14ac:dyDescent="0.2">
      <c r="A38" t="str">
        <f>$A$11</f>
        <v>Water and sewerage</v>
      </c>
      <c r="B38" s="18">
        <f t="shared" si="2"/>
        <v>0.56409895857912928</v>
      </c>
      <c r="C38" s="18">
        <f t="shared" si="2"/>
        <v>0.63737302800383699</v>
      </c>
      <c r="D38" s="18">
        <f t="shared" si="2"/>
        <v>0.59867780859801878</v>
      </c>
      <c r="E38" s="18">
        <f t="shared" si="2"/>
        <v>0.61207394674584292</v>
      </c>
      <c r="F38" s="18">
        <f t="shared" si="2"/>
        <v>0.62612329458428007</v>
      </c>
    </row>
    <row r="39" spans="1:6" x14ac:dyDescent="0.2">
      <c r="A39" t="str">
        <f>$A$12</f>
        <v>Construction</v>
      </c>
      <c r="B39" s="18">
        <f t="shared" si="2"/>
        <v>6.4828521428922494</v>
      </c>
      <c r="C39" s="18">
        <f t="shared" si="2"/>
        <v>6.6157172167830343</v>
      </c>
      <c r="D39" s="18">
        <f t="shared" si="2"/>
        <v>6.4321730172422553</v>
      </c>
      <c r="E39" s="18">
        <f t="shared" si="2"/>
        <v>6.4975960402803974</v>
      </c>
      <c r="F39" s="18">
        <f t="shared" si="2"/>
        <v>6.6165260427272541</v>
      </c>
    </row>
    <row r="40" spans="1:6" x14ac:dyDescent="0.2">
      <c r="A40" t="str">
        <f>$A$13</f>
        <v>Wholesale and retail trade</v>
      </c>
      <c r="B40" s="18">
        <f t="shared" si="2"/>
        <v>15.5648742695944</v>
      </c>
      <c r="C40" s="18">
        <f t="shared" si="2"/>
        <v>15.21332213363443</v>
      </c>
      <c r="D40" s="18">
        <f t="shared" si="2"/>
        <v>14.482055776555027</v>
      </c>
      <c r="E40" s="18">
        <f t="shared" si="2"/>
        <v>14.540685610038867</v>
      </c>
      <c r="F40" s="18">
        <f t="shared" si="2"/>
        <v>14.470513240489069</v>
      </c>
    </row>
    <row r="41" spans="1:6" x14ac:dyDescent="0.2">
      <c r="A41" t="str">
        <f>$A$14</f>
        <v>Transport and storage</v>
      </c>
      <c r="B41" s="18">
        <f t="shared" si="2"/>
        <v>4.2320424003629045</v>
      </c>
      <c r="C41" s="18">
        <f t="shared" si="2"/>
        <v>4.738849644042352</v>
      </c>
      <c r="D41" s="18">
        <f t="shared" si="2"/>
        <v>5.4003444952114137</v>
      </c>
      <c r="E41" s="18">
        <f t="shared" si="2"/>
        <v>5.4853164032546964</v>
      </c>
      <c r="F41" s="18">
        <f t="shared" si="2"/>
        <v>5.3884496542687614</v>
      </c>
    </row>
    <row r="42" spans="1:6" x14ac:dyDescent="0.2">
      <c r="A42" t="str">
        <f>$A$15</f>
        <v>Accommodation and food</v>
      </c>
      <c r="B42" s="18">
        <f t="shared" si="2"/>
        <v>5.7943181741569951</v>
      </c>
      <c r="C42" s="18">
        <f t="shared" si="2"/>
        <v>6.2405273038560996</v>
      </c>
      <c r="D42" s="18">
        <f t="shared" si="2"/>
        <v>6.17154609487703</v>
      </c>
      <c r="E42" s="18">
        <f t="shared" si="2"/>
        <v>6.0473305689916321</v>
      </c>
      <c r="F42" s="18">
        <f t="shared" si="2"/>
        <v>6.2601705194379758</v>
      </c>
    </row>
    <row r="43" spans="1:6" x14ac:dyDescent="0.2">
      <c r="A43" t="str">
        <f>$A$16</f>
        <v>Media</v>
      </c>
      <c r="B43" s="18">
        <f t="shared" si="2"/>
        <v>0.32611218605923381</v>
      </c>
      <c r="C43" s="18">
        <f t="shared" si="2"/>
        <v>0.48553448726952264</v>
      </c>
      <c r="D43" s="18">
        <f t="shared" si="2"/>
        <v>0.35950128288101868</v>
      </c>
      <c r="E43" s="18">
        <f t="shared" si="2"/>
        <v>0.34869226771716583</v>
      </c>
      <c r="F43" s="18">
        <f t="shared" si="2"/>
        <v>0.34537711710595048</v>
      </c>
    </row>
    <row r="44" spans="1:6" x14ac:dyDescent="0.2">
      <c r="A44" t="str">
        <f>$A$17</f>
        <v>Information technology</v>
      </c>
      <c r="B44" s="18">
        <f t="shared" si="2"/>
        <v>2.3665766792225389</v>
      </c>
      <c r="C44" s="18">
        <f t="shared" si="2"/>
        <v>2.5059785277904028</v>
      </c>
      <c r="D44" s="18">
        <f t="shared" si="2"/>
        <v>2.3003479014975703</v>
      </c>
      <c r="E44" s="18">
        <f t="shared" si="2"/>
        <v>2.421675976029448</v>
      </c>
      <c r="F44" s="18">
        <f t="shared" si="2"/>
        <v>2.5091855616251579</v>
      </c>
    </row>
    <row r="45" spans="1:6" x14ac:dyDescent="0.2">
      <c r="A45" t="str">
        <f>$A$18</f>
        <v>Finance and insurance</v>
      </c>
      <c r="B45" s="18">
        <f t="shared" si="2"/>
        <v>1.4520949288880904</v>
      </c>
      <c r="C45" s="18">
        <f t="shared" si="2"/>
        <v>1.316056420778194</v>
      </c>
      <c r="D45" s="18">
        <f t="shared" si="2"/>
        <v>1.5053022986907871</v>
      </c>
      <c r="E45" s="18">
        <f t="shared" si="2"/>
        <v>1.4610914667606703</v>
      </c>
      <c r="F45" s="18">
        <f t="shared" si="2"/>
        <v>1.3305120009915981</v>
      </c>
    </row>
    <row r="46" spans="1:6" x14ac:dyDescent="0.2">
      <c r="A46" t="str">
        <f>$A$19</f>
        <v>Real estate</v>
      </c>
      <c r="B46" s="18">
        <f t="shared" si="2"/>
        <v>1.2404013125389475</v>
      </c>
      <c r="C46" s="18">
        <f t="shared" si="2"/>
        <v>1.6199171038680238</v>
      </c>
      <c r="D46" s="18">
        <f t="shared" si="2"/>
        <v>1.6985399921010953</v>
      </c>
      <c r="E46" s="18">
        <f t="shared" si="2"/>
        <v>1.5981880358031915</v>
      </c>
      <c r="F46" s="18">
        <f t="shared" si="2"/>
        <v>1.6942159735809963</v>
      </c>
    </row>
    <row r="47" spans="1:6" x14ac:dyDescent="0.2">
      <c r="A47" s="10" t="str">
        <f>$A$20</f>
        <v>Professional services</v>
      </c>
      <c r="B47" s="18">
        <f t="shared" si="2"/>
        <v>6.4160116653006458</v>
      </c>
      <c r="C47" s="18">
        <f t="shared" si="2"/>
        <v>7.7612077314642898</v>
      </c>
      <c r="D47" s="18">
        <f t="shared" si="2"/>
        <v>8.4692242045170971</v>
      </c>
      <c r="E47" s="18">
        <f t="shared" si="2"/>
        <v>8.6342674191684541</v>
      </c>
      <c r="F47" s="18">
        <f t="shared" si="2"/>
        <v>8.8543501934501343</v>
      </c>
    </row>
    <row r="48" spans="1:6" x14ac:dyDescent="0.2">
      <c r="A48" s="10" t="str">
        <f>$A$21</f>
        <v>Support services</v>
      </c>
      <c r="B48" s="18">
        <f t="shared" si="2"/>
        <v>10.743691809537392</v>
      </c>
      <c r="C48" s="18">
        <f t="shared" si="2"/>
        <v>7.5911008294203413</v>
      </c>
      <c r="D48" s="18">
        <f t="shared" si="2"/>
        <v>7.6321984262957807</v>
      </c>
      <c r="E48" s="18">
        <f t="shared" si="2"/>
        <v>7.9991169127560529</v>
      </c>
      <c r="F48" s="18">
        <f t="shared" si="2"/>
        <v>8.2822335744450868</v>
      </c>
    </row>
    <row r="49" spans="1:9" x14ac:dyDescent="0.2">
      <c r="A49" s="10" t="str">
        <f>$A$22</f>
        <v>Public admin. and defence</v>
      </c>
      <c r="B49" s="18">
        <f t="shared" si="2"/>
        <v>4.0980725093976416</v>
      </c>
      <c r="C49" s="18">
        <f t="shared" si="2"/>
        <v>3.8294708142272871</v>
      </c>
      <c r="D49" s="18">
        <f t="shared" si="2"/>
        <v>3.9774374969504525</v>
      </c>
      <c r="E49" s="18">
        <f t="shared" si="2"/>
        <v>4.0805535467036895</v>
      </c>
      <c r="F49" s="18">
        <f t="shared" si="2"/>
        <v>4.2224366749594893</v>
      </c>
    </row>
    <row r="50" spans="1:9" x14ac:dyDescent="0.2">
      <c r="A50" s="10" t="str">
        <f>$A$23</f>
        <v>Education</v>
      </c>
      <c r="B50" s="18">
        <f t="shared" si="2"/>
        <v>9.0314583648353484</v>
      </c>
      <c r="C50" s="18">
        <f t="shared" si="2"/>
        <v>8.8059009561054626</v>
      </c>
      <c r="D50" s="18">
        <f t="shared" si="2"/>
        <v>8.7805771721748851</v>
      </c>
      <c r="E50" s="18">
        <f t="shared" si="2"/>
        <v>8.4561054762311603</v>
      </c>
      <c r="F50" s="18">
        <f t="shared" si="2"/>
        <v>8.2739112342738874</v>
      </c>
    </row>
    <row r="51" spans="1:9" x14ac:dyDescent="0.2">
      <c r="A51" s="10" t="str">
        <f>$A$24</f>
        <v>Health and social work</v>
      </c>
      <c r="B51" s="18">
        <f t="shared" si="2"/>
        <v>12.671278723828417</v>
      </c>
      <c r="C51" s="18">
        <f t="shared" si="2"/>
        <v>12.965120282012091</v>
      </c>
      <c r="D51" s="18">
        <f t="shared" si="2"/>
        <v>12.619277554323347</v>
      </c>
      <c r="E51" s="18">
        <f t="shared" si="2"/>
        <v>13.33052901650248</v>
      </c>
      <c r="F51" s="18">
        <f t="shared" si="2"/>
        <v>13.765947463014275</v>
      </c>
    </row>
    <row r="52" spans="1:9" x14ac:dyDescent="0.2">
      <c r="A52" s="10" t="str">
        <f>$A$25</f>
        <v>Arts and entertainment</v>
      </c>
      <c r="B52" s="18">
        <f t="shared" si="2"/>
        <v>2.4637554139342166</v>
      </c>
      <c r="C52" s="18">
        <f t="shared" si="2"/>
        <v>2.6733314055163055</v>
      </c>
      <c r="D52" s="18">
        <f t="shared" si="2"/>
        <v>2.4416627463688512</v>
      </c>
      <c r="E52" s="18">
        <f t="shared" si="2"/>
        <v>2.2588681220041336</v>
      </c>
      <c r="F52" s="18">
        <f t="shared" si="2"/>
        <v>2.2388865771277304</v>
      </c>
    </row>
    <row r="53" spans="1:9" x14ac:dyDescent="0.2">
      <c r="A53" s="10" t="str">
        <f>$A$26</f>
        <v>Other services</v>
      </c>
      <c r="B53" s="18">
        <f t="shared" si="2"/>
        <v>2.2017869715003373</v>
      </c>
      <c r="C53" s="18">
        <f t="shared" si="2"/>
        <v>2.7383263794219346</v>
      </c>
      <c r="D53" s="18">
        <f t="shared" si="2"/>
        <v>2.7787009529315685</v>
      </c>
      <c r="E53" s="18">
        <f t="shared" si="2"/>
        <v>2.6069244215415144</v>
      </c>
      <c r="F53" s="18">
        <f t="shared" si="2"/>
        <v>2.5085658128889992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Derby, Derbyshire, Nottingham and Nottinghamshire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3.5303659280587096</v>
      </c>
      <c r="C63" s="18">
        <f>IF(AND(D$3-C$3 &lt;&gt; 0,C5&lt;&gt;0,D5&lt;&gt;0),(EXP(LN(D5/C5)/(D$3-C$3))-1)*100,0)</f>
        <v>51.222921034242418</v>
      </c>
      <c r="D63" s="18">
        <f t="shared" ref="B63:E78" si="3">IF(AND(E$3-D$3 &lt;&gt; 0,D5&lt;&gt;0,E5&lt;&gt;0),(EXP(LN(E5/D5)/(E$3-D$3))-1)*100,0)</f>
        <v>-0.25346009335909248</v>
      </c>
      <c r="E63" s="18">
        <f t="shared" si="3"/>
        <v>-0.38432876951409733</v>
      </c>
      <c r="F63" s="18">
        <f>IF(AND(F$3-D$3 &lt;&gt; 0,D5&lt;&gt;0,F5&lt;&gt;0),(EXP(LN(F5/D5)/(F$3-D$3))-1)*100,0)</f>
        <v>-0.34072496651763595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-5.8132782089013286</v>
      </c>
      <c r="C64" s="18">
        <f t="shared" ref="C64:C78" si="4">IF(AND(D$3-C$3 &lt;&gt; 0,C6&lt;&gt;0,D6&lt;&gt;0),(EXP(LN(D6/C6)/(D$3-C$3))-1)*100,0)</f>
        <v>0.36253776435049012</v>
      </c>
      <c r="D64" s="18">
        <f t="shared" si="3"/>
        <v>-5.4063024715626185</v>
      </c>
      <c r="E64" s="18">
        <f t="shared" si="3"/>
        <v>-4.0041267494412613</v>
      </c>
      <c r="F64" s="18">
        <f t="shared" ref="F64:F84" si="5">IF(AND(F$3-D$3 &lt;&gt; 0,D6&lt;&gt;0,F6&lt;&gt;0),(EXP(LN(F6/D6)/(F$3-D$3))-1)*100,0)</f>
        <v>-4.4738129779700824</v>
      </c>
    </row>
    <row r="65" spans="1:6" x14ac:dyDescent="0.2">
      <c r="A65" t="str">
        <f>$A$7</f>
        <v>Food drink and tobacco</v>
      </c>
      <c r="B65" s="18">
        <f t="shared" si="3"/>
        <v>-2.5860842826297414E-3</v>
      </c>
      <c r="C65" s="18">
        <f t="shared" si="4"/>
        <v>-2.4879739305848303</v>
      </c>
      <c r="D65" s="18">
        <f t="shared" si="3"/>
        <v>1.5120337934257266</v>
      </c>
      <c r="E65" s="18">
        <f t="shared" si="3"/>
        <v>0.80436404057226962</v>
      </c>
      <c r="F65" s="18">
        <f t="shared" si="5"/>
        <v>1.0397041005986596</v>
      </c>
    </row>
    <row r="66" spans="1:6" x14ac:dyDescent="0.2">
      <c r="A66" t="str">
        <f>$A$8</f>
        <v>Engineering</v>
      </c>
      <c r="B66" s="18">
        <f t="shared" si="3"/>
        <v>-1.5342994305182156</v>
      </c>
      <c r="C66" s="18">
        <f t="shared" si="4"/>
        <v>-7.2199106179687718</v>
      </c>
      <c r="D66" s="18">
        <f t="shared" si="3"/>
        <v>-0.347898516015821</v>
      </c>
      <c r="E66" s="18">
        <f t="shared" si="3"/>
        <v>-1.8494322016906928</v>
      </c>
      <c r="F66" s="18">
        <f t="shared" si="5"/>
        <v>-1.3514518179615242</v>
      </c>
    </row>
    <row r="67" spans="1:6" x14ac:dyDescent="0.2">
      <c r="A67" t="str">
        <f>$A$9</f>
        <v>Rest of manufacturing</v>
      </c>
      <c r="B67" s="18">
        <f t="shared" si="3"/>
        <v>1.3883030778349958</v>
      </c>
      <c r="C67" s="18">
        <f t="shared" si="4"/>
        <v>-1.9849702495937982</v>
      </c>
      <c r="D67" s="18">
        <f t="shared" si="3"/>
        <v>-1.3237978394852856</v>
      </c>
      <c r="E67" s="18">
        <f t="shared" si="3"/>
        <v>-0.6824217913919739</v>
      </c>
      <c r="F67" s="18">
        <f t="shared" si="5"/>
        <v>-0.89667567649626134</v>
      </c>
    </row>
    <row r="68" spans="1:6" x14ac:dyDescent="0.2">
      <c r="A68" t="str">
        <f>$A$10</f>
        <v>Electricity and gas</v>
      </c>
      <c r="B68" s="18">
        <f t="shared" si="3"/>
        <v>2.6690096080342007</v>
      </c>
      <c r="C68" s="18">
        <f t="shared" si="4"/>
        <v>-14.331210191083121</v>
      </c>
      <c r="D68" s="18">
        <f t="shared" si="3"/>
        <v>-0.30520302544889688</v>
      </c>
      <c r="E68" s="18">
        <f t="shared" si="3"/>
        <v>0.18566737023644198</v>
      </c>
      <c r="F68" s="18">
        <f t="shared" si="5"/>
        <v>2.1775944997326491E-2</v>
      </c>
    </row>
    <row r="69" spans="1:6" x14ac:dyDescent="0.2">
      <c r="A69" t="str">
        <f>$A$11</f>
        <v>Water and sewerage</v>
      </c>
      <c r="B69" s="18">
        <f t="shared" si="3"/>
        <v>4.3441211002539504</v>
      </c>
      <c r="C69" s="18">
        <f t="shared" si="4"/>
        <v>-6.3373181621775849</v>
      </c>
      <c r="D69" s="18">
        <f t="shared" si="3"/>
        <v>0.70952756509401471</v>
      </c>
      <c r="E69" s="18">
        <f t="shared" si="3"/>
        <v>0.48646545332136082</v>
      </c>
      <c r="F69" s="18">
        <f t="shared" si="5"/>
        <v>0.56076454074125426</v>
      </c>
    </row>
    <row r="70" spans="1:6" x14ac:dyDescent="0.2">
      <c r="A70" t="str">
        <f>$A$12</f>
        <v>Construction</v>
      </c>
      <c r="B70" s="18">
        <f t="shared" si="3"/>
        <v>1.7211107119539548</v>
      </c>
      <c r="C70" s="18">
        <f t="shared" si="4"/>
        <v>-3.0499819609802414</v>
      </c>
      <c r="D70" s="18">
        <f t="shared" si="3"/>
        <v>0.46791971526913834</v>
      </c>
      <c r="E70" s="18">
        <f t="shared" si="3"/>
        <v>0.44069416709668907</v>
      </c>
      <c r="F70" s="18">
        <f t="shared" si="5"/>
        <v>0.44976852996845285</v>
      </c>
    </row>
    <row r="71" spans="1:6" x14ac:dyDescent="0.2">
      <c r="A71" t="str">
        <f>$A$13</f>
        <v>Wholesale and retail trade</v>
      </c>
      <c r="B71" s="18">
        <f t="shared" si="3"/>
        <v>0.63012231663359675</v>
      </c>
      <c r="C71" s="18">
        <f t="shared" si="4"/>
        <v>-5.0766046548110229</v>
      </c>
      <c r="D71" s="18">
        <f t="shared" si="3"/>
        <v>0.34583373156205077</v>
      </c>
      <c r="E71" s="18">
        <f t="shared" si="3"/>
        <v>0.21018842285023265</v>
      </c>
      <c r="F71" s="18">
        <f t="shared" si="5"/>
        <v>0.25538313990771666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4.1092024017846285</v>
      </c>
      <c r="C72" s="18">
        <f t="shared" si="4"/>
        <v>13.635923364522572</v>
      </c>
      <c r="D72" s="18">
        <f t="shared" si="3"/>
        <v>0.57833818378907331</v>
      </c>
      <c r="E72" s="18">
        <f t="shared" si="3"/>
        <v>8.0205459923288203E-2</v>
      </c>
      <c r="F72" s="18">
        <f t="shared" si="5"/>
        <v>0.24597497451739336</v>
      </c>
    </row>
    <row r="73" spans="1:6" x14ac:dyDescent="0.2">
      <c r="A73" t="str">
        <f>$A$15</f>
        <v>Accommodation and food</v>
      </c>
      <c r="B73" s="18">
        <f t="shared" si="6"/>
        <v>3.1010591012660571</v>
      </c>
      <c r="C73" s="18">
        <f>IF(AND(D$3-C$3 &lt;&gt; 0,C15&lt;&gt;0,D15&lt;&gt;0),(EXP(LN(D15/C15)/(D$3-C$3))-1)*100,0)</f>
        <v>-1.3857220612249255</v>
      </c>
      <c r="D73" s="18">
        <f t="shared" si="3"/>
        <v>-0.14211615183273851</v>
      </c>
      <c r="E73" s="18">
        <f t="shared" si="3"/>
        <v>0.60607803078605027</v>
      </c>
      <c r="F73" s="18">
        <f t="shared" si="5"/>
        <v>0.35605915596534921</v>
      </c>
    </row>
    <row r="74" spans="1:6" x14ac:dyDescent="0.2">
      <c r="A74" t="str">
        <f>$A$16</f>
        <v>Media</v>
      </c>
      <c r="B74" s="18">
        <f t="shared" si="6"/>
        <v>11.794812864219795</v>
      </c>
      <c r="C74" s="18">
        <f>IF(AND(D$3-C$3 &lt;&gt; 0,C16&lt;&gt;0,D16&lt;&gt;0),(EXP(LN(D16/C16)/(D$3-C$3))-1)*100,0)</f>
        <v>-26.167517489128265</v>
      </c>
      <c r="D74" s="18">
        <f t="shared" si="3"/>
        <v>-0.34552938267976563</v>
      </c>
      <c r="E74" s="18">
        <f t="shared" si="3"/>
        <v>0.16294794551086067</v>
      </c>
      <c r="F74" s="18">
        <f t="shared" si="5"/>
        <v>-6.8321183810282626E-3</v>
      </c>
    </row>
    <row r="75" spans="1:6" x14ac:dyDescent="0.2">
      <c r="A75" t="str">
        <f>$A$17</f>
        <v>Information technology</v>
      </c>
      <c r="B75" s="18">
        <f t="shared" si="6"/>
        <v>2.665039999699248</v>
      </c>
      <c r="C75" s="18">
        <f t="shared" si="4"/>
        <v>-8.4658216719173289</v>
      </c>
      <c r="D75" s="18">
        <f t="shared" si="3"/>
        <v>1.30080907256791</v>
      </c>
      <c r="E75" s="18">
        <f t="shared" si="3"/>
        <v>0.61521239726149979</v>
      </c>
      <c r="F75" s="18">
        <f t="shared" si="5"/>
        <v>0.84322750213019493</v>
      </c>
    </row>
    <row r="76" spans="1:6" x14ac:dyDescent="0.2">
      <c r="A76" t="str">
        <f>$A$18</f>
        <v>Finance and insurance</v>
      </c>
      <c r="B76" s="18">
        <f t="shared" si="6"/>
        <v>-1.2520100046074401</v>
      </c>
      <c r="C76" s="18">
        <f t="shared" si="4"/>
        <v>14.055524553571509</v>
      </c>
      <c r="D76" s="18">
        <f t="shared" si="3"/>
        <v>-0.33121872507277939</v>
      </c>
      <c r="E76" s="18">
        <f t="shared" si="3"/>
        <v>-0.67556280901599486</v>
      </c>
      <c r="F76" s="18">
        <f t="shared" si="5"/>
        <v>-0.56091383651480919</v>
      </c>
    </row>
    <row r="77" spans="1:6" x14ac:dyDescent="0.2">
      <c r="A77" t="str">
        <f>$A$19</f>
        <v>Real estate</v>
      </c>
      <c r="B77" s="18">
        <f t="shared" si="6"/>
        <v>8.1909745810945225</v>
      </c>
      <c r="C77" s="18">
        <f t="shared" si="4"/>
        <v>4.5562733764026975</v>
      </c>
      <c r="D77" s="18">
        <f t="shared" si="3"/>
        <v>-0.94900748732567042</v>
      </c>
      <c r="E77" s="18">
        <f t="shared" si="3"/>
        <v>0.84539313633893443</v>
      </c>
      <c r="F77" s="18">
        <f t="shared" si="5"/>
        <v>0.243676458203268</v>
      </c>
    </row>
    <row r="78" spans="1:6" x14ac:dyDescent="0.2">
      <c r="A78" t="str">
        <f>$A$20</f>
        <v>Professional services</v>
      </c>
      <c r="B78" s="18">
        <f t="shared" si="6"/>
        <v>6.138862796226352</v>
      </c>
      <c r="C78" s="18">
        <f t="shared" si="4"/>
        <v>8.8131623769868597</v>
      </c>
      <c r="D78" s="18">
        <f t="shared" si="3"/>
        <v>0.65255068352187973</v>
      </c>
      <c r="E78" s="18">
        <f t="shared" si="3"/>
        <v>0.51134708692686104</v>
      </c>
      <c r="F78" s="18">
        <f t="shared" si="5"/>
        <v>0.55839292851200817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-7.2110641540299447</v>
      </c>
      <c r="C79" s="18">
        <f t="shared" ref="C79:C84" si="8">IF(AND(D$3-C$3 &lt;&gt; 0,C21&lt;&gt;0,D21&lt;&gt;0),(EXP(LN(D21/C21)/(D$3-C$3))-1)*100,0)</f>
        <v>0.25637614734341785</v>
      </c>
      <c r="D79" s="18">
        <f t="shared" ref="D79:D84" si="9">IF(AND(E$3-D$3 &lt;&gt; 0,D21&lt;&gt;0,E21&lt;&gt;0),(EXP(LN(E21/D21)/(E$3-D$3))-1)*100,0)</f>
        <v>1.2108075919025296</v>
      </c>
      <c r="E79" s="18">
        <f t="shared" ref="E79:E84" si="10">IF(AND(F$3-E$3 &lt;&gt; 0,E21&lt;&gt;0,F21&lt;&gt;0),(EXP(LN(F21/E21)/(F$3-E$3))-1)*100,0)</f>
        <v>0.60800022731963832</v>
      </c>
      <c r="F79" s="18">
        <f t="shared" si="5"/>
        <v>0.80853603411257247</v>
      </c>
    </row>
    <row r="80" spans="1:6" x14ac:dyDescent="0.2">
      <c r="A80" s="10" t="str">
        <f>$A$22</f>
        <v>Public admin. and defence</v>
      </c>
      <c r="B80" s="18">
        <f t="shared" si="7"/>
        <v>-0.49425150430799647</v>
      </c>
      <c r="C80" s="18">
        <f t="shared" si="8"/>
        <v>3.5694594270647473</v>
      </c>
      <c r="D80" s="18">
        <f t="shared" si="9"/>
        <v>0.77935058138220992</v>
      </c>
      <c r="E80" s="18">
        <f t="shared" si="10"/>
        <v>0.60194564305582343</v>
      </c>
      <c r="F80" s="18">
        <f t="shared" si="5"/>
        <v>0.66104589629176758</v>
      </c>
    </row>
    <row r="81" spans="1:6" x14ac:dyDescent="0.2">
      <c r="A81" s="10" t="str">
        <f>$A$23</f>
        <v>Education</v>
      </c>
      <c r="B81" s="18">
        <f t="shared" si="7"/>
        <v>0.56859145912619979</v>
      </c>
      <c r="C81" s="18">
        <f t="shared" si="8"/>
        <v>-0.57024310912811016</v>
      </c>
      <c r="D81" s="18">
        <f t="shared" si="9"/>
        <v>-0.48744490219897463</v>
      </c>
      <c r="E81" s="18">
        <f t="shared" si="10"/>
        <v>4.0538378142951359E-2</v>
      </c>
      <c r="F81" s="18">
        <f t="shared" si="5"/>
        <v>-0.13576657452076812</v>
      </c>
    </row>
    <row r="82" spans="1:6" x14ac:dyDescent="0.2">
      <c r="A82" s="10" t="str">
        <f>$A$24</f>
        <v>Health and social work</v>
      </c>
      <c r="B82" s="18">
        <f t="shared" si="7"/>
        <v>1.7881956795404941</v>
      </c>
      <c r="C82" s="18">
        <f t="shared" si="8"/>
        <v>-2.9434047765717453</v>
      </c>
      <c r="D82" s="18">
        <f t="shared" si="9"/>
        <v>1.3703603563012035</v>
      </c>
      <c r="E82" s="18">
        <f t="shared" si="10"/>
        <v>0.58143930097462881</v>
      </c>
      <c r="F82" s="18">
        <f t="shared" si="5"/>
        <v>0.84372841268041121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3.2933093315851369</v>
      </c>
      <c r="C83" s="18">
        <f t="shared" si="8"/>
        <v>-8.9248308780603196</v>
      </c>
      <c r="D83" s="18">
        <f t="shared" si="9"/>
        <v>-1.2835675482790743</v>
      </c>
      <c r="E83" s="18">
        <f t="shared" si="10"/>
        <v>0.16963592249197301</v>
      </c>
      <c r="F83" s="18">
        <f t="shared" si="5"/>
        <v>-0.31712676969715137</v>
      </c>
    </row>
    <row r="84" spans="1:6" x14ac:dyDescent="0.2">
      <c r="A84" s="10" t="str">
        <f>$A$26</f>
        <v>Other services</v>
      </c>
      <c r="B84" s="18">
        <f t="shared" si="7"/>
        <v>6.8773969031210136</v>
      </c>
      <c r="C84" s="18">
        <f t="shared" si="8"/>
        <v>1.1867645579803687</v>
      </c>
      <c r="D84" s="18">
        <f t="shared" si="9"/>
        <v>-1.0067145667651212</v>
      </c>
      <c r="E84" s="18">
        <f t="shared" si="10"/>
        <v>-0.12617577853287765</v>
      </c>
      <c r="F84" s="18">
        <f t="shared" si="5"/>
        <v>-0.420555544715151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1.2064961440545918</v>
      </c>
      <c r="C86" s="18">
        <f>IF(AND(D$3-C$3 &lt;&gt; 0,C28&lt;&gt;0,D28&lt;&gt;0),(EXP(LN(D28/C28)/(D$3-C$3))-1)*100,0)</f>
        <v>-0.2834809031362906</v>
      </c>
      <c r="D86" s="18">
        <f>IF(AND(E$3-D$3 &lt;&gt; 0,D28&lt;&gt;0,E28&lt;&gt;0),(EXP(LN(E28/D28)/(E$3-D$3))-1)*100,0)</f>
        <v>0.26478155132725334</v>
      </c>
      <c r="E86" s="18">
        <f>IF(AND(F$3-E$3 &lt;&gt; 0,E28&lt;&gt;0,F28&lt;&gt;0),(EXP(LN(F28/E28)/(F$3-E$3))-1)*100,0)</f>
        <v>0.2586779823788854</v>
      </c>
      <c r="F86" s="18">
        <f>IF(AND(F$3-D$3 &lt;&gt; 0,D28&lt;&gt;0,F28&lt;&gt;0),(EXP(LN(F28/D28)/(F$3-D$3))-1)*100,0)</f>
        <v>0.26071246407701754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1.2979999999999769</v>
      </c>
      <c r="C90" s="27">
        <f>D5-C5</f>
        <v>5.1310000000000482</v>
      </c>
      <c r="D90" s="27">
        <f t="shared" si="11"/>
        <v>-0.19100000000000428</v>
      </c>
      <c r="E90" s="27">
        <f t="shared" si="11"/>
        <v>-0.565000000000067</v>
      </c>
      <c r="F90" s="27">
        <f>F5-D5</f>
        <v>-0.75600000000007128</v>
      </c>
    </row>
    <row r="91" spans="1:6" x14ac:dyDescent="0.2">
      <c r="A91" t="str">
        <f>$A$6</f>
        <v>Mining and quarrying</v>
      </c>
      <c r="B91" s="27">
        <f t="shared" si="11"/>
        <v>-0.44799999999999507</v>
      </c>
      <c r="C91" s="27">
        <f t="shared" ref="C91:C105" si="12">D6-C6</f>
        <v>6.0000000000004494E-3</v>
      </c>
      <c r="D91" s="27">
        <f t="shared" si="11"/>
        <v>-0.40300000000000158</v>
      </c>
      <c r="E91" s="27">
        <f t="shared" si="11"/>
        <v>-0.42199999999999627</v>
      </c>
      <c r="F91" s="27">
        <f t="shared" ref="F91:F111" si="13">F6-D6</f>
        <v>-0.82499999999999785</v>
      </c>
    </row>
    <row r="92" spans="1:6" x14ac:dyDescent="0.2">
      <c r="A92" t="str">
        <f>$A$7</f>
        <v>Food drink and tobacco</v>
      </c>
      <c r="B92" s="27">
        <f t="shared" si="11"/>
        <v>-1.9999999999882334E-3</v>
      </c>
      <c r="C92" s="27">
        <f t="shared" si="12"/>
        <v>-0.48099999999996612</v>
      </c>
      <c r="D92" s="27">
        <f t="shared" si="11"/>
        <v>1.4689999999999586</v>
      </c>
      <c r="E92" s="27">
        <f t="shared" si="11"/>
        <v>1.6950000000000038</v>
      </c>
      <c r="F92" s="27">
        <f t="shared" si="13"/>
        <v>3.1639999999999624</v>
      </c>
    </row>
    <row r="93" spans="1:6" x14ac:dyDescent="0.2">
      <c r="A93" t="str">
        <f>$A$8</f>
        <v>Engineering</v>
      </c>
      <c r="B93" s="27">
        <f t="shared" si="11"/>
        <v>-0.82799999999999407</v>
      </c>
      <c r="C93" s="27">
        <f t="shared" si="12"/>
        <v>-0.93699999999998695</v>
      </c>
      <c r="D93" s="27">
        <f t="shared" si="11"/>
        <v>-0.20800000000004992</v>
      </c>
      <c r="E93" s="27">
        <f t="shared" si="11"/>
        <v>-2.0149999999999739</v>
      </c>
      <c r="F93" s="27">
        <f t="shared" si="13"/>
        <v>-2.2230000000000238</v>
      </c>
    </row>
    <row r="94" spans="1:6" x14ac:dyDescent="0.2">
      <c r="A94" t="str">
        <f>$A$9</f>
        <v>Rest of manufacturing</v>
      </c>
      <c r="B94" s="27">
        <f t="shared" si="11"/>
        <v>5.5549999999990405</v>
      </c>
      <c r="C94" s="27">
        <f t="shared" si="12"/>
        <v>-2.0549999999994526</v>
      </c>
      <c r="D94" s="27">
        <f t="shared" si="11"/>
        <v>-6.5410000000002668</v>
      </c>
      <c r="E94" s="27">
        <f t="shared" si="11"/>
        <v>-6.2829999999996602</v>
      </c>
      <c r="F94" s="27">
        <f t="shared" si="13"/>
        <v>-12.823999999999927</v>
      </c>
    </row>
    <row r="95" spans="1:6" x14ac:dyDescent="0.2">
      <c r="A95" t="str">
        <f>$A$10</f>
        <v>Electricity and gas</v>
      </c>
      <c r="B95" s="27">
        <f t="shared" si="11"/>
        <v>0.785000000000033</v>
      </c>
      <c r="C95" s="27">
        <f t="shared" si="12"/>
        <v>-1.1250000000000275</v>
      </c>
      <c r="D95" s="27">
        <f t="shared" si="11"/>
        <v>-0.1019999999999861</v>
      </c>
      <c r="E95" s="27">
        <f t="shared" si="11"/>
        <v>0.12399999999998634</v>
      </c>
      <c r="F95" s="27">
        <f t="shared" si="13"/>
        <v>2.2000000000000242E-2</v>
      </c>
    </row>
    <row r="96" spans="1:6" x14ac:dyDescent="0.2">
      <c r="A96" t="str">
        <f>$A$11</f>
        <v>Water and sewerage</v>
      </c>
      <c r="B96" s="27">
        <f t="shared" si="11"/>
        <v>1.0859999999999896</v>
      </c>
      <c r="C96" s="27">
        <f t="shared" si="12"/>
        <v>-0.43999999999998884</v>
      </c>
      <c r="D96" s="27">
        <f t="shared" si="11"/>
        <v>0.23400000000000887</v>
      </c>
      <c r="E96" s="27">
        <f t="shared" si="11"/>
        <v>0.33499999999997154</v>
      </c>
      <c r="F96" s="27">
        <f t="shared" si="13"/>
        <v>0.56899999999998041</v>
      </c>
    </row>
    <row r="97" spans="1:6" x14ac:dyDescent="0.2">
      <c r="A97" t="str">
        <f>$A$12</f>
        <v>Construction</v>
      </c>
      <c r="B97" s="27">
        <f t="shared" si="11"/>
        <v>4.7549999999997965</v>
      </c>
      <c r="C97" s="27">
        <f t="shared" si="12"/>
        <v>-2.1980000000000217</v>
      </c>
      <c r="D97" s="27">
        <f t="shared" si="11"/>
        <v>1.6499999999998352</v>
      </c>
      <c r="E97" s="27">
        <f t="shared" si="11"/>
        <v>3.2150000000001739</v>
      </c>
      <c r="F97" s="27">
        <f t="shared" si="13"/>
        <v>4.8650000000000091</v>
      </c>
    </row>
    <row r="98" spans="1:6" x14ac:dyDescent="0.2">
      <c r="A98" t="str">
        <f>$A$13</f>
        <v>Wholesale and retail trade</v>
      </c>
      <c r="B98" s="27">
        <f t="shared" si="11"/>
        <v>4.1119999999998811</v>
      </c>
      <c r="C98" s="27">
        <f t="shared" si="12"/>
        <v>-8.4129999999993572</v>
      </c>
      <c r="D98" s="27">
        <f t="shared" si="11"/>
        <v>2.7389999999997769</v>
      </c>
      <c r="E98" s="27">
        <f t="shared" si="11"/>
        <v>3.3959999999997876</v>
      </c>
      <c r="F98" s="27">
        <f t="shared" si="13"/>
        <v>6.1349999999995646</v>
      </c>
    </row>
    <row r="99" spans="1:6" x14ac:dyDescent="0.2">
      <c r="A99" t="str">
        <f>$A$14</f>
        <v>Transport and storage</v>
      </c>
      <c r="B99" s="27">
        <f t="shared" si="11"/>
        <v>7.6799999999998647</v>
      </c>
      <c r="C99" s="27">
        <f t="shared" si="12"/>
        <v>7.0390000000001862</v>
      </c>
      <c r="D99" s="27">
        <f t="shared" si="11"/>
        <v>1.7159999999998163</v>
      </c>
      <c r="E99" s="27">
        <f t="shared" si="11"/>
        <v>0.48600000000031685</v>
      </c>
      <c r="F99" s="27">
        <f t="shared" si="13"/>
        <v>2.2020000000001332</v>
      </c>
    </row>
    <row r="100" spans="1:6" x14ac:dyDescent="0.2">
      <c r="A100" t="str">
        <f>$A$15</f>
        <v>Accommodation and food</v>
      </c>
      <c r="B100" s="27">
        <f t="shared" si="11"/>
        <v>7.8170000000000925</v>
      </c>
      <c r="C100" s="27">
        <f t="shared" si="12"/>
        <v>-0.94200000000009254</v>
      </c>
      <c r="D100" s="27">
        <f t="shared" si="11"/>
        <v>-0.47500000000007958</v>
      </c>
      <c r="E100" s="27">
        <f t="shared" si="11"/>
        <v>4.1460000000001429</v>
      </c>
      <c r="F100" s="27">
        <f t="shared" si="13"/>
        <v>3.6710000000000633</v>
      </c>
    </row>
    <row r="101" spans="1:6" x14ac:dyDescent="0.2">
      <c r="A101" t="str">
        <f>$A$16</f>
        <v>Media</v>
      </c>
      <c r="B101" s="27">
        <f t="shared" si="11"/>
        <v>1.9029999999999938</v>
      </c>
      <c r="C101" s="27">
        <f t="shared" si="12"/>
        <v>-1.3839999999999928</v>
      </c>
      <c r="D101" s="27">
        <f t="shared" si="11"/>
        <v>-6.6999999999994841E-2</v>
      </c>
      <c r="E101" s="27">
        <f t="shared" si="11"/>
        <v>6.2999999999990841E-2</v>
      </c>
      <c r="F101" s="27">
        <f t="shared" si="13"/>
        <v>-4.0000000000040004E-3</v>
      </c>
    </row>
    <row r="102" spans="1:6" x14ac:dyDescent="0.2">
      <c r="A102" t="str">
        <f>$A$17</f>
        <v>Information technology</v>
      </c>
      <c r="B102" s="27">
        <f t="shared" si="11"/>
        <v>2.7259999999999174</v>
      </c>
      <c r="C102" s="27">
        <f t="shared" si="12"/>
        <v>-2.3109999999999928</v>
      </c>
      <c r="D102" s="27">
        <f t="shared" si="11"/>
        <v>1.6679999999999495</v>
      </c>
      <c r="E102" s="27">
        <f t="shared" si="11"/>
        <v>1.6860000000000284</v>
      </c>
      <c r="F102" s="27">
        <f t="shared" si="13"/>
        <v>3.3539999999999779</v>
      </c>
    </row>
    <row r="103" spans="1:6" x14ac:dyDescent="0.2">
      <c r="A103" t="str">
        <f>$A$18</f>
        <v>Finance and insurance</v>
      </c>
      <c r="B103" s="27">
        <f t="shared" si="11"/>
        <v>-0.7410000000000565</v>
      </c>
      <c r="C103" s="27">
        <f t="shared" si="12"/>
        <v>2.0150000000000059</v>
      </c>
      <c r="D103" s="27">
        <f t="shared" si="11"/>
        <v>-0.26899999999996638</v>
      </c>
      <c r="E103" s="27">
        <f t="shared" si="11"/>
        <v>-1.0540000000000127</v>
      </c>
      <c r="F103" s="27">
        <f t="shared" si="13"/>
        <v>-1.3229999999999791</v>
      </c>
    </row>
    <row r="104" spans="1:6" x14ac:dyDescent="0.2">
      <c r="A104" t="str">
        <f>$A$19</f>
        <v>Real estate</v>
      </c>
      <c r="B104" s="27">
        <f t="shared" si="11"/>
        <v>4.7669999999999302</v>
      </c>
      <c r="C104" s="27">
        <f t="shared" si="12"/>
        <v>0.80400000000001626</v>
      </c>
      <c r="D104" s="27">
        <f t="shared" si="11"/>
        <v>-0.85899999999997334</v>
      </c>
      <c r="E104" s="27">
        <f t="shared" si="11"/>
        <v>1.5449999999999982</v>
      </c>
      <c r="F104" s="27">
        <f t="shared" si="13"/>
        <v>0.68600000000002481</v>
      </c>
    </row>
    <row r="105" spans="1:6" x14ac:dyDescent="0.2">
      <c r="A105" t="str">
        <f>$A$20</f>
        <v>Professional services</v>
      </c>
      <c r="B105" s="27">
        <f t="shared" si="11"/>
        <v>17.927000000000078</v>
      </c>
      <c r="C105" s="27">
        <f t="shared" si="12"/>
        <v>7.4509999999997802</v>
      </c>
      <c r="D105" s="27">
        <f t="shared" si="11"/>
        <v>3.0410000000001531</v>
      </c>
      <c r="E105" s="27">
        <f t="shared" si="11"/>
        <v>4.9729999999998142</v>
      </c>
      <c r="F105" s="27">
        <f t="shared" si="13"/>
        <v>8.0139999999999674</v>
      </c>
    </row>
    <row r="106" spans="1:6" x14ac:dyDescent="0.2">
      <c r="A106" s="10" t="str">
        <f>$A$21</f>
        <v>Support services</v>
      </c>
      <c r="B106" s="27">
        <f t="shared" ref="B106:B111" si="14">C21-B21</f>
        <v>-28.860000000000014</v>
      </c>
      <c r="C106" s="27">
        <f t="shared" ref="C106:C111" si="15">D21-C21</f>
        <v>0.2119999999997475</v>
      </c>
      <c r="D106" s="27">
        <f t="shared" ref="D106:D111" si="16">E21-D21</f>
        <v>5.1419999999999391</v>
      </c>
      <c r="E106" s="27">
        <f t="shared" ref="E106:E111" si="17">F21-E21</f>
        <v>5.5019999999999669</v>
      </c>
      <c r="F106" s="27">
        <f t="shared" si="13"/>
        <v>10.643999999999906</v>
      </c>
    </row>
    <row r="107" spans="1:6" x14ac:dyDescent="0.2">
      <c r="A107" s="10" t="str">
        <f>$A$22</f>
        <v>Public admin. and defence</v>
      </c>
      <c r="B107" s="27">
        <f t="shared" si="14"/>
        <v>-0.83500000000014296</v>
      </c>
      <c r="C107" s="27">
        <f t="shared" si="15"/>
        <v>1.4890000000000541</v>
      </c>
      <c r="D107" s="27">
        <f t="shared" si="16"/>
        <v>1.7100000000000293</v>
      </c>
      <c r="E107" s="27">
        <f t="shared" si="17"/>
        <v>2.7779999999998992</v>
      </c>
      <c r="F107" s="27">
        <f t="shared" si="13"/>
        <v>4.4879999999999285</v>
      </c>
    </row>
    <row r="108" spans="1:6" x14ac:dyDescent="0.2">
      <c r="A108" s="10" t="str">
        <f>$A$23</f>
        <v>Education</v>
      </c>
      <c r="B108" s="27">
        <f t="shared" si="14"/>
        <v>2.1510000000002094</v>
      </c>
      <c r="C108" s="27">
        <f t="shared" si="15"/>
        <v>-0.54700000000005389</v>
      </c>
      <c r="D108" s="27">
        <f t="shared" si="16"/>
        <v>-2.3019999999999357</v>
      </c>
      <c r="E108" s="27">
        <f t="shared" si="17"/>
        <v>0.37799999999994327</v>
      </c>
      <c r="F108" s="27">
        <f t="shared" si="13"/>
        <v>-1.9239999999999924</v>
      </c>
    </row>
    <row r="109" spans="1:6" x14ac:dyDescent="0.2">
      <c r="A109" s="10" t="str">
        <f>$A$24</f>
        <v>Health and social work</v>
      </c>
      <c r="B109" s="27">
        <f t="shared" si="14"/>
        <v>9.6660000000000537</v>
      </c>
      <c r="C109" s="27">
        <f t="shared" si="15"/>
        <v>-4.1570000000000391</v>
      </c>
      <c r="D109" s="27">
        <f t="shared" si="16"/>
        <v>9.6530000000002474</v>
      </c>
      <c r="E109" s="27">
        <f t="shared" si="17"/>
        <v>8.7579999999997824</v>
      </c>
      <c r="F109" s="27">
        <f t="shared" si="13"/>
        <v>18.41100000000003</v>
      </c>
    </row>
    <row r="110" spans="1:6" x14ac:dyDescent="0.2">
      <c r="A110" s="10" t="str">
        <f>$A$25</f>
        <v>Arts and entertainment</v>
      </c>
      <c r="B110" s="27">
        <f t="shared" si="14"/>
        <v>3.5399999999999103</v>
      </c>
      <c r="C110" s="27">
        <f t="shared" si="15"/>
        <v>-2.5989999999999398</v>
      </c>
      <c r="D110" s="27">
        <f t="shared" si="16"/>
        <v>-1.6590000000000096</v>
      </c>
      <c r="E110" s="27">
        <f t="shared" si="17"/>
        <v>0.42500000000002558</v>
      </c>
      <c r="F110" s="27">
        <f t="shared" si="13"/>
        <v>-1.233999999999984</v>
      </c>
    </row>
    <row r="111" spans="1:6" x14ac:dyDescent="0.2">
      <c r="A111" s="10" t="str">
        <f>$A$26</f>
        <v>Other services</v>
      </c>
      <c r="B111" s="27">
        <f t="shared" si="14"/>
        <v>6.9680000000000142</v>
      </c>
      <c r="C111" s="27">
        <f t="shared" si="15"/>
        <v>0.35399999999996368</v>
      </c>
      <c r="D111" s="27">
        <f t="shared" si="16"/>
        <v>-1.4889999999999901</v>
      </c>
      <c r="E111" s="27">
        <f t="shared" si="17"/>
        <v>-0.36000000000004562</v>
      </c>
      <c r="F111" s="27">
        <f t="shared" si="13"/>
        <v>-1.8490000000000357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51.02199999999857</v>
      </c>
      <c r="C113" s="29">
        <f>D28-C28</f>
        <v>-3.0879999999990559</v>
      </c>
      <c r="D113" s="29">
        <f>E28-D28</f>
        <v>14.456999999999653</v>
      </c>
      <c r="E113" s="29">
        <f>F28-E28</f>
        <v>28.80600000000004</v>
      </c>
      <c r="F113" s="29">
        <f>F28-D28</f>
        <v>43.262999999999693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Derby, Derbyshire, Nottingham and Nottinghamshire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23.743999999999982</v>
      </c>
      <c r="C7" s="31">
        <f>'Ind T1'!C7</f>
        <v>26.464999999999982</v>
      </c>
      <c r="D7" s="31">
        <f>'Ind T1'!D7</f>
        <v>30.037000000000017</v>
      </c>
      <c r="E7" s="31">
        <f>'Ind T1'!E7</f>
        <v>29.575000000000035</v>
      </c>
      <c r="F7" s="31">
        <f>'Ind T1'!F7</f>
        <v>29.046999999999926</v>
      </c>
      <c r="H7" s="31">
        <f>C7-B7</f>
        <v>2.7210000000000001</v>
      </c>
      <c r="I7" s="31">
        <f>D7-C7</f>
        <v>3.5720000000000347</v>
      </c>
      <c r="J7" s="31">
        <f>E7-D7</f>
        <v>-0.46199999999998198</v>
      </c>
      <c r="K7" s="31">
        <f>F7-E7</f>
        <v>-0.52800000000010883</v>
      </c>
      <c r="L7" s="31">
        <f>F7-D7</f>
        <v>-0.99000000000009081</v>
      </c>
    </row>
    <row r="8" spans="1:12" x14ac:dyDescent="0.2">
      <c r="A8" t="str">
        <f>'Ind T2'!A5</f>
        <v>Agriculture</v>
      </c>
      <c r="B8" s="32">
        <f>'Ind T2'!B5</f>
        <v>8.7189999999999959</v>
      </c>
      <c r="C8" s="32">
        <f>'Ind T2'!C5</f>
        <v>10.016999999999973</v>
      </c>
      <c r="D8" s="32">
        <f>'Ind T2'!D5</f>
        <v>15.148000000000021</v>
      </c>
      <c r="E8" s="32">
        <f>'Ind T2'!E5</f>
        <v>14.957000000000017</v>
      </c>
      <c r="F8" s="32">
        <f>'Ind T2'!F5</f>
        <v>14.39199999999995</v>
      </c>
      <c r="H8" s="11">
        <f t="shared" ref="H8:H40" si="0">C8-B8</f>
        <v>1.2979999999999769</v>
      </c>
      <c r="I8" s="31">
        <f t="shared" ref="I8:I38" si="1">D8-C8</f>
        <v>5.1310000000000482</v>
      </c>
      <c r="J8" s="11">
        <f t="shared" ref="J8:J38" si="2">E8-D8</f>
        <v>-0.19100000000000428</v>
      </c>
      <c r="K8" s="11">
        <f t="shared" ref="K8:K38" si="3">F8-E8</f>
        <v>-0.565000000000067</v>
      </c>
      <c r="L8" s="31">
        <f t="shared" ref="L8:L40" si="4">F8-D8</f>
        <v>-0.75600000000007128</v>
      </c>
    </row>
    <row r="9" spans="1:12" x14ac:dyDescent="0.2">
      <c r="A9" t="str">
        <f>'Ind T2'!A6</f>
        <v>Mining and quarrying</v>
      </c>
      <c r="B9" s="32">
        <f>'Ind T2'!B6</f>
        <v>2.1029999999999953</v>
      </c>
      <c r="C9" s="32">
        <f>'Ind T2'!C6</f>
        <v>1.6550000000000002</v>
      </c>
      <c r="D9" s="32">
        <f>'Ind T2'!D6</f>
        <v>1.6610000000000007</v>
      </c>
      <c r="E9" s="32">
        <f>'Ind T2'!E6</f>
        <v>1.2579999999999991</v>
      </c>
      <c r="F9" s="32">
        <f>'Ind T2'!F6</f>
        <v>0.83600000000000285</v>
      </c>
      <c r="H9" s="11">
        <f t="shared" si="0"/>
        <v>-0.44799999999999507</v>
      </c>
      <c r="I9" s="31">
        <f t="shared" si="1"/>
        <v>6.0000000000004494E-3</v>
      </c>
      <c r="J9" s="11">
        <f t="shared" si="2"/>
        <v>-0.40300000000000158</v>
      </c>
      <c r="K9" s="11">
        <f t="shared" si="3"/>
        <v>-0.42199999999999627</v>
      </c>
      <c r="L9" s="31">
        <f t="shared" si="4"/>
        <v>-0.82499999999999785</v>
      </c>
    </row>
    <row r="10" spans="1:12" x14ac:dyDescent="0.2">
      <c r="A10" t="str">
        <f>'Ind T2'!A10</f>
        <v>Electricity and gas</v>
      </c>
      <c r="B10" s="32">
        <f>'Ind T2'!B10</f>
        <v>7.0649999999999871</v>
      </c>
      <c r="C10" s="32">
        <f>'Ind T2'!C10</f>
        <v>7.8500000000000201</v>
      </c>
      <c r="D10" s="32">
        <f>'Ind T2'!D10</f>
        <v>6.7249999999999925</v>
      </c>
      <c r="E10" s="32">
        <f>'Ind T2'!E10</f>
        <v>6.6230000000000064</v>
      </c>
      <c r="F10" s="32">
        <f>'Ind T2'!F10</f>
        <v>6.7469999999999928</v>
      </c>
      <c r="H10" s="11">
        <f t="shared" si="0"/>
        <v>0.785000000000033</v>
      </c>
      <c r="I10" s="31">
        <f t="shared" si="1"/>
        <v>-1.1250000000000275</v>
      </c>
      <c r="J10" s="11">
        <f t="shared" si="2"/>
        <v>-0.1019999999999861</v>
      </c>
      <c r="K10" s="11">
        <f t="shared" si="3"/>
        <v>0.12399999999998634</v>
      </c>
      <c r="L10" s="31">
        <f t="shared" si="4"/>
        <v>2.2000000000000242E-2</v>
      </c>
    </row>
    <row r="11" spans="1:12" x14ac:dyDescent="0.2">
      <c r="A11" t="str">
        <f>'Ind T2'!A11</f>
        <v>Water and sewerage</v>
      </c>
      <c r="B11" s="32">
        <f>'Ind T2'!B11</f>
        <v>5.857000000000002</v>
      </c>
      <c r="C11" s="32">
        <f>'Ind T2'!C11</f>
        <v>6.9429999999999916</v>
      </c>
      <c r="D11" s="32">
        <f>'Ind T2'!D11</f>
        <v>6.5030000000000028</v>
      </c>
      <c r="E11" s="32">
        <f>'Ind T2'!E11</f>
        <v>6.7370000000000116</v>
      </c>
      <c r="F11" s="32">
        <f>'Ind T2'!F11</f>
        <v>7.0719999999999832</v>
      </c>
      <c r="H11" s="11">
        <f t="shared" ref="H11" si="5">C11-B11</f>
        <v>1.0859999999999896</v>
      </c>
      <c r="I11" s="31">
        <f t="shared" ref="I11" si="6">D11-C11</f>
        <v>-0.43999999999998884</v>
      </c>
      <c r="J11" s="11">
        <f t="shared" ref="J11" si="7">E11-D11</f>
        <v>0.23400000000000887</v>
      </c>
      <c r="K11" s="11">
        <f t="shared" ref="K11" si="8">F11-E11</f>
        <v>0.33499999999997154</v>
      </c>
      <c r="L11" s="31">
        <f t="shared" si="4"/>
        <v>0.56899999999998041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131.1140000000004</v>
      </c>
      <c r="C13" s="31">
        <f>'Ind T1'!C8</f>
        <v>135.83899999999946</v>
      </c>
      <c r="D13" s="31">
        <f>'Ind T1'!D8</f>
        <v>132.36600000000004</v>
      </c>
      <c r="E13" s="31">
        <f>'Ind T1'!E8</f>
        <v>127.0859999999997</v>
      </c>
      <c r="F13" s="31">
        <f>'Ind T1'!F8</f>
        <v>120.48300000000006</v>
      </c>
      <c r="H13" s="31">
        <f t="shared" si="0"/>
        <v>4.7249999999990564</v>
      </c>
      <c r="I13" s="31">
        <f t="shared" si="1"/>
        <v>-3.4729999999994163</v>
      </c>
      <c r="J13" s="31">
        <f t="shared" si="2"/>
        <v>-5.2800000000003422</v>
      </c>
      <c r="K13" s="31">
        <f t="shared" si="3"/>
        <v>-6.6029999999996392</v>
      </c>
      <c r="L13" s="31">
        <f t="shared" si="4"/>
        <v>-11.882999999999981</v>
      </c>
    </row>
    <row r="14" spans="1:12" x14ac:dyDescent="0.2">
      <c r="A14" t="str">
        <f>'Ind T2'!A7</f>
        <v>Food drink and tobacco</v>
      </c>
      <c r="B14" s="32">
        <f>'Ind T2'!B7</f>
        <v>19.335000000000001</v>
      </c>
      <c r="C14" s="32">
        <f>'Ind T2'!C7</f>
        <v>19.333000000000013</v>
      </c>
      <c r="D14" s="32">
        <f>'Ind T2'!D7</f>
        <v>18.852000000000046</v>
      </c>
      <c r="E14" s="32">
        <f>'Ind T2'!E7</f>
        <v>20.321000000000005</v>
      </c>
      <c r="F14" s="32">
        <f>'Ind T2'!F7</f>
        <v>22.016000000000009</v>
      </c>
      <c r="H14" s="11">
        <f t="shared" si="0"/>
        <v>-1.9999999999882334E-3</v>
      </c>
      <c r="I14" s="31">
        <f t="shared" si="1"/>
        <v>-0.48099999999996612</v>
      </c>
      <c r="J14" s="11">
        <f t="shared" si="2"/>
        <v>1.4689999999999586</v>
      </c>
      <c r="K14" s="11">
        <f t="shared" si="3"/>
        <v>1.6950000000000038</v>
      </c>
      <c r="L14" s="31">
        <f t="shared" si="4"/>
        <v>3.1639999999999624</v>
      </c>
    </row>
    <row r="15" spans="1:12" x14ac:dyDescent="0.2">
      <c r="A15" t="str">
        <f>'Ind T2'!A8</f>
        <v>Engineering</v>
      </c>
      <c r="B15" s="32">
        <f>'Ind T2'!B8</f>
        <v>13.805999999999985</v>
      </c>
      <c r="C15" s="32">
        <f>'Ind T2'!C8</f>
        <v>12.977999999999991</v>
      </c>
      <c r="D15" s="32">
        <f>'Ind T2'!D8</f>
        <v>12.041000000000004</v>
      </c>
      <c r="E15" s="32">
        <f>'Ind T2'!E8</f>
        <v>11.832999999999954</v>
      </c>
      <c r="F15" s="32">
        <f>'Ind T2'!F8</f>
        <v>9.8179999999999801</v>
      </c>
      <c r="H15" s="11">
        <f t="shared" si="0"/>
        <v>-0.82799999999999407</v>
      </c>
      <c r="I15" s="31">
        <f t="shared" si="1"/>
        <v>-0.93699999999998695</v>
      </c>
      <c r="J15" s="11">
        <f t="shared" si="2"/>
        <v>-0.20800000000004992</v>
      </c>
      <c r="K15" s="11">
        <f t="shared" si="3"/>
        <v>-2.0149999999999739</v>
      </c>
      <c r="L15" s="31">
        <f t="shared" si="4"/>
        <v>-2.2230000000000238</v>
      </c>
    </row>
    <row r="16" spans="1:12" x14ac:dyDescent="0.2">
      <c r="A16" t="str">
        <f>'Ind T2'!A9</f>
        <v>Rest of manufacturing</v>
      </c>
      <c r="B16" s="32">
        <f>'Ind T2'!B9</f>
        <v>97.973000000000411</v>
      </c>
      <c r="C16" s="32">
        <f>'Ind T2'!C9</f>
        <v>103.52799999999945</v>
      </c>
      <c r="D16" s="32">
        <f>'Ind T2'!D9</f>
        <v>101.473</v>
      </c>
      <c r="E16" s="32">
        <f>'Ind T2'!E9</f>
        <v>94.931999999999732</v>
      </c>
      <c r="F16" s="32">
        <f>'Ind T2'!F9</f>
        <v>88.649000000000072</v>
      </c>
      <c r="H16" s="11">
        <f t="shared" si="0"/>
        <v>5.5549999999990405</v>
      </c>
      <c r="I16" s="31">
        <f t="shared" si="1"/>
        <v>-2.0549999999994526</v>
      </c>
      <c r="J16" s="11">
        <f t="shared" si="2"/>
        <v>-6.5410000000002668</v>
      </c>
      <c r="K16" s="11">
        <f t="shared" si="3"/>
        <v>-6.2829999999996602</v>
      </c>
      <c r="L16" s="31">
        <f t="shared" si="4"/>
        <v>-12.823999999999927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67.311000000000263</v>
      </c>
      <c r="C18" s="31">
        <f>'Ind T1'!C9</f>
        <v>72.066000000000059</v>
      </c>
      <c r="D18" s="31">
        <f>'Ind T1'!D9</f>
        <v>69.868000000000038</v>
      </c>
      <c r="E18" s="31">
        <f>'Ind T1'!E9</f>
        <v>71.517999999999873</v>
      </c>
      <c r="F18" s="31">
        <f>'Ind T1'!F9</f>
        <v>74.733000000000047</v>
      </c>
      <c r="H18" s="31">
        <f t="shared" si="0"/>
        <v>4.7549999999997965</v>
      </c>
      <c r="I18" s="31">
        <f t="shared" si="1"/>
        <v>-2.1980000000000217</v>
      </c>
      <c r="J18" s="31">
        <f t="shared" si="2"/>
        <v>1.6499999999998352</v>
      </c>
      <c r="K18" s="31">
        <f t="shared" si="3"/>
        <v>3.2150000000001739</v>
      </c>
      <c r="L18" s="31">
        <f t="shared" si="4"/>
        <v>4.8650000000000091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265.71199999999982</v>
      </c>
      <c r="C20" s="31">
        <f>'Ind T1'!C10</f>
        <v>285.32099999999969</v>
      </c>
      <c r="D20" s="31">
        <f>'Ind T1'!D10</f>
        <v>283.00500000000039</v>
      </c>
      <c r="E20" s="31">
        <f>'Ind T1'!E10</f>
        <v>286.9849999999999</v>
      </c>
      <c r="F20" s="31">
        <f>'Ind T1'!F10</f>
        <v>295.01300000000015</v>
      </c>
      <c r="H20" s="31">
        <f t="shared" si="0"/>
        <v>19.608999999999867</v>
      </c>
      <c r="I20" s="31">
        <f t="shared" si="1"/>
        <v>-2.315999999999292</v>
      </c>
      <c r="J20" s="31">
        <f t="shared" si="2"/>
        <v>3.9799999999995066</v>
      </c>
      <c r="K20" s="31">
        <f t="shared" si="3"/>
        <v>8.0280000000002474</v>
      </c>
      <c r="L20" s="31">
        <f t="shared" si="4"/>
        <v>12.007999999999754</v>
      </c>
    </row>
    <row r="21" spans="1:12" x14ac:dyDescent="0.2">
      <c r="A21" s="10" t="str">
        <f>'Ind T2'!A13</f>
        <v>Wholesale and retail trade</v>
      </c>
      <c r="B21" s="32">
        <f>'Ind T2'!B13</f>
        <v>161.60899999999987</v>
      </c>
      <c r="C21" s="32">
        <f>'Ind T2'!C13</f>
        <v>165.72099999999975</v>
      </c>
      <c r="D21" s="32">
        <f>'Ind T2'!D13</f>
        <v>157.30800000000039</v>
      </c>
      <c r="E21" s="32">
        <f>'Ind T2'!E13</f>
        <v>160.04700000000017</v>
      </c>
      <c r="F21" s="32">
        <f>'Ind T2'!F13</f>
        <v>163.44299999999996</v>
      </c>
      <c r="H21" s="11">
        <f t="shared" si="0"/>
        <v>4.1119999999998811</v>
      </c>
      <c r="I21" s="31">
        <f t="shared" si="1"/>
        <v>-8.4129999999993572</v>
      </c>
      <c r="J21" s="11">
        <f t="shared" si="2"/>
        <v>2.7389999999997769</v>
      </c>
      <c r="K21" s="11">
        <f t="shared" si="3"/>
        <v>3.3959999999997876</v>
      </c>
      <c r="L21" s="31">
        <f t="shared" si="4"/>
        <v>6.1349999999995646</v>
      </c>
    </row>
    <row r="22" spans="1:12" x14ac:dyDescent="0.2">
      <c r="A22" s="10" t="str">
        <f>'Ind T2'!A14</f>
        <v>Transport and storage</v>
      </c>
      <c r="B22" s="32">
        <f>'Ind T2'!B14</f>
        <v>43.941000000000038</v>
      </c>
      <c r="C22" s="32">
        <f>'Ind T2'!C14</f>
        <v>51.620999999999903</v>
      </c>
      <c r="D22" s="32">
        <f>'Ind T2'!D14</f>
        <v>58.660000000000089</v>
      </c>
      <c r="E22" s="32">
        <f>'Ind T2'!E14</f>
        <v>60.375999999999905</v>
      </c>
      <c r="F22" s="32">
        <f>'Ind T2'!F14</f>
        <v>60.862000000000222</v>
      </c>
      <c r="H22" s="11">
        <f t="shared" si="0"/>
        <v>7.6799999999998647</v>
      </c>
      <c r="I22" s="31">
        <f t="shared" si="1"/>
        <v>7.0390000000001862</v>
      </c>
      <c r="J22" s="11">
        <f t="shared" si="2"/>
        <v>1.7159999999998163</v>
      </c>
      <c r="K22" s="11">
        <f t="shared" si="3"/>
        <v>0.48600000000031685</v>
      </c>
      <c r="L22" s="31">
        <f t="shared" si="4"/>
        <v>2.2020000000001332</v>
      </c>
    </row>
    <row r="23" spans="1:12" x14ac:dyDescent="0.2">
      <c r="A23" s="10" t="str">
        <f>'Ind T2'!A15</f>
        <v>Accommodation and food</v>
      </c>
      <c r="B23" s="32">
        <f>'Ind T2'!B15</f>
        <v>60.161999999999921</v>
      </c>
      <c r="C23" s="32">
        <f>'Ind T2'!C15</f>
        <v>67.979000000000013</v>
      </c>
      <c r="D23" s="32">
        <f>'Ind T2'!D15</f>
        <v>67.036999999999921</v>
      </c>
      <c r="E23" s="32">
        <f>'Ind T2'!E15</f>
        <v>66.561999999999841</v>
      </c>
      <c r="F23" s="32">
        <f>'Ind T2'!F15</f>
        <v>70.707999999999984</v>
      </c>
      <c r="H23" s="11">
        <f t="shared" si="0"/>
        <v>7.8170000000000925</v>
      </c>
      <c r="I23" s="31">
        <f t="shared" si="1"/>
        <v>-0.94200000000009254</v>
      </c>
      <c r="J23" s="11">
        <f t="shared" si="2"/>
        <v>-0.47500000000007958</v>
      </c>
      <c r="K23" s="11">
        <f t="shared" si="3"/>
        <v>4.1460000000001429</v>
      </c>
      <c r="L23" s="31">
        <f t="shared" si="4"/>
        <v>3.6710000000000633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282.52400000000034</v>
      </c>
      <c r="C25" s="31">
        <f>'Ind T1'!C11</f>
        <v>290.75400000000013</v>
      </c>
      <c r="D25" s="31">
        <f>'Ind T1'!D11</f>
        <v>295.29599999999976</v>
      </c>
      <c r="E25" s="31">
        <f>'Ind T1'!E11</f>
        <v>300.80399999999986</v>
      </c>
      <c r="F25" s="31">
        <f>'Ind T1'!F11</f>
        <v>313.58399999999961</v>
      </c>
      <c r="H25" s="31">
        <f t="shared" si="0"/>
        <v>8.2299999999997908</v>
      </c>
      <c r="I25" s="31">
        <f t="shared" si="1"/>
        <v>4.5419999999996321</v>
      </c>
      <c r="J25" s="31">
        <f t="shared" si="2"/>
        <v>5.508000000000095</v>
      </c>
      <c r="K25" s="31">
        <f t="shared" si="3"/>
        <v>12.779999999999745</v>
      </c>
      <c r="L25" s="31">
        <f t="shared" si="4"/>
        <v>18.28799999999984</v>
      </c>
    </row>
    <row r="26" spans="1:12" x14ac:dyDescent="0.2">
      <c r="A26" s="10" t="str">
        <f>'Ind T2'!A16</f>
        <v>Media</v>
      </c>
      <c r="B26" s="11">
        <f>'Ind T2'!B16</f>
        <v>3.3860000000000023</v>
      </c>
      <c r="C26" s="11">
        <f>'Ind T2'!C16</f>
        <v>5.2889999999999961</v>
      </c>
      <c r="D26" s="11">
        <f>'Ind T2'!D16</f>
        <v>3.9050000000000034</v>
      </c>
      <c r="E26" s="11">
        <f>'Ind T2'!E16</f>
        <v>3.8380000000000085</v>
      </c>
      <c r="F26" s="11">
        <f>'Ind T2'!F16</f>
        <v>3.9009999999999994</v>
      </c>
      <c r="H26" s="11">
        <f t="shared" si="0"/>
        <v>1.9029999999999938</v>
      </c>
      <c r="I26" s="31">
        <f t="shared" si="1"/>
        <v>-1.3839999999999928</v>
      </c>
      <c r="J26" s="11">
        <f t="shared" si="2"/>
        <v>-6.6999999999994841E-2</v>
      </c>
      <c r="K26" s="11">
        <f t="shared" si="3"/>
        <v>6.2999999999990841E-2</v>
      </c>
      <c r="L26" s="31">
        <f t="shared" si="4"/>
        <v>-4.0000000000040004E-3</v>
      </c>
    </row>
    <row r="27" spans="1:12" x14ac:dyDescent="0.2">
      <c r="A27" s="10" t="str">
        <f>'Ind T2'!A17</f>
        <v>Information technology</v>
      </c>
      <c r="B27" s="11">
        <f>'Ind T2'!B17</f>
        <v>24.572000000000088</v>
      </c>
      <c r="C27" s="11">
        <f>'Ind T2'!C17</f>
        <v>27.298000000000005</v>
      </c>
      <c r="D27" s="11">
        <f>'Ind T2'!D17</f>
        <v>24.987000000000013</v>
      </c>
      <c r="E27" s="11">
        <f>'Ind T2'!E17</f>
        <v>26.654999999999962</v>
      </c>
      <c r="F27" s="11">
        <f>'Ind T2'!F17</f>
        <v>28.34099999999999</v>
      </c>
      <c r="H27" s="11">
        <f t="shared" si="0"/>
        <v>2.7259999999999174</v>
      </c>
      <c r="I27" s="31">
        <f t="shared" si="1"/>
        <v>-2.3109999999999928</v>
      </c>
      <c r="J27" s="11">
        <f t="shared" si="2"/>
        <v>1.6679999999999495</v>
      </c>
      <c r="K27" s="11">
        <f t="shared" si="3"/>
        <v>1.6860000000000284</v>
      </c>
      <c r="L27" s="31">
        <f t="shared" si="4"/>
        <v>3.3539999999999779</v>
      </c>
    </row>
    <row r="28" spans="1:12" x14ac:dyDescent="0.2">
      <c r="A28" s="10" t="str">
        <f>'Ind T2'!A18</f>
        <v>Finance and insurance</v>
      </c>
      <c r="B28" s="11">
        <f>'Ind T2'!B18</f>
        <v>15.077000000000028</v>
      </c>
      <c r="C28" s="11">
        <f>'Ind T2'!C18</f>
        <v>14.335999999999972</v>
      </c>
      <c r="D28" s="11">
        <f>'Ind T2'!D18</f>
        <v>16.350999999999978</v>
      </c>
      <c r="E28" s="11">
        <f>'Ind T2'!E18</f>
        <v>16.082000000000011</v>
      </c>
      <c r="F28" s="11">
        <f>'Ind T2'!F18</f>
        <v>15.027999999999999</v>
      </c>
      <c r="H28" s="11">
        <f t="shared" si="0"/>
        <v>-0.7410000000000565</v>
      </c>
      <c r="I28" s="31">
        <f t="shared" si="1"/>
        <v>2.0150000000000059</v>
      </c>
      <c r="J28" s="11">
        <f t="shared" si="2"/>
        <v>-0.26899999999996638</v>
      </c>
      <c r="K28" s="11">
        <f t="shared" si="3"/>
        <v>-1.0540000000000127</v>
      </c>
      <c r="L28" s="31">
        <f t="shared" si="4"/>
        <v>-1.3229999999999791</v>
      </c>
    </row>
    <row r="29" spans="1:12" x14ac:dyDescent="0.2">
      <c r="A29" s="10" t="str">
        <f>'Ind T2'!A19</f>
        <v>Real estate</v>
      </c>
      <c r="B29" s="11">
        <f>'Ind T2'!B19</f>
        <v>12.879000000000021</v>
      </c>
      <c r="C29" s="11">
        <f>'Ind T2'!C19</f>
        <v>17.645999999999951</v>
      </c>
      <c r="D29" s="11">
        <f>'Ind T2'!D19</f>
        <v>18.449999999999967</v>
      </c>
      <c r="E29" s="11">
        <f>'Ind T2'!E19</f>
        <v>17.590999999999994</v>
      </c>
      <c r="F29" s="11">
        <f>'Ind T2'!F19</f>
        <v>19.135999999999992</v>
      </c>
      <c r="H29" s="11">
        <f t="shared" ref="H29:H31" si="9">C29-B29</f>
        <v>4.7669999999999302</v>
      </c>
      <c r="I29" s="31">
        <f t="shared" ref="I29:I31" si="10">D29-C29</f>
        <v>0.80400000000001626</v>
      </c>
      <c r="J29" s="11">
        <f t="shared" ref="J29:J31" si="11">E29-D29</f>
        <v>-0.85899999999997334</v>
      </c>
      <c r="K29" s="11">
        <f t="shared" ref="K29:K31" si="12">F29-E29</f>
        <v>1.5449999999999982</v>
      </c>
      <c r="L29" s="31">
        <f t="shared" si="4"/>
        <v>0.68600000000002481</v>
      </c>
    </row>
    <row r="30" spans="1:12" x14ac:dyDescent="0.2">
      <c r="A30" s="10" t="str">
        <f>'Ind T2'!A20</f>
        <v>Professional services</v>
      </c>
      <c r="B30" s="11">
        <f>'Ind T2'!B20</f>
        <v>66.617000000000075</v>
      </c>
      <c r="C30" s="11">
        <f>'Ind T2'!C20</f>
        <v>84.544000000000153</v>
      </c>
      <c r="D30" s="11">
        <f>'Ind T2'!D20</f>
        <v>91.994999999999933</v>
      </c>
      <c r="E30" s="11">
        <f>'Ind T2'!E20</f>
        <v>95.036000000000087</v>
      </c>
      <c r="F30" s="11">
        <f>'Ind T2'!F20</f>
        <v>100.0089999999999</v>
      </c>
      <c r="H30" s="11">
        <f t="shared" si="9"/>
        <v>17.927000000000078</v>
      </c>
      <c r="I30" s="31">
        <f t="shared" si="10"/>
        <v>7.4509999999997802</v>
      </c>
      <c r="J30" s="11">
        <f t="shared" si="11"/>
        <v>3.0410000000001531</v>
      </c>
      <c r="K30" s="11">
        <f t="shared" si="12"/>
        <v>4.9729999999998142</v>
      </c>
      <c r="L30" s="31">
        <f t="shared" si="4"/>
        <v>8.0139999999999674</v>
      </c>
    </row>
    <row r="31" spans="1:12" x14ac:dyDescent="0.2">
      <c r="A31" s="10" t="str">
        <f>'Ind T2'!A21</f>
        <v>Support services</v>
      </c>
      <c r="B31" s="11">
        <f>'Ind T2'!B21</f>
        <v>111.55100000000014</v>
      </c>
      <c r="C31" s="11">
        <f>'Ind T2'!C21</f>
        <v>82.69100000000013</v>
      </c>
      <c r="D31" s="11">
        <f>'Ind T2'!D21</f>
        <v>82.902999999999878</v>
      </c>
      <c r="E31" s="11">
        <f>'Ind T2'!E21</f>
        <v>88.044999999999817</v>
      </c>
      <c r="F31" s="11">
        <f>'Ind T2'!F21</f>
        <v>93.546999999999784</v>
      </c>
      <c r="H31" s="11">
        <f t="shared" si="9"/>
        <v>-28.860000000000014</v>
      </c>
      <c r="I31" s="31">
        <f t="shared" si="10"/>
        <v>0.2119999999997475</v>
      </c>
      <c r="J31" s="11">
        <f t="shared" si="11"/>
        <v>5.1419999999999391</v>
      </c>
      <c r="K31" s="11">
        <f t="shared" si="12"/>
        <v>5.5019999999999669</v>
      </c>
      <c r="L31" s="31">
        <f t="shared" si="4"/>
        <v>10.643999999999906</v>
      </c>
    </row>
    <row r="32" spans="1:12" x14ac:dyDescent="0.2">
      <c r="A32" s="10" t="str">
        <f>'Ind T2'!A25</f>
        <v>Arts and entertainment</v>
      </c>
      <c r="B32" s="11">
        <f>'Ind T2'!B25</f>
        <v>25.58100000000001</v>
      </c>
      <c r="C32" s="11">
        <f>'Ind T2'!C25</f>
        <v>29.120999999999921</v>
      </c>
      <c r="D32" s="11">
        <f>'Ind T2'!D25</f>
        <v>26.521999999999981</v>
      </c>
      <c r="E32" s="11">
        <f>'Ind T2'!E25</f>
        <v>24.862999999999971</v>
      </c>
      <c r="F32" s="11">
        <f>'Ind T2'!F25</f>
        <v>25.287999999999997</v>
      </c>
      <c r="H32" s="11">
        <f t="shared" ref="H32" si="13">C32-B32</f>
        <v>3.5399999999999103</v>
      </c>
      <c r="I32" s="31">
        <f t="shared" ref="I32:I33" si="14">D32-C32</f>
        <v>-2.5989999999999398</v>
      </c>
      <c r="J32" s="11">
        <f t="shared" ref="J32:J33" si="15">E32-D32</f>
        <v>-1.6590000000000096</v>
      </c>
      <c r="K32" s="11">
        <f t="shared" ref="K32:K33" si="16">F32-E32</f>
        <v>0.42500000000002558</v>
      </c>
      <c r="L32" s="31">
        <f t="shared" si="4"/>
        <v>-1.233999999999984</v>
      </c>
    </row>
    <row r="33" spans="1:12" x14ac:dyDescent="0.2">
      <c r="A33" s="10" t="str">
        <f>'Ind T2'!A26</f>
        <v>Other services</v>
      </c>
      <c r="B33" s="11">
        <f>'Ind T2'!B26</f>
        <v>22.861000000000011</v>
      </c>
      <c r="C33" s="11">
        <f>'Ind T2'!C26</f>
        <v>29.829000000000025</v>
      </c>
      <c r="D33" s="11">
        <f>'Ind T2'!D26</f>
        <v>30.182999999999989</v>
      </c>
      <c r="E33" s="11">
        <f>'Ind T2'!E26</f>
        <v>28.693999999999999</v>
      </c>
      <c r="F33" s="11">
        <f>'Ind T2'!F26</f>
        <v>28.333999999999953</v>
      </c>
      <c r="H33" s="11">
        <f>C33-B33</f>
        <v>6.9680000000000142</v>
      </c>
      <c r="I33" s="31">
        <f t="shared" si="14"/>
        <v>0.35399999999996368</v>
      </c>
      <c r="J33" s="11">
        <f t="shared" si="15"/>
        <v>-1.4889999999999901</v>
      </c>
      <c r="K33" s="11">
        <f t="shared" si="16"/>
        <v>-0.36000000000004562</v>
      </c>
      <c r="L33" s="31">
        <f t="shared" si="4"/>
        <v>-1.8490000000000357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267.88799999999992</v>
      </c>
      <c r="C35" s="31">
        <f>'Ind T1'!C12</f>
        <v>278.87</v>
      </c>
      <c r="D35" s="31">
        <f>'Ind T1'!D12</f>
        <v>275.65499999999997</v>
      </c>
      <c r="E35" s="31">
        <f>'Ind T1'!E12</f>
        <v>284.71600000000029</v>
      </c>
      <c r="F35" s="31">
        <f>'Ind T1'!F12</f>
        <v>296.62999999999994</v>
      </c>
      <c r="H35" s="31">
        <f t="shared" si="0"/>
        <v>10.982000000000085</v>
      </c>
      <c r="I35" s="31">
        <f t="shared" si="1"/>
        <v>-3.2150000000000318</v>
      </c>
      <c r="J35" s="31">
        <f t="shared" si="2"/>
        <v>9.0610000000003197</v>
      </c>
      <c r="K35" s="31">
        <f t="shared" si="3"/>
        <v>11.913999999999646</v>
      </c>
      <c r="L35" s="31">
        <f t="shared" si="4"/>
        <v>20.974999999999966</v>
      </c>
    </row>
    <row r="36" spans="1:12" x14ac:dyDescent="0.2">
      <c r="A36" s="10" t="str">
        <f>'Ind T2'!A22</f>
        <v>Public admin. and defence</v>
      </c>
      <c r="B36" s="32">
        <f>'Ind T2'!B22</f>
        <v>42.550000000000082</v>
      </c>
      <c r="C36" s="32">
        <f>'Ind T2'!C22</f>
        <v>41.714999999999939</v>
      </c>
      <c r="D36" s="32">
        <f>'Ind T2'!D22</f>
        <v>43.203999999999994</v>
      </c>
      <c r="E36" s="32">
        <f>'Ind T2'!E22</f>
        <v>44.914000000000023</v>
      </c>
      <c r="F36" s="32">
        <f>'Ind T2'!F22</f>
        <v>47.691999999999922</v>
      </c>
      <c r="H36" s="11">
        <f t="shared" si="0"/>
        <v>-0.83500000000014296</v>
      </c>
      <c r="I36" s="31">
        <f t="shared" si="1"/>
        <v>1.4890000000000541</v>
      </c>
      <c r="J36" s="11">
        <f t="shared" si="2"/>
        <v>1.7100000000000293</v>
      </c>
      <c r="K36" s="11">
        <f t="shared" si="3"/>
        <v>2.7779999999998992</v>
      </c>
      <c r="L36" s="31">
        <f t="shared" si="4"/>
        <v>4.4879999999999285</v>
      </c>
    </row>
    <row r="37" spans="1:12" x14ac:dyDescent="0.2">
      <c r="A37" s="10" t="str">
        <f>'Ind T2'!A23</f>
        <v>Education</v>
      </c>
      <c r="B37" s="32">
        <f>'Ind T2'!B23</f>
        <v>93.772999999999939</v>
      </c>
      <c r="C37" s="32">
        <f>'Ind T2'!C23</f>
        <v>95.924000000000149</v>
      </c>
      <c r="D37" s="32">
        <f>'Ind T2'!D23</f>
        <v>95.377000000000095</v>
      </c>
      <c r="E37" s="32">
        <f>'Ind T2'!E23</f>
        <v>93.075000000000159</v>
      </c>
      <c r="F37" s="32">
        <f>'Ind T2'!F23</f>
        <v>93.453000000000102</v>
      </c>
      <c r="H37" s="11">
        <f t="shared" si="0"/>
        <v>2.1510000000002094</v>
      </c>
      <c r="I37" s="31">
        <f t="shared" si="1"/>
        <v>-0.54700000000005389</v>
      </c>
      <c r="J37" s="11">
        <f t="shared" si="2"/>
        <v>-2.3019999999999357</v>
      </c>
      <c r="K37" s="11">
        <f t="shared" si="3"/>
        <v>0.37799999999994327</v>
      </c>
      <c r="L37" s="31">
        <f t="shared" si="4"/>
        <v>-1.9239999999999924</v>
      </c>
    </row>
    <row r="38" spans="1:12" x14ac:dyDescent="0.2">
      <c r="A38" s="10" t="str">
        <f>'Ind T2'!A24</f>
        <v>Health and social work</v>
      </c>
      <c r="B38" s="32">
        <f>'Ind T2'!B24</f>
        <v>131.56499999999986</v>
      </c>
      <c r="C38" s="32">
        <f>'Ind T2'!C24</f>
        <v>141.23099999999991</v>
      </c>
      <c r="D38" s="32">
        <f>'Ind T2'!D24</f>
        <v>137.07399999999987</v>
      </c>
      <c r="E38" s="32">
        <f>'Ind T2'!E24</f>
        <v>146.72700000000012</v>
      </c>
      <c r="F38" s="32">
        <f>'Ind T2'!F24</f>
        <v>155.4849999999999</v>
      </c>
      <c r="H38" s="11">
        <f t="shared" si="0"/>
        <v>9.6660000000000537</v>
      </c>
      <c r="I38" s="31">
        <f t="shared" si="1"/>
        <v>-4.1570000000000391</v>
      </c>
      <c r="J38" s="11">
        <f t="shared" si="2"/>
        <v>9.6530000000002474</v>
      </c>
      <c r="K38" s="11">
        <f t="shared" si="3"/>
        <v>8.7579999999997824</v>
      </c>
      <c r="L38" s="31">
        <f t="shared" si="4"/>
        <v>18.41100000000003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1038.2930000000006</v>
      </c>
      <c r="C40" s="33">
        <f>'Ind T1'!C14</f>
        <v>1089.3149999999991</v>
      </c>
      <c r="D40" s="33">
        <f>'Ind T1'!D14</f>
        <v>1086.2270000000003</v>
      </c>
      <c r="E40" s="33">
        <f>'Ind T1'!E14</f>
        <v>1100.6839999999997</v>
      </c>
      <c r="F40" s="33">
        <f>'Ind T1'!F14</f>
        <v>1129.4899999999998</v>
      </c>
      <c r="G40" s="24"/>
      <c r="H40" s="34">
        <f t="shared" si="0"/>
        <v>51.02199999999857</v>
      </c>
      <c r="I40" s="34">
        <f>D40-C40</f>
        <v>-3.0879999999988286</v>
      </c>
      <c r="J40" s="34">
        <f>E40-D40</f>
        <v>14.456999999999425</v>
      </c>
      <c r="K40" s="34">
        <f>F40-E40</f>
        <v>28.80600000000004</v>
      </c>
      <c r="L40" s="205">
        <f t="shared" si="4"/>
        <v>43.262999999999465</v>
      </c>
    </row>
    <row r="44" spans="1:12" ht="15.75" x14ac:dyDescent="0.25">
      <c r="A44" s="19" t="str">
        <f>CONCATENATE(A1," (Continued)")</f>
        <v>Industry Table 4  Employment by Industry Group in Sector (SIC 2007), 2015-2035, Derby, Derbyshire, Nottingham and Nottinghamshire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2.7494494868047781</v>
      </c>
      <c r="C50" s="44">
        <f t="shared" ref="B50:E54" si="17">IF(AND(D$5-C$5 &lt;&gt; 0,C7&lt;&gt;0,D7&lt;&gt;0),(EXP(LN(D7/C7)/(D$5-C$5))-1)*100,0)</f>
        <v>13.497071604005439</v>
      </c>
      <c r="D50" s="44">
        <f t="shared" si="17"/>
        <v>-0.30953086638643157</v>
      </c>
      <c r="E50" s="44">
        <f t="shared" si="17"/>
        <v>-0.17997986287755507</v>
      </c>
      <c r="F50" s="44">
        <f>IF(AND(F$5-D$5 &lt;&gt; 0,D7&lt;&gt;0,F7&lt;&gt;0),(EXP(LN(F7/D7)/(F$5-D$5))-1)*100,0)</f>
        <v>-0.22318222611101834</v>
      </c>
      <c r="H50" s="44">
        <f>(B7/B$40)*100</f>
        <v>2.2868304033639797</v>
      </c>
      <c r="I50" s="44">
        <f>(C7/C$40)*100</f>
        <v>2.4295084525596362</v>
      </c>
      <c r="J50" s="44">
        <f>(D7/D$40)*100</f>
        <v>2.7652599318558653</v>
      </c>
      <c r="K50" s="44">
        <f>(E7/E$40)*100</f>
        <v>2.6869655595974904</v>
      </c>
      <c r="L50" s="44">
        <f>(F7/F$40)*100</f>
        <v>2.5716916484430965</v>
      </c>
    </row>
    <row r="51" spans="1:12" x14ac:dyDescent="0.2">
      <c r="A51" t="str">
        <f>A8</f>
        <v>Agriculture</v>
      </c>
      <c r="B51" s="40">
        <f t="shared" si="17"/>
        <v>3.5303659280587096</v>
      </c>
      <c r="C51" s="44">
        <f t="shared" si="17"/>
        <v>51.222921034242418</v>
      </c>
      <c r="D51" s="40">
        <f t="shared" si="17"/>
        <v>-0.25346009335909248</v>
      </c>
      <c r="E51" s="40">
        <f t="shared" si="17"/>
        <v>-0.38432876951409733</v>
      </c>
      <c r="F51" s="44">
        <f t="shared" ref="F51:F83" si="18">IF(AND(F$5-D$5 &lt;&gt; 0,D8&lt;&gt;0,F8&lt;&gt;0),(EXP(LN(F8/D8)/(F$5-D$5))-1)*100,0)</f>
        <v>-0.34072496651763595</v>
      </c>
      <c r="H51" s="40">
        <f t="shared" ref="H51:L54" si="19">(B8/B$7)*100</f>
        <v>36.72085579514826</v>
      </c>
      <c r="I51" s="40">
        <f t="shared" si="19"/>
        <v>37.849990553561227</v>
      </c>
      <c r="J51" s="40">
        <f t="shared" si="19"/>
        <v>50.431134933581959</v>
      </c>
      <c r="K51" s="40">
        <f t="shared" si="19"/>
        <v>50.573119188503803</v>
      </c>
      <c r="L51" s="40">
        <f t="shared" si="19"/>
        <v>49.547285433951828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-5.8132782089013286</v>
      </c>
      <c r="C52" s="44">
        <f t="shared" si="17"/>
        <v>0.36253776435049012</v>
      </c>
      <c r="D52" s="40">
        <f t="shared" si="17"/>
        <v>-5.4063024715626185</v>
      </c>
      <c r="E52" s="40">
        <f t="shared" si="17"/>
        <v>-4.0041267494412613</v>
      </c>
      <c r="F52" s="44">
        <f t="shared" si="18"/>
        <v>-4.4738129779700824</v>
      </c>
      <c r="H52" s="40">
        <f t="shared" si="19"/>
        <v>8.8569743935309848</v>
      </c>
      <c r="I52" s="40">
        <f t="shared" si="19"/>
        <v>6.2535424145097354</v>
      </c>
      <c r="J52" s="40">
        <f t="shared" si="19"/>
        <v>5.5298465226220985</v>
      </c>
      <c r="K52" s="40">
        <f t="shared" si="19"/>
        <v>4.2535925612848606</v>
      </c>
      <c r="L52" s="40">
        <f t="shared" si="19"/>
        <v>2.8780941233173993</v>
      </c>
    </row>
    <row r="53" spans="1:12" x14ac:dyDescent="0.2">
      <c r="A53" t="str">
        <f>A10</f>
        <v>Electricity and gas</v>
      </c>
      <c r="B53" s="40">
        <f t="shared" si="17"/>
        <v>2.6690096080342007</v>
      </c>
      <c r="C53" s="44">
        <f t="shared" si="17"/>
        <v>-14.331210191083121</v>
      </c>
      <c r="D53" s="40">
        <f t="shared" si="17"/>
        <v>-0.30520302544889688</v>
      </c>
      <c r="E53" s="40">
        <f t="shared" si="17"/>
        <v>0.18566737023644198</v>
      </c>
      <c r="F53" s="44">
        <f t="shared" si="18"/>
        <v>2.1775944997326491E-2</v>
      </c>
      <c r="H53" s="40">
        <f t="shared" si="19"/>
        <v>29.754885444743906</v>
      </c>
      <c r="I53" s="40">
        <f t="shared" si="19"/>
        <v>29.661817494804556</v>
      </c>
      <c r="J53" s="40">
        <f t="shared" si="19"/>
        <v>22.389053500682454</v>
      </c>
      <c r="K53" s="40">
        <f t="shared" si="19"/>
        <v>22.393913778529161</v>
      </c>
      <c r="L53" s="40">
        <f t="shared" si="19"/>
        <v>23.227872069404793</v>
      </c>
    </row>
    <row r="54" spans="1:12" x14ac:dyDescent="0.2">
      <c r="A54" t="str">
        <f>A11</f>
        <v>Water and sewerage</v>
      </c>
      <c r="B54" s="40">
        <f t="shared" si="17"/>
        <v>4.3441211002539504</v>
      </c>
      <c r="C54" s="44">
        <f t="shared" si="17"/>
        <v>-6.3373181621775849</v>
      </c>
      <c r="D54" s="40">
        <f t="shared" si="17"/>
        <v>0.70952756509401471</v>
      </c>
      <c r="E54" s="40">
        <f t="shared" si="17"/>
        <v>0.48646545332136082</v>
      </c>
      <c r="F54" s="44">
        <f t="shared" si="18"/>
        <v>0.56076454074125426</v>
      </c>
      <c r="H54" s="40">
        <f t="shared" si="19"/>
        <v>24.667284366576848</v>
      </c>
      <c r="I54" s="40">
        <f t="shared" si="19"/>
        <v>26.23464953712449</v>
      </c>
      <c r="J54" s="40">
        <f t="shared" si="19"/>
        <v>21.64996504311349</v>
      </c>
      <c r="K54" s="40">
        <f t="shared" si="19"/>
        <v>22.779374471682175</v>
      </c>
      <c r="L54" s="40">
        <f t="shared" si="19"/>
        <v>24.346748373325994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0.88900809036862594</v>
      </c>
      <c r="C56" s="44">
        <f t="shared" si="20"/>
        <v>-2.5567031559415421</v>
      </c>
      <c r="D56" s="44">
        <f t="shared" si="20"/>
        <v>-0.81083069592554624</v>
      </c>
      <c r="E56" s="44">
        <f t="shared" si="20"/>
        <v>-0.53213271601466605</v>
      </c>
      <c r="F56" s="44">
        <f t="shared" si="18"/>
        <v>-0.62511894251404687</v>
      </c>
      <c r="H56" s="44">
        <f>(B13/B$40)*100</f>
        <v>12.627842044586677</v>
      </c>
      <c r="I56" s="44">
        <f>(C13/C$40)*100</f>
        <v>12.470130311250609</v>
      </c>
      <c r="J56" s="44">
        <f>(D13/D$40)*100</f>
        <v>12.185850655525963</v>
      </c>
      <c r="K56" s="44">
        <f>(E13/E$40)*100</f>
        <v>11.54609315661895</v>
      </c>
      <c r="L56" s="44">
        <f>(F13/F$40)*100</f>
        <v>10.667026711170536</v>
      </c>
    </row>
    <row r="57" spans="1:12" x14ac:dyDescent="0.2">
      <c r="A57" t="str">
        <f>A14</f>
        <v>Food drink and tobacco</v>
      </c>
      <c r="B57" s="40">
        <f t="shared" si="20"/>
        <v>-2.5860842826297414E-3</v>
      </c>
      <c r="C57" s="44">
        <f t="shared" si="20"/>
        <v>-2.4879739305848303</v>
      </c>
      <c r="D57" s="40">
        <f t="shared" si="20"/>
        <v>1.5120337934257266</v>
      </c>
      <c r="E57" s="40">
        <f t="shared" si="20"/>
        <v>0.80436404057226962</v>
      </c>
      <c r="F57" s="44">
        <f t="shared" si="18"/>
        <v>1.0397041005986596</v>
      </c>
      <c r="H57" s="40">
        <f t="shared" ref="H57:L59" si="21">(B14/B$13)*100</f>
        <v>14.746708970819242</v>
      </c>
      <c r="I57" s="40">
        <f t="shared" si="21"/>
        <v>14.232289695890055</v>
      </c>
      <c r="J57" s="40">
        <f t="shared" si="21"/>
        <v>14.242328090295123</v>
      </c>
      <c r="K57" s="40">
        <f t="shared" si="21"/>
        <v>15.989959554947086</v>
      </c>
      <c r="L57" s="40">
        <f t="shared" si="21"/>
        <v>18.273117369255413</v>
      </c>
    </row>
    <row r="58" spans="1:12" x14ac:dyDescent="0.2">
      <c r="A58" t="str">
        <f>A15</f>
        <v>Engineering</v>
      </c>
      <c r="B58" s="40">
        <f t="shared" si="20"/>
        <v>-1.5342994305182156</v>
      </c>
      <c r="C58" s="44">
        <f t="shared" si="20"/>
        <v>-7.2199106179687718</v>
      </c>
      <c r="D58" s="40">
        <f t="shared" si="20"/>
        <v>-0.347898516015821</v>
      </c>
      <c r="E58" s="40">
        <f t="shared" si="20"/>
        <v>-1.8494322016906928</v>
      </c>
      <c r="F58" s="44">
        <f t="shared" si="18"/>
        <v>-1.3514518179615242</v>
      </c>
      <c r="H58" s="40">
        <f t="shared" si="21"/>
        <v>10.529767988162929</v>
      </c>
      <c r="I58" s="40">
        <f t="shared" si="21"/>
        <v>9.5539572582248411</v>
      </c>
      <c r="J58" s="40">
        <f t="shared" si="21"/>
        <v>9.0967468987504336</v>
      </c>
      <c r="K58" s="40">
        <f t="shared" si="21"/>
        <v>9.3110177360212631</v>
      </c>
      <c r="L58" s="40">
        <f t="shared" si="21"/>
        <v>8.1488674750794505</v>
      </c>
    </row>
    <row r="59" spans="1:12" x14ac:dyDescent="0.2">
      <c r="A59" t="str">
        <f>A16</f>
        <v>Rest of manufacturing</v>
      </c>
      <c r="B59" s="40">
        <f t="shared" si="20"/>
        <v>1.3883030778349958</v>
      </c>
      <c r="C59" s="44">
        <f t="shared" si="20"/>
        <v>-1.9849702495937982</v>
      </c>
      <c r="D59" s="40">
        <f t="shared" si="20"/>
        <v>-1.3237978394852856</v>
      </c>
      <c r="E59" s="40">
        <f t="shared" si="20"/>
        <v>-0.6824217913919739</v>
      </c>
      <c r="F59" s="44">
        <f t="shared" si="18"/>
        <v>-0.89667567649626134</v>
      </c>
      <c r="H59" s="40">
        <f t="shared" si="21"/>
        <v>74.723523041017827</v>
      </c>
      <c r="I59" s="40">
        <f t="shared" si="21"/>
        <v>76.213753045885099</v>
      </c>
      <c r="J59" s="40">
        <f t="shared" si="21"/>
        <v>76.660925010954458</v>
      </c>
      <c r="K59" s="40">
        <f t="shared" si="21"/>
        <v>74.699022709031652</v>
      </c>
      <c r="L59" s="40">
        <f t="shared" si="21"/>
        <v>73.578015155665128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1.7211107119539548</v>
      </c>
      <c r="C61" s="44">
        <f>IF(AND(D$5-C$5 &lt;&gt; 0,C18&lt;&gt;0,D18&lt;&gt;0),(EXP(LN(D18/C18)/(D$5-C$5))-1)*100,0)</f>
        <v>-3.0499819609802414</v>
      </c>
      <c r="D61" s="44">
        <f>IF(AND(E$5-D$5 &lt;&gt; 0,D18&lt;&gt;0,E18&lt;&gt;0),(EXP(LN(E18/D18)/(E$5-D$5))-1)*100,0)</f>
        <v>0.46791971526913834</v>
      </c>
      <c r="E61" s="44">
        <f>IF(AND(F$5-E$5 &lt;&gt; 0,E18&lt;&gt;0,F18&lt;&gt;0),(EXP(LN(F18/E18)/(F$5-E$5))-1)*100,0)</f>
        <v>0.44069416709668907</v>
      </c>
      <c r="F61" s="44">
        <f t="shared" si="18"/>
        <v>0.44976852996845285</v>
      </c>
      <c r="H61" s="44">
        <f>(B18/B$40)*100</f>
        <v>6.4828521428922494</v>
      </c>
      <c r="I61" s="44">
        <f>(C18/C$40)*100</f>
        <v>6.6157172167830343</v>
      </c>
      <c r="J61" s="44">
        <f>(D18/D$40)*100</f>
        <v>6.4321730172422544</v>
      </c>
      <c r="K61" s="44">
        <f>(E18/E$40)*100</f>
        <v>6.4975960402803974</v>
      </c>
      <c r="L61" s="44">
        <f>(F18/F$40)*100</f>
        <v>6.6165260427272541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1.7959834142249997</v>
      </c>
      <c r="C63" s="44">
        <f t="shared" si="22"/>
        <v>-0.81171732890298331</v>
      </c>
      <c r="D63" s="44">
        <f t="shared" si="22"/>
        <v>0.27969811240229348</v>
      </c>
      <c r="E63" s="44">
        <f t="shared" si="22"/>
        <v>0.2762756755772644</v>
      </c>
      <c r="F63" s="44">
        <f t="shared" si="18"/>
        <v>0.27741647487384835</v>
      </c>
      <c r="H63" s="44">
        <f>(B20/B$40)*100</f>
        <v>25.591234844114297</v>
      </c>
      <c r="I63" s="44">
        <f>(C20/C$40)*100</f>
        <v>26.192699081532883</v>
      </c>
      <c r="J63" s="44">
        <f>(D20/D$40)*100</f>
        <v>26.053946366643466</v>
      </c>
      <c r="K63" s="44">
        <f>(E20/E$40)*100</f>
        <v>26.073332582285197</v>
      </c>
      <c r="L63" s="44">
        <f>(F20/F$40)*100</f>
        <v>26.119133414195804</v>
      </c>
    </row>
    <row r="64" spans="1:12" x14ac:dyDescent="0.2">
      <c r="A64" t="str">
        <f>A21</f>
        <v>Wholesale and retail trade</v>
      </c>
      <c r="B64" s="40">
        <f t="shared" si="22"/>
        <v>0.63012231663359675</v>
      </c>
      <c r="C64" s="44">
        <f t="shared" si="22"/>
        <v>-5.0766046548110229</v>
      </c>
      <c r="D64" s="40">
        <f t="shared" si="22"/>
        <v>0.34583373156205077</v>
      </c>
      <c r="E64" s="40">
        <f t="shared" si="22"/>
        <v>0.21018842285023265</v>
      </c>
      <c r="F64" s="44">
        <f t="shared" si="18"/>
        <v>0.25538313990771666</v>
      </c>
      <c r="H64" s="40">
        <f t="shared" ref="H64:L66" si="23">(B21/B$20)*100</f>
        <v>60.82111459023303</v>
      </c>
      <c r="I64" s="40">
        <f t="shared" si="23"/>
        <v>58.082300286344122</v>
      </c>
      <c r="J64" s="40">
        <f t="shared" si="23"/>
        <v>55.584883659299365</v>
      </c>
      <c r="K64" s="40">
        <f t="shared" si="23"/>
        <v>55.768419952262391</v>
      </c>
      <c r="L64" s="40">
        <f t="shared" si="23"/>
        <v>55.401965337120693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4.1092024017846285</v>
      </c>
      <c r="C65" s="44">
        <f t="shared" si="22"/>
        <v>13.635923364522572</v>
      </c>
      <c r="D65" s="40">
        <f t="shared" si="22"/>
        <v>0.57833818378907331</v>
      </c>
      <c r="E65" s="40">
        <f t="shared" si="22"/>
        <v>8.0205459923288203E-2</v>
      </c>
      <c r="F65" s="44">
        <f t="shared" si="18"/>
        <v>0.24597497451739336</v>
      </c>
      <c r="H65" s="40">
        <f t="shared" si="23"/>
        <v>16.537077738303154</v>
      </c>
      <c r="I65" s="40">
        <f t="shared" si="23"/>
        <v>18.092253987613937</v>
      </c>
      <c r="J65" s="40">
        <f t="shared" si="23"/>
        <v>20.727548983233515</v>
      </c>
      <c r="K65" s="40">
        <f t="shared" si="23"/>
        <v>21.038033346690568</v>
      </c>
      <c r="L65" s="40">
        <f t="shared" si="23"/>
        <v>20.630277309813529</v>
      </c>
    </row>
    <row r="66" spans="1:12" x14ac:dyDescent="0.2">
      <c r="A66" t="str">
        <f>A23</f>
        <v>Accommodation and food</v>
      </c>
      <c r="B66" s="40">
        <f t="shared" si="22"/>
        <v>3.1010591012660571</v>
      </c>
      <c r="C66" s="44">
        <f t="shared" si="22"/>
        <v>-1.3857220612249255</v>
      </c>
      <c r="D66" s="40">
        <f t="shared" si="22"/>
        <v>-0.14211615183273851</v>
      </c>
      <c r="E66" s="40">
        <f t="shared" si="22"/>
        <v>0.60607803078605027</v>
      </c>
      <c r="F66" s="44">
        <f t="shared" si="18"/>
        <v>0.35605915596534921</v>
      </c>
      <c r="H66" s="40">
        <f t="shared" si="23"/>
        <v>22.641807671463827</v>
      </c>
      <c r="I66" s="40">
        <f t="shared" si="23"/>
        <v>23.825445726041927</v>
      </c>
      <c r="J66" s="40">
        <f t="shared" si="23"/>
        <v>23.68756735746712</v>
      </c>
      <c r="K66" s="40">
        <f t="shared" si="23"/>
        <v>23.193546701047048</v>
      </c>
      <c r="L66" s="40">
        <f t="shared" si="23"/>
        <v>23.967757353065782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0.72043388017382082</v>
      </c>
      <c r="C68" s="44">
        <f t="shared" si="24"/>
        <v>1.5621453187229184</v>
      </c>
      <c r="D68" s="44">
        <f t="shared" si="24"/>
        <v>0.37029684592417844</v>
      </c>
      <c r="E68" s="44">
        <f t="shared" si="24"/>
        <v>0.41695059941315726</v>
      </c>
      <c r="F68" s="44">
        <f t="shared" si="18"/>
        <v>0.401396939255938</v>
      </c>
      <c r="H68" s="44">
        <f>(B25/B$40)*100</f>
        <v>27.210430966981399</v>
      </c>
      <c r="I68" s="44">
        <f>(C25/C$40)*100</f>
        <v>26.69145288552901</v>
      </c>
      <c r="J68" s="44">
        <f>(D25/D$40)*100</f>
        <v>27.185477805283764</v>
      </c>
      <c r="K68" s="44">
        <f>(E25/E$40)*100</f>
        <v>27.328824621780633</v>
      </c>
      <c r="L68" s="44">
        <f>(F25/F$40)*100</f>
        <v>27.763326811215649</v>
      </c>
    </row>
    <row r="69" spans="1:12" x14ac:dyDescent="0.2">
      <c r="A69" t="str">
        <f>A26</f>
        <v>Media</v>
      </c>
      <c r="B69" s="40">
        <f t="shared" si="24"/>
        <v>11.794812864219795</v>
      </c>
      <c r="C69" s="44">
        <f t="shared" si="24"/>
        <v>-26.167517489128265</v>
      </c>
      <c r="D69" s="40">
        <f t="shared" si="24"/>
        <v>-0.34552938267976563</v>
      </c>
      <c r="E69" s="40">
        <f t="shared" si="24"/>
        <v>0.16294794551086067</v>
      </c>
      <c r="F69" s="44">
        <f t="shared" si="18"/>
        <v>-6.8321183810282626E-3</v>
      </c>
      <c r="H69" s="40">
        <f t="shared" ref="H69:L71" si="25">(B26/B$25)*100</f>
        <v>1.1984822528351569</v>
      </c>
      <c r="I69" s="40">
        <f t="shared" si="25"/>
        <v>1.8190635382488267</v>
      </c>
      <c r="J69" s="40">
        <f t="shared" si="25"/>
        <v>1.322401928912009</v>
      </c>
      <c r="K69" s="40">
        <f t="shared" si="25"/>
        <v>1.2759138841238848</v>
      </c>
      <c r="L69" s="40">
        <f t="shared" si="25"/>
        <v>1.2440047961630709</v>
      </c>
    </row>
    <row r="70" spans="1:12" x14ac:dyDescent="0.2">
      <c r="A70" t="str">
        <f>A27</f>
        <v>Information technology</v>
      </c>
      <c r="B70" s="40">
        <f t="shared" si="24"/>
        <v>2.665039999699248</v>
      </c>
      <c r="C70" s="44">
        <f t="shared" si="24"/>
        <v>-8.4658216719173289</v>
      </c>
      <c r="D70" s="40">
        <f t="shared" si="24"/>
        <v>1.30080907256791</v>
      </c>
      <c r="E70" s="40">
        <f t="shared" si="24"/>
        <v>0.61521239726149979</v>
      </c>
      <c r="F70" s="44">
        <f t="shared" si="18"/>
        <v>0.84322750213019493</v>
      </c>
      <c r="H70" s="40">
        <f t="shared" si="25"/>
        <v>8.6973142104741754</v>
      </c>
      <c r="I70" s="40">
        <f t="shared" si="25"/>
        <v>9.3886928468739868</v>
      </c>
      <c r="J70" s="40">
        <f t="shared" si="25"/>
        <v>8.4616791287386324</v>
      </c>
      <c r="K70" s="40">
        <f t="shared" si="25"/>
        <v>8.8612518450552429</v>
      </c>
      <c r="L70" s="40">
        <f t="shared" si="25"/>
        <v>9.037769784172669</v>
      </c>
    </row>
    <row r="71" spans="1:12" x14ac:dyDescent="0.2">
      <c r="A71" t="str">
        <f>A28</f>
        <v>Finance and insurance</v>
      </c>
      <c r="B71" s="40">
        <f t="shared" si="24"/>
        <v>-1.2520100046074401</v>
      </c>
      <c r="C71" s="44">
        <f t="shared" si="24"/>
        <v>14.055524553571509</v>
      </c>
      <c r="D71" s="40">
        <f t="shared" si="24"/>
        <v>-0.33121872507277939</v>
      </c>
      <c r="E71" s="40">
        <f t="shared" si="24"/>
        <v>-0.67556280901599486</v>
      </c>
      <c r="F71" s="44">
        <f t="shared" si="18"/>
        <v>-0.56091383651480919</v>
      </c>
      <c r="H71" s="40">
        <f t="shared" si="25"/>
        <v>5.3365377808610983</v>
      </c>
      <c r="I71" s="40">
        <f t="shared" si="25"/>
        <v>4.9306286413944314</v>
      </c>
      <c r="J71" s="40">
        <f t="shared" si="25"/>
        <v>5.5371559384481985</v>
      </c>
      <c r="K71" s="40">
        <f t="shared" si="25"/>
        <v>5.346338479541501</v>
      </c>
      <c r="L71" s="40">
        <f t="shared" si="25"/>
        <v>4.7923363436910105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8.1909745810945225</v>
      </c>
      <c r="C72" s="44">
        <f t="shared" si="27"/>
        <v>4.5562733764026975</v>
      </c>
      <c r="D72" s="40">
        <f t="shared" si="27"/>
        <v>-0.94900748732567042</v>
      </c>
      <c r="E72" s="40">
        <f t="shared" si="27"/>
        <v>0.84539313633893443</v>
      </c>
      <c r="F72" s="44">
        <f t="shared" si="18"/>
        <v>0.243676458203268</v>
      </c>
      <c r="H72" s="40">
        <f t="shared" ref="H72:L72" si="28">(B29/B$25)*100</f>
        <v>4.5585507779870049</v>
      </c>
      <c r="I72" s="40">
        <f t="shared" si="28"/>
        <v>6.0690480612476332</v>
      </c>
      <c r="J72" s="40">
        <f t="shared" si="28"/>
        <v>6.2479681404421266</v>
      </c>
      <c r="K72" s="40">
        <f t="shared" si="28"/>
        <v>5.8479940426324122</v>
      </c>
      <c r="L72" s="40">
        <f t="shared" si="28"/>
        <v>6.1023521608245366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6.138862796226352</v>
      </c>
      <c r="C73" s="44">
        <f t="shared" si="29"/>
        <v>8.8131623769868597</v>
      </c>
      <c r="D73" s="40">
        <f t="shared" si="29"/>
        <v>0.65255068352187973</v>
      </c>
      <c r="E73" s="40">
        <f t="shared" si="29"/>
        <v>0.51134708692686104</v>
      </c>
      <c r="F73" s="44">
        <f t="shared" si="18"/>
        <v>0.55839292851200817</v>
      </c>
      <c r="H73" s="40">
        <f t="shared" ref="H73:L73" si="30">(B30/B$25)*100</f>
        <v>23.57923574634367</v>
      </c>
      <c r="I73" s="40">
        <f t="shared" si="30"/>
        <v>29.07750194322352</v>
      </c>
      <c r="J73" s="40">
        <f t="shared" si="30"/>
        <v>31.1534866710013</v>
      </c>
      <c r="K73" s="40">
        <f t="shared" si="30"/>
        <v>31.593994760708011</v>
      </c>
      <c r="L73" s="40">
        <f t="shared" si="30"/>
        <v>31.89225215572224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-7.2110641540299447</v>
      </c>
      <c r="C74" s="44">
        <f t="shared" si="31"/>
        <v>0.25637614734341785</v>
      </c>
      <c r="D74" s="40">
        <f t="shared" si="31"/>
        <v>1.2108075919025296</v>
      </c>
      <c r="E74" s="40">
        <f t="shared" si="31"/>
        <v>0.60800022731963832</v>
      </c>
      <c r="F74" s="44">
        <f t="shared" si="18"/>
        <v>0.80853603411257247</v>
      </c>
      <c r="H74" s="40">
        <f>(B31/B$25)*100</f>
        <v>39.483725276436694</v>
      </c>
      <c r="I74" s="40">
        <f t="shared" ref="I74:L74" si="32">(C31/C$25)*100</f>
        <v>28.440193428121397</v>
      </c>
      <c r="J74" s="40">
        <f t="shared" si="32"/>
        <v>28.074542154312944</v>
      </c>
      <c r="K74" s="40">
        <f t="shared" si="32"/>
        <v>29.269890028058086</v>
      </c>
      <c r="L74" s="40">
        <f t="shared" si="32"/>
        <v>29.831560283687914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3.2933093315851369</v>
      </c>
      <c r="C75" s="44">
        <f t="shared" si="33"/>
        <v>-8.9248308780603196</v>
      </c>
      <c r="D75" s="40">
        <f t="shared" si="33"/>
        <v>-1.2835675482790743</v>
      </c>
      <c r="E75" s="40">
        <f t="shared" si="33"/>
        <v>0.16963592249197301</v>
      </c>
      <c r="F75" s="44">
        <f t="shared" si="18"/>
        <v>-0.31712676969715137</v>
      </c>
      <c r="H75" s="40">
        <f t="shared" ref="H75:L75" si="34">(B32/B$25)*100</f>
        <v>9.0544520111565667</v>
      </c>
      <c r="I75" s="40">
        <f t="shared" si="34"/>
        <v>10.015683361191902</v>
      </c>
      <c r="J75" s="40">
        <f t="shared" si="34"/>
        <v>8.981496532293022</v>
      </c>
      <c r="K75" s="40">
        <f t="shared" si="34"/>
        <v>8.2655150862355509</v>
      </c>
      <c r="L75" s="40">
        <f t="shared" si="34"/>
        <v>8.0641869483136972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6.8773969031210136</v>
      </c>
      <c r="C76" s="44">
        <f t="shared" si="35"/>
        <v>1.1867645579803687</v>
      </c>
      <c r="D76" s="40">
        <f t="shared" si="35"/>
        <v>-1.0067145667651212</v>
      </c>
      <c r="E76" s="40">
        <f t="shared" si="35"/>
        <v>-0.12617577853287765</v>
      </c>
      <c r="F76" s="44">
        <f t="shared" si="18"/>
        <v>-0.420555544715151</v>
      </c>
      <c r="H76" s="40">
        <f t="shared" ref="H76:L76" si="36">(B33/B$25)*100</f>
        <v>8.0917019439056457</v>
      </c>
      <c r="I76" s="40">
        <f t="shared" si="36"/>
        <v>10.259188179698306</v>
      </c>
      <c r="J76" s="40">
        <f t="shared" si="36"/>
        <v>10.22126950585176</v>
      </c>
      <c r="K76" s="40">
        <f t="shared" si="36"/>
        <v>9.5391018736453024</v>
      </c>
      <c r="L76" s="40">
        <f t="shared" si="36"/>
        <v>9.0355375274248662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1.0094797313054515</v>
      </c>
      <c r="C78" s="44">
        <f t="shared" ref="C78:C83" si="38">IF(AND(D$5-C$5 &lt;&gt; 0,C35&lt;&gt;0,D35&lt;&gt;0),(EXP(LN(D35/C35)/(D$5-C$5))-1)*100,0)</f>
        <v>-1.1528669272420911</v>
      </c>
      <c r="D78" s="44">
        <f t="shared" si="37"/>
        <v>0.64893870990496705</v>
      </c>
      <c r="E78" s="44">
        <f t="shared" si="37"/>
        <v>0.4107751648610547</v>
      </c>
      <c r="F78" s="44">
        <f t="shared" si="18"/>
        <v>0.490100329311427</v>
      </c>
      <c r="H78" s="44">
        <f>(B35/B$40)*100</f>
        <v>25.800809598061413</v>
      </c>
      <c r="I78" s="44">
        <f>(C35/C$40)*100</f>
        <v>25.60049205234484</v>
      </c>
      <c r="J78" s="44">
        <f>(D35/D$40)*100</f>
        <v>25.377292223448677</v>
      </c>
      <c r="K78" s="44">
        <f>(E35/E$40)*100</f>
        <v>25.867188039437327</v>
      </c>
      <c r="L78" s="44">
        <f>(F35/F$40)*100</f>
        <v>26.262295372247653</v>
      </c>
    </row>
    <row r="79" spans="1:12" x14ac:dyDescent="0.2">
      <c r="A79" t="str">
        <f>A36</f>
        <v>Public admin. and defence</v>
      </c>
      <c r="B79" s="40">
        <f t="shared" si="37"/>
        <v>-0.49425150430799647</v>
      </c>
      <c r="C79" s="44">
        <f t="shared" si="38"/>
        <v>3.5694594270647473</v>
      </c>
      <c r="D79" s="40">
        <f t="shared" si="37"/>
        <v>0.77935058138220992</v>
      </c>
      <c r="E79" s="40">
        <f t="shared" si="37"/>
        <v>0.60194564305582343</v>
      </c>
      <c r="F79" s="44">
        <f t="shared" si="18"/>
        <v>0.66104589629176758</v>
      </c>
      <c r="H79" s="40">
        <f>(B36/B$35)*100</f>
        <v>15.88350355372398</v>
      </c>
      <c r="I79" s="40">
        <f t="shared" ref="I79:L81" si="39">(C36/C$35)*100</f>
        <v>14.95858285222503</v>
      </c>
      <c r="J79" s="40">
        <f t="shared" si="39"/>
        <v>15.673214706789281</v>
      </c>
      <c r="K79" s="40">
        <f t="shared" si="39"/>
        <v>15.77501791258657</v>
      </c>
      <c r="L79" s="40">
        <f t="shared" si="39"/>
        <v>16.07794221757743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0.56859145912619979</v>
      </c>
      <c r="C80" s="44">
        <f t="shared" si="38"/>
        <v>-0.57024310912811016</v>
      </c>
      <c r="D80" s="40">
        <f t="shared" si="40"/>
        <v>-0.48744490219897463</v>
      </c>
      <c r="E80" s="40">
        <f t="shared" si="40"/>
        <v>4.0538378142951359E-2</v>
      </c>
      <c r="F80" s="44">
        <f t="shared" si="18"/>
        <v>-0.13576657452076812</v>
      </c>
      <c r="H80" s="40">
        <f>(B37/B$35)*100</f>
        <v>35.004554142029491</v>
      </c>
      <c r="I80" s="40">
        <f t="shared" si="39"/>
        <v>34.397389464625142</v>
      </c>
      <c r="J80" s="40">
        <f t="shared" si="39"/>
        <v>34.600134225753244</v>
      </c>
      <c r="K80" s="40">
        <f t="shared" si="39"/>
        <v>32.690470503940794</v>
      </c>
      <c r="L80" s="40">
        <f t="shared" si="39"/>
        <v>31.504905100630452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1.7881956795404941</v>
      </c>
      <c r="C81" s="44">
        <f t="shared" si="38"/>
        <v>-2.9434047765717453</v>
      </c>
      <c r="D81" s="40">
        <f t="shared" si="40"/>
        <v>1.3703603563012035</v>
      </c>
      <c r="E81" s="40">
        <f t="shared" si="40"/>
        <v>0.58143930097462881</v>
      </c>
      <c r="F81" s="44">
        <f t="shared" si="18"/>
        <v>0.84372841268041121</v>
      </c>
      <c r="H81" s="40">
        <f>(B38/B$35)*100</f>
        <v>49.111942304246512</v>
      </c>
      <c r="I81" s="40">
        <f t="shared" si="39"/>
        <v>50.644027683149815</v>
      </c>
      <c r="J81" s="40">
        <f t="shared" si="39"/>
        <v>49.726651067457468</v>
      </c>
      <c r="K81" s="40">
        <f t="shared" si="39"/>
        <v>51.534511583472643</v>
      </c>
      <c r="L81" s="40">
        <f t="shared" si="39"/>
        <v>52.417152681792111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1.2064961440545918</v>
      </c>
      <c r="C83" s="206">
        <f t="shared" si="38"/>
        <v>-0.28348090313626839</v>
      </c>
      <c r="D83" s="43">
        <f>IF(AND(E$5-D$5 &lt;&gt; 0,D40&lt;&gt;0,E40&lt;&gt;0),(EXP(LN(E40/D40)/(E$5-D$5))-1)*100,0)</f>
        <v>0.26478155132723113</v>
      </c>
      <c r="E83" s="43">
        <f>IF(AND(F$5-E$5 &lt;&gt; 0,E40&lt;&gt;0,F40&lt;&gt;0),(EXP(LN(F40/E40)/(F$5-E$5))-1)*100,0)</f>
        <v>0.2586779823788854</v>
      </c>
      <c r="F83" s="206">
        <f t="shared" si="18"/>
        <v>0.26071246407701754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4.8142990193493551</v>
      </c>
      <c r="C89" s="44">
        <f>IF(AND(F$5-D$5 &lt;&gt; 0,D7&lt;&gt;0,F7&lt;&gt;0),(EXP(LN(F7/D7)/(F$5-D$5))-1)*100,0)</f>
        <v>-0.22318222611101834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11.680596204467708</v>
      </c>
      <c r="C90" s="44">
        <f t="shared" ref="C90:C122" si="43">IF(AND(F$5-D$5 &lt;&gt; 0,D8&lt;&gt;0,F8&lt;&gt;0),(EXP(LN(F8/D8)/(F$5-D$5))-1)*100,0)</f>
        <v>-0.34072496651763595</v>
      </c>
    </row>
    <row r="91" spans="1:12" x14ac:dyDescent="0.2">
      <c r="A91" s="30" t="str">
        <f t="shared" si="41"/>
        <v>Mining and quarrying</v>
      </c>
      <c r="B91" s="44">
        <f t="shared" si="42"/>
        <v>-4.6092920496998762</v>
      </c>
      <c r="C91" s="44">
        <f t="shared" si="43"/>
        <v>-4.4738129779700824</v>
      </c>
    </row>
    <row r="92" spans="1:12" x14ac:dyDescent="0.2">
      <c r="A92" s="30" t="str">
        <f t="shared" si="41"/>
        <v>Electricity and gas</v>
      </c>
      <c r="B92" s="44">
        <f t="shared" si="42"/>
        <v>-0.98157263056855015</v>
      </c>
      <c r="C92" s="44">
        <f t="shared" si="43"/>
        <v>2.1775944997326491E-2</v>
      </c>
    </row>
    <row r="93" spans="1:12" x14ac:dyDescent="0.2">
      <c r="A93" s="30" t="str">
        <f t="shared" si="41"/>
        <v>Water and sewerage</v>
      </c>
      <c r="B93" s="44">
        <f t="shared" si="42"/>
        <v>2.1145683786613967</v>
      </c>
      <c r="C93" s="44">
        <f t="shared" si="43"/>
        <v>0.56076454074125426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0.19025353606965112</v>
      </c>
      <c r="C95" s="44">
        <f t="shared" si="43"/>
        <v>-0.62511894251404687</v>
      </c>
    </row>
    <row r="96" spans="1:12" x14ac:dyDescent="0.2">
      <c r="A96" s="30" t="str">
        <f t="shared" si="41"/>
        <v>Food drink and tobacco</v>
      </c>
      <c r="B96" s="44">
        <f t="shared" si="42"/>
        <v>-0.50468050682342946</v>
      </c>
      <c r="C96" s="44">
        <f t="shared" si="43"/>
        <v>1.0397041005986596</v>
      </c>
    </row>
    <row r="97" spans="1:3" x14ac:dyDescent="0.2">
      <c r="A97" s="30" t="str">
        <f t="shared" si="41"/>
        <v>Engineering</v>
      </c>
      <c r="B97" s="44">
        <f t="shared" si="42"/>
        <v>-2.6986339643908397</v>
      </c>
      <c r="C97" s="44">
        <f t="shared" si="43"/>
        <v>-1.3514518179615242</v>
      </c>
    </row>
    <row r="98" spans="1:3" x14ac:dyDescent="0.2">
      <c r="A98" s="30" t="str">
        <f t="shared" si="41"/>
        <v>Rest of manufacturing</v>
      </c>
      <c r="B98" s="44">
        <f t="shared" si="42"/>
        <v>0.70448636658280162</v>
      </c>
      <c r="C98" s="44">
        <f t="shared" si="43"/>
        <v>-0.89667567649626134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0.74846866859952232</v>
      </c>
      <c r="C100" s="44">
        <f t="shared" si="43"/>
        <v>0.44976852996845285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1.2690155203648912</v>
      </c>
      <c r="C102" s="44">
        <f t="shared" si="43"/>
        <v>0.27741647487384835</v>
      </c>
    </row>
    <row r="103" spans="1:3" x14ac:dyDescent="0.2">
      <c r="A103" s="30" t="str">
        <f t="shared" si="41"/>
        <v>Wholesale and retail trade</v>
      </c>
      <c r="B103" s="44">
        <f t="shared" si="42"/>
        <v>-0.53803081362693295</v>
      </c>
      <c r="C103" s="44">
        <f t="shared" si="43"/>
        <v>0.25538313990771666</v>
      </c>
    </row>
    <row r="104" spans="1:3" x14ac:dyDescent="0.2">
      <c r="A104" s="30" t="str">
        <f t="shared" si="41"/>
        <v>Transport and storage</v>
      </c>
      <c r="B104" s="44">
        <f t="shared" si="42"/>
        <v>5.9484053567269601</v>
      </c>
      <c r="C104" s="44">
        <f t="shared" si="43"/>
        <v>0.24597497451739336</v>
      </c>
    </row>
    <row r="105" spans="1:3" x14ac:dyDescent="0.2">
      <c r="A105" s="30" t="str">
        <f t="shared" si="41"/>
        <v>Accommodation and food</v>
      </c>
      <c r="B105" s="44">
        <f t="shared" si="42"/>
        <v>2.1876615888526629</v>
      </c>
      <c r="C105" s="44">
        <f t="shared" si="43"/>
        <v>0.35605915596534921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0.88821624465347249</v>
      </c>
      <c r="C107" s="44">
        <f t="shared" si="43"/>
        <v>0.401396939255938</v>
      </c>
    </row>
    <row r="108" spans="1:3" x14ac:dyDescent="0.2">
      <c r="A108" s="30" t="str">
        <f t="shared" si="41"/>
        <v>Media</v>
      </c>
      <c r="B108" s="44">
        <f t="shared" si="42"/>
        <v>2.8932338337727348</v>
      </c>
      <c r="C108" s="44">
        <f t="shared" si="43"/>
        <v>-6.8321183810282626E-3</v>
      </c>
    </row>
    <row r="109" spans="1:3" x14ac:dyDescent="0.2">
      <c r="A109" s="30" t="str">
        <f t="shared" si="41"/>
        <v>Information technology</v>
      </c>
      <c r="B109" s="44">
        <f t="shared" si="42"/>
        <v>0.33552375142513746</v>
      </c>
      <c r="C109" s="44">
        <f t="shared" si="43"/>
        <v>0.84322750213019493</v>
      </c>
    </row>
    <row r="110" spans="1:3" x14ac:dyDescent="0.2">
      <c r="A110" s="30" t="str">
        <f t="shared" si="41"/>
        <v>Finance and insurance</v>
      </c>
      <c r="B110" s="44">
        <f t="shared" si="42"/>
        <v>1.6356050073413897</v>
      </c>
      <c r="C110" s="44">
        <f t="shared" si="43"/>
        <v>-0.56091383651480919</v>
      </c>
    </row>
    <row r="111" spans="1:3" x14ac:dyDescent="0.2">
      <c r="A111" s="30" t="str">
        <f t="shared" si="41"/>
        <v>Real estate</v>
      </c>
      <c r="B111" s="44">
        <f t="shared" si="42"/>
        <v>7.4540639878696302</v>
      </c>
      <c r="C111" s="44">
        <f t="shared" si="43"/>
        <v>0.243676458203268</v>
      </c>
    </row>
    <row r="112" spans="1:3" x14ac:dyDescent="0.2">
      <c r="A112" s="30" t="str">
        <f t="shared" si="41"/>
        <v>Professional services</v>
      </c>
      <c r="B112" s="44">
        <f t="shared" si="42"/>
        <v>6.6684122132941948</v>
      </c>
      <c r="C112" s="44">
        <f t="shared" si="43"/>
        <v>0.55839292851200817</v>
      </c>
    </row>
    <row r="113" spans="1:3" x14ac:dyDescent="0.2">
      <c r="A113" s="30" t="str">
        <f t="shared" si="41"/>
        <v>Support services</v>
      </c>
      <c r="B113" s="44">
        <f t="shared" si="42"/>
        <v>-5.7634548757023341</v>
      </c>
      <c r="C113" s="44">
        <f t="shared" si="43"/>
        <v>0.80853603411257247</v>
      </c>
    </row>
    <row r="114" spans="1:3" x14ac:dyDescent="0.2">
      <c r="A114" s="30" t="str">
        <f t="shared" si="41"/>
        <v>Arts and entertainment</v>
      </c>
      <c r="B114" s="44">
        <f t="shared" si="42"/>
        <v>0.72511005986606314</v>
      </c>
      <c r="C114" s="44">
        <f t="shared" si="43"/>
        <v>-0.31712676969715137</v>
      </c>
    </row>
    <row r="115" spans="1:3" x14ac:dyDescent="0.2">
      <c r="A115" s="30" t="str">
        <f t="shared" si="41"/>
        <v>Other services</v>
      </c>
      <c r="B115" s="44">
        <f t="shared" si="42"/>
        <v>5.714226392987487</v>
      </c>
      <c r="C115" s="44">
        <f t="shared" si="43"/>
        <v>-0.420555544715151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0.57325889813504283</v>
      </c>
      <c r="C117" s="44">
        <f t="shared" si="43"/>
        <v>0.490100329311427</v>
      </c>
    </row>
    <row r="118" spans="1:3" x14ac:dyDescent="0.2">
      <c r="A118" s="30" t="str">
        <f t="shared" si="41"/>
        <v>Public admin. and defence</v>
      </c>
      <c r="B118" s="44">
        <f t="shared" si="42"/>
        <v>0.30553036623701679</v>
      </c>
      <c r="C118" s="44">
        <f t="shared" si="43"/>
        <v>0.66104589629176758</v>
      </c>
    </row>
    <row r="119" spans="1:3" x14ac:dyDescent="0.2">
      <c r="A119" s="30" t="str">
        <f t="shared" si="41"/>
        <v>Education</v>
      </c>
      <c r="B119" s="44">
        <f t="shared" si="42"/>
        <v>0.33978579050266688</v>
      </c>
      <c r="C119" s="44">
        <f t="shared" si="43"/>
        <v>-0.13576657452076812</v>
      </c>
    </row>
    <row r="120" spans="1:3" x14ac:dyDescent="0.2">
      <c r="A120" s="30" t="str">
        <f t="shared" si="41"/>
        <v>Health and social work</v>
      </c>
      <c r="B120" s="44">
        <f t="shared" si="42"/>
        <v>0.8237724844528449</v>
      </c>
      <c r="C120" s="44">
        <f t="shared" si="43"/>
        <v>0.84372841268041121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0.90673021889013938</v>
      </c>
      <c r="C122" s="206">
        <f t="shared" si="43"/>
        <v>0.26071246407701754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Derby, Derbyshire, Nottingham and Nottinghamshire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400.35597219046571</v>
      </c>
      <c r="C9" s="299" t="str">
        <f>CONCATENATE("(",ROUND((B9/$H11)*100,1),")")</f>
        <v>(36.9)</v>
      </c>
      <c r="D9" s="249">
        <f>SUM(D30,D51,D72,D93,D114,D135,D156,D177,D198,D219,D240,D261,D282,D303,D324,D345,D366,D387,D408,D429,D450,D471)</f>
        <v>87.371372005902529</v>
      </c>
      <c r="E9" s="299" t="str">
        <f>CONCATENATE("(",ROUND((D9/$H11)*100,1),")")</f>
        <v>(8)</v>
      </c>
      <c r="F9" s="249">
        <f>SUM(F30,F51,F72,F93,F114,F135,F156,F177,F198,F219,F240,F261,F282,F303,F324,F345,F366,F387,F408,F429,F450,F471)</f>
        <v>77.795141362470915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565.52248555883932</v>
      </c>
      <c r="I9" s="299" t="str">
        <f>CONCATENATE("(",ROUND((H9/$H11)*100,1),")")</f>
        <v>(52.1)</v>
      </c>
      <c r="K9" s="249">
        <f>B14-B9</f>
        <v>2.2220628003636307</v>
      </c>
      <c r="L9" s="249">
        <f>D14-D9</f>
        <v>1.3667960335933316</v>
      </c>
      <c r="M9" s="249">
        <f>F14-F9</f>
        <v>0.73249454687122295</v>
      </c>
      <c r="N9" s="249">
        <f>SUM(K9:M9)</f>
        <v>4.3213533808281852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241.93552216006918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224.84689153050374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53.922100750587312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520.70451444116031</v>
      </c>
      <c r="I10" s="299" t="str">
        <f>CONCATENATE("(",ROUND((H10/$H11)*100,1),")")</f>
        <v>(47.9)</v>
      </c>
      <c r="K10" s="249">
        <f t="shared" ref="K10:K11" si="4">B15-B10</f>
        <v>9.1640735075787632</v>
      </c>
      <c r="L10" s="249">
        <f t="shared" ref="L10:L11" si="5">D15-D10</f>
        <v>6.0452262933097245E-2</v>
      </c>
      <c r="M10" s="249">
        <f t="shared" ref="M10:M11" si="6">F15-F10</f>
        <v>0.91112084866050935</v>
      </c>
      <c r="N10" s="249">
        <f t="shared" ref="N10:N11" si="7">SUM(K10:M10)</f>
        <v>10.13564661917237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642.291494350535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312.21826353640631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131.71724211305821</v>
      </c>
      <c r="G11" s="299" t="str">
        <f>CONCATENATE("(",ROUND((F11/$H11)*100,1),")")</f>
        <v>(12.1)</v>
      </c>
      <c r="H11" s="249">
        <f t="shared" ref="H11" si="10">SUM(H32,H53,H74,H95,H116,H137,H158,H179,H200,H221,H242,H263,H284,H305,H326,H347,H368,H389,H410,H431,H452,H473)</f>
        <v>1086.2269999999994</v>
      </c>
      <c r="I11" s="299" t="str">
        <f>CONCATENATE("(",ROUND((H11/$H11)*100,1),")")</f>
        <v>(100)</v>
      </c>
      <c r="K11" s="249">
        <f t="shared" si="4"/>
        <v>11.386136307942252</v>
      </c>
      <c r="L11" s="249">
        <f t="shared" si="5"/>
        <v>1.427248296526443</v>
      </c>
      <c r="M11" s="249">
        <f t="shared" si="6"/>
        <v>1.6436153955317252</v>
      </c>
      <c r="N11" s="249">
        <f t="shared" si="7"/>
        <v>14.45700000000042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402.57803499082934</v>
      </c>
      <c r="C14" s="299" t="str">
        <f>CONCATENATE("(",ROUND((B14/$H16)*100,1),")")</f>
        <v>(36.6)</v>
      </c>
      <c r="D14" s="249">
        <f t="shared" ref="D14" si="11">SUM(D35,D56,D77,D98,D119,D140,D161,D182,D203,D224,D245,D266,D287,D308,D329,D350,D371,D392,D413,D434,D455,D476)</f>
        <v>88.738168039495861</v>
      </c>
      <c r="E14" s="299" t="str">
        <f>CONCATENATE("(",ROUND((D14/$H16)*100,1),")")</f>
        <v>(8.1)</v>
      </c>
      <c r="F14" s="249">
        <f t="shared" ref="F14" si="12">SUM(F35,F56,F77,F98,F119,F140,F161,F182,F203,F224,F245,F266,F287,F308,F329,F350,F371,F392,F413,F434,F455,F476)</f>
        <v>78.527635909342138</v>
      </c>
      <c r="G14" s="299" t="str">
        <f>CONCATENATE("(",ROUND((F14/$H16)*100,1),")")</f>
        <v>(7.1)</v>
      </c>
      <c r="H14" s="249">
        <f t="shared" ref="H14" si="13">SUM(H35,H56,H77,H98,H119,H140,H161,H182,H203,H224,H245,H266,H287,H308,H329,H350,H371,H392,H413,H434,H455,H476)</f>
        <v>569.84383893966731</v>
      </c>
      <c r="I14" s="299" t="str">
        <f>CONCATENATE("(",ROUND((H14/$H16)*100,1),")")</f>
        <v>(51.8)</v>
      </c>
      <c r="K14" s="249">
        <f>B19-B14</f>
        <v>2.5155412675688922</v>
      </c>
      <c r="L14" s="249">
        <f>D19-D14</f>
        <v>3.825838294640036</v>
      </c>
      <c r="M14" s="249">
        <f>F19-F14</f>
        <v>3.1185984550173913</v>
      </c>
      <c r="N14" s="249">
        <f>SUM(K14:M14)</f>
        <v>9.4599780172263195</v>
      </c>
    </row>
    <row r="15" spans="1:17" x14ac:dyDescent="0.2">
      <c r="A15" s="282" t="s">
        <v>365</v>
      </c>
      <c r="B15" s="249">
        <f t="shared" si="0"/>
        <v>251.09959566764795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224.90734379343684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54.833221599247821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530.84016106033266</v>
      </c>
      <c r="I15" s="299" t="str">
        <f>CONCATENATE("(",ROUND((H15/$H16)*100,1),")")</f>
        <v>(48.2)</v>
      </c>
      <c r="K15" s="249">
        <f t="shared" ref="K15:K16" si="17">B20-B15</f>
        <v>16.810128751675364</v>
      </c>
      <c r="L15" s="249">
        <f t="shared" ref="L15:L16" si="18">D20-D15</f>
        <v>-0.52588127244658267</v>
      </c>
      <c r="M15" s="249">
        <f t="shared" ref="M15:M16" si="19">F20-F15</f>
        <v>3.0617745035449815</v>
      </c>
      <c r="N15" s="249">
        <f t="shared" ref="N15:N16" si="20">SUM(K15:M15)</f>
        <v>19.346021982773763</v>
      </c>
    </row>
    <row r="16" spans="1:17" x14ac:dyDescent="0.2">
      <c r="A16" s="282" t="s">
        <v>363</v>
      </c>
      <c r="B16" s="249">
        <f t="shared" si="0"/>
        <v>653.67763065847726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313.64551183293275</v>
      </c>
      <c r="E16" s="299" t="str">
        <f>CONCATENATE("(",ROUND((D16/$H16)*100,1),")")</f>
        <v>(28.5)</v>
      </c>
      <c r="F16" s="249">
        <f t="shared" ref="F16" si="22">SUM(F37,F58,F79,F100,F121,F142,F163,F184,F205,F226,F247,F268,F289,F310,F331,F352,F373,F394,F415,F436,F457,F478)</f>
        <v>133.36085750858993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1100.6839999999997</v>
      </c>
      <c r="I16" s="299" t="str">
        <f>CONCATENATE("(",ROUND((H16/$H16)*100,1),")")</f>
        <v>(100)</v>
      </c>
      <c r="K16" s="249">
        <f t="shared" si="17"/>
        <v>19.325670019244285</v>
      </c>
      <c r="L16" s="249">
        <f t="shared" si="18"/>
        <v>3.2999570221933823</v>
      </c>
      <c r="M16" s="249">
        <f t="shared" si="19"/>
        <v>6.1803729585624296</v>
      </c>
      <c r="N16" s="249">
        <f t="shared" si="20"/>
        <v>28.806000000000097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405.09357625839823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92.564006334135897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81.646234364359529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579.30381695689391</v>
      </c>
      <c r="I19" s="299" t="str">
        <f>CONCATENATE("(",ROUND((H19/$H21)*100,1),")")</f>
        <v>(51.3)</v>
      </c>
      <c r="K19" s="249">
        <f>B19-B9</f>
        <v>4.7376040679325229</v>
      </c>
      <c r="L19" s="249">
        <f>D19-D9</f>
        <v>5.1926343282333676</v>
      </c>
      <c r="M19" s="249">
        <f>F19-F9</f>
        <v>3.8510930018886143</v>
      </c>
      <c r="N19" s="249">
        <f>SUM(K19:M19)</f>
        <v>13.781331398054505</v>
      </c>
    </row>
    <row r="20" spans="1:14" x14ac:dyDescent="0.2">
      <c r="A20" s="282" t="s">
        <v>365</v>
      </c>
      <c r="B20" s="249">
        <f t="shared" si="0"/>
        <v>267.90972441932331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224.38146252099025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57.894996102792803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550.18618304310633</v>
      </c>
      <c r="I20" s="299" t="str">
        <f>CONCATENATE("(",ROUND((H20/$H21)*100,1),")")</f>
        <v>(48.7)</v>
      </c>
      <c r="K20" s="249">
        <f t="shared" ref="K20:K21" si="30">B20-B10</f>
        <v>25.974202259254128</v>
      </c>
      <c r="L20" s="249">
        <f t="shared" ref="L20:L21" si="31">D20-D10</f>
        <v>-0.46542900951348543</v>
      </c>
      <c r="M20" s="249">
        <f t="shared" ref="M20:M21" si="32">F20-F10</f>
        <v>3.9728953522054908</v>
      </c>
      <c r="N20" s="249">
        <f t="shared" ref="N20:N21" si="33">SUM(K20:M20)</f>
        <v>29.481668601946133</v>
      </c>
    </row>
    <row r="21" spans="1:14" x14ac:dyDescent="0.2">
      <c r="A21" s="282" t="s">
        <v>363</v>
      </c>
      <c r="B21" s="249">
        <f t="shared" si="0"/>
        <v>673.00330067772154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316.94546885512614</v>
      </c>
      <c r="E21" s="299" t="str">
        <f>CONCATENATE("(",ROUND((D21/$H21)*100,1),")")</f>
        <v>(28.1)</v>
      </c>
      <c r="F21" s="249">
        <f>SUM(F42,F63,F84,F105,F126,F147,F168,F189,F210,F231,F252,F273,F294,F315,F336,F357,F378,F399,F420,F441,F462,F483)</f>
        <v>139.54123046715236</v>
      </c>
      <c r="G21" s="299" t="str">
        <f>CONCATENATE("(",ROUND((F21/$H21)*100,1),")")</f>
        <v>(12.4)</v>
      </c>
      <c r="H21" s="249">
        <f t="shared" ref="H21" si="35">SUM(H42,H63,H84,H105,H126,H147,H168,H189,H210,H231,H252,H273,H294,H315,H336,H357,H378,H399,H420,H441,H462,H483)</f>
        <v>1129.49</v>
      </c>
      <c r="I21" s="299" t="str">
        <f>CONCATENATE("(",ROUND((H21/$H21)*100,1),")")</f>
        <v>(100)</v>
      </c>
      <c r="K21" s="249">
        <f t="shared" si="30"/>
        <v>30.711806327186537</v>
      </c>
      <c r="L21" s="249">
        <f t="shared" si="31"/>
        <v>4.7272053187198253</v>
      </c>
      <c r="M21" s="249">
        <f t="shared" si="32"/>
        <v>7.8239883540941548</v>
      </c>
      <c r="N21" s="249">
        <f t="shared" si="33"/>
        <v>43.263000000000517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6.7680890352616796</v>
      </c>
      <c r="C30" s="299" t="str">
        <f>CONCATENATE("(",ROUND((B30/$H32)*100,1),")")</f>
        <v>(44.7)</v>
      </c>
      <c r="D30" s="302">
        <f>'Ind T6'!M9</f>
        <v>0.83363683267313771</v>
      </c>
      <c r="E30" s="299" t="str">
        <f>CONCATENATE("(",ROUND((D30/$H32)*100,1),")")</f>
        <v>(5.5)</v>
      </c>
      <c r="F30" s="302">
        <f>'Ind T6'!N9</f>
        <v>3.2869109401787195</v>
      </c>
      <c r="G30" s="299" t="str">
        <f>CONCATENATE("(",ROUND((F30/$H32)*100,1),")")</f>
        <v>(21.7)</v>
      </c>
      <c r="H30" s="302">
        <f>SUM(B30,D30,F30)</f>
        <v>10.888636808113537</v>
      </c>
      <c r="I30" s="299" t="str">
        <f>CONCATENATE("(",ROUND((H30/$H32)*100,1),")")</f>
        <v>(71.9)</v>
      </c>
      <c r="K30" s="302">
        <f>B35-B30</f>
        <v>7.732616179195162E-2</v>
      </c>
      <c r="L30" s="302">
        <f>D35-D30</f>
        <v>-1.2187009028998719E-2</v>
      </c>
      <c r="M30" s="302">
        <f>F35-F30</f>
        <v>-0.166813419316723</v>
      </c>
      <c r="N30" s="302">
        <f>SUM(K30:M30)</f>
        <v>-0.1016742665537701</v>
      </c>
    </row>
    <row r="31" spans="1:14" x14ac:dyDescent="0.2">
      <c r="A31" s="282" t="s">
        <v>365</v>
      </c>
      <c r="B31" s="302">
        <f>'Ind T6'!L8</f>
        <v>2.465555364469163</v>
      </c>
      <c r="C31" s="299" t="str">
        <f>CONCATENATE("(",ROUND((B31/$H32)*100,1),")")</f>
        <v>(16.3)</v>
      </c>
      <c r="D31" s="302">
        <f>'Ind T6'!M8</f>
        <v>0.52139517972432547</v>
      </c>
      <c r="E31" s="299" t="str">
        <f>CONCATENATE("(",ROUND((D31/$H32)*100,1),")")</f>
        <v>(3.4)</v>
      </c>
      <c r="F31" s="302">
        <f>'Ind T6'!N8</f>
        <v>1.2724126476929782</v>
      </c>
      <c r="G31" s="299" t="str">
        <f>CONCATENATE("(",ROUND((F31/$H32)*100,1),")")</f>
        <v>(8.4)</v>
      </c>
      <c r="H31" s="302">
        <f t="shared" ref="H31" si="36">SUM(B31,D31,F31)</f>
        <v>4.2593631918864672</v>
      </c>
      <c r="I31" s="299" t="str">
        <f>CONCATENATE("(",ROUND((H31/$H32)*100,1),")")</f>
        <v>(28.1)</v>
      </c>
      <c r="K31" s="302">
        <f t="shared" ref="K31:K32" si="37">B36-B31</f>
        <v>-5.2848374508136509E-2</v>
      </c>
      <c r="L31" s="302">
        <f t="shared" ref="L31:L32" si="38">D36-D31</f>
        <v>-2.6890559519037349E-2</v>
      </c>
      <c r="M31" s="302">
        <f t="shared" ref="M31:M32" si="39">F36-F31</f>
        <v>-9.5867994190481642E-3</v>
      </c>
      <c r="N31" s="302">
        <f t="shared" ref="N31:N32" si="40">SUM(K31:M31)</f>
        <v>-8.9325733446222022E-2</v>
      </c>
    </row>
    <row r="32" spans="1:14" x14ac:dyDescent="0.2">
      <c r="A32" s="282" t="s">
        <v>363</v>
      </c>
      <c r="B32" s="302">
        <f>SUM(B30:B31)</f>
        <v>9.2336443997308422</v>
      </c>
      <c r="C32" s="299" t="str">
        <f>CONCATENATE("(",ROUND((B32/$H32)*100,1),")")</f>
        <v>(61)</v>
      </c>
      <c r="D32" s="302">
        <f>SUM(D30:D31)</f>
        <v>1.3550320123974631</v>
      </c>
      <c r="E32" s="299" t="str">
        <f>CONCATENATE("(",ROUND((D32/$H32)*100,1),")")</f>
        <v>(8.9)</v>
      </c>
      <c r="F32" s="302">
        <f>SUM(F30:F31)</f>
        <v>4.559323587871698</v>
      </c>
      <c r="G32" s="299" t="str">
        <f>CONCATENATE("(",ROUND((F32/$H32)*100,1),")")</f>
        <v>(30.1)</v>
      </c>
      <c r="H32" s="302">
        <f>SUM(H30:H31)</f>
        <v>15.148000000000003</v>
      </c>
      <c r="I32" s="299" t="str">
        <f>CONCATENATE("(",ROUND((H32/$H32)*100,1),")")</f>
        <v>(100)</v>
      </c>
      <c r="K32" s="302">
        <f t="shared" si="37"/>
        <v>2.4477787283815999E-2</v>
      </c>
      <c r="L32" s="302">
        <f t="shared" si="38"/>
        <v>-3.9077568548036012E-2</v>
      </c>
      <c r="M32" s="302">
        <f t="shared" si="39"/>
        <v>-0.17640021873577094</v>
      </c>
      <c r="N32" s="302">
        <f t="shared" si="40"/>
        <v>-0.19099999999999095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6.8454151970536312</v>
      </c>
      <c r="C35" s="299" t="str">
        <f>CONCATENATE("(",ROUND((B35/$H37)*100,1),")")</f>
        <v>(45.8)</v>
      </c>
      <c r="D35" s="302">
        <f>'Ind T6'!R9</f>
        <v>0.82144982364413899</v>
      </c>
      <c r="E35" s="299" t="str">
        <f>CONCATENATE("(",ROUND((D35/$H37)*100,1),")")</f>
        <v>(5.5)</v>
      </c>
      <c r="F35" s="302">
        <f>'Ind T6'!S9</f>
        <v>3.1200975208619965</v>
      </c>
      <c r="G35" s="299" t="str">
        <f>CONCATENATE("(",ROUND((F35/$H37)*100,1),")")</f>
        <v>(20.9)</v>
      </c>
      <c r="H35" s="302">
        <f>SUM(B35,D35,F35)</f>
        <v>10.786962541559767</v>
      </c>
      <c r="I35" s="299" t="str">
        <f>CONCATENATE("(",ROUND((H35/$H37)*100,1),")")</f>
        <v>(72.1)</v>
      </c>
      <c r="K35" s="302">
        <f>B40-B35</f>
        <v>0.1328937912080983</v>
      </c>
      <c r="L35" s="302">
        <f>D40-D35</f>
        <v>-4.4562715263367747E-2</v>
      </c>
      <c r="M35" s="302">
        <f>F40-F35</f>
        <v>-0.40468858413191633</v>
      </c>
      <c r="N35" s="302">
        <f>SUM(K35:M35)</f>
        <v>-0.31635750818718578</v>
      </c>
    </row>
    <row r="36" spans="1:14" x14ac:dyDescent="0.2">
      <c r="A36" s="282" t="s">
        <v>365</v>
      </c>
      <c r="B36" s="302">
        <f>'Ind T6'!Q8</f>
        <v>2.4127069899610265</v>
      </c>
      <c r="C36" s="299" t="str">
        <f>CONCATENATE("(",ROUND((B36/$H37)*100,1),")")</f>
        <v>(16.1)</v>
      </c>
      <c r="D36" s="302">
        <f>'Ind T6'!R8</f>
        <v>0.49450462020528813</v>
      </c>
      <c r="E36" s="299" t="str">
        <f>CONCATENATE("(",ROUND((D36/$H37)*100,1),")")</f>
        <v>(3.3)</v>
      </c>
      <c r="F36" s="302">
        <f>'Ind T6'!S8</f>
        <v>1.2628258482739301</v>
      </c>
      <c r="G36" s="299" t="str">
        <f>CONCATENATE("(",ROUND((F36/$H37)*100,1),")")</f>
        <v>(8.4)</v>
      </c>
      <c r="H36" s="302">
        <f t="shared" ref="H36" si="41">SUM(B36,D36,F36)</f>
        <v>4.1700374584402446</v>
      </c>
      <c r="I36" s="299" t="str">
        <f>CONCATENATE("(",ROUND((H36/$H37)*100,1),")")</f>
        <v>(27.9)</v>
      </c>
      <c r="K36" s="302">
        <f t="shared" ref="K36:K37" si="42">B41-B36</f>
        <v>-0.14635506390542696</v>
      </c>
      <c r="L36" s="302">
        <f t="shared" ref="L36:L37" si="43">D41-D36</f>
        <v>-6.2448944805758078E-2</v>
      </c>
      <c r="M36" s="302">
        <f t="shared" ref="M36:M37" si="44">F41-F36</f>
        <v>-3.9838483101688915E-2</v>
      </c>
      <c r="N36" s="302">
        <f t="shared" ref="N36:N37" si="45">SUM(K36:M36)</f>
        <v>-0.24864249181287396</v>
      </c>
    </row>
    <row r="37" spans="1:14" x14ac:dyDescent="0.2">
      <c r="A37" s="282" t="s">
        <v>363</v>
      </c>
      <c r="B37" s="302">
        <f>SUM(B35:B36)</f>
        <v>9.2581221870146582</v>
      </c>
      <c r="C37" s="299" t="str">
        <f>CONCATENATE("(",ROUND((B37/$H37)*100,1),")")</f>
        <v>(61.9)</v>
      </c>
      <c r="D37" s="302">
        <f>SUM(D35:D36)</f>
        <v>1.3159544438494271</v>
      </c>
      <c r="E37" s="299" t="str">
        <f>CONCATENATE("(",ROUND((D37/$H37)*100,1),")")</f>
        <v>(8.8)</v>
      </c>
      <c r="F37" s="302">
        <f>SUM(F35:F36)</f>
        <v>4.3829233691359271</v>
      </c>
      <c r="G37" s="299" t="str">
        <f>CONCATENATE("(",ROUND((F37/$H37)*100,1),")")</f>
        <v>(29.3)</v>
      </c>
      <c r="H37" s="302">
        <f>SUM(H35:H36)</f>
        <v>14.957000000000011</v>
      </c>
      <c r="I37" s="299" t="str">
        <f>CONCATENATE("(",ROUND((H37/$H37)*100,1),")")</f>
        <v>(100)</v>
      </c>
      <c r="K37" s="302">
        <f t="shared" si="42"/>
        <v>-1.3461272697329107E-2</v>
      </c>
      <c r="L37" s="302">
        <f t="shared" si="43"/>
        <v>-0.10701166006912577</v>
      </c>
      <c r="M37" s="302">
        <f t="shared" si="44"/>
        <v>-0.44452706723360569</v>
      </c>
      <c r="N37" s="302">
        <f t="shared" si="45"/>
        <v>-0.56500000000006056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6.9783089882617295</v>
      </c>
      <c r="C40" s="299" t="str">
        <f>CONCATENATE("(",ROUND((B40/$H42)*100,1),")")</f>
        <v>(48.5)</v>
      </c>
      <c r="D40" s="302">
        <f>'Ind T6'!W9</f>
        <v>0.77688710838077124</v>
      </c>
      <c r="E40" s="299" t="str">
        <f>CONCATENATE("(",ROUND((D40/$H42)*100,1),")")</f>
        <v>(5.4)</v>
      </c>
      <c r="F40" s="302">
        <f>'Ind T6'!X9</f>
        <v>2.7154089367300802</v>
      </c>
      <c r="G40" s="299" t="str">
        <f>CONCATENATE("(",ROUND((F40/$H42)*100,1),")")</f>
        <v>(18.9)</v>
      </c>
      <c r="H40" s="302">
        <f>SUM(B40,D40,F40)</f>
        <v>10.470605033372582</v>
      </c>
      <c r="I40" s="299" t="str">
        <f>CONCATENATE("(",ROUND((H40/$H42)*100,1),")")</f>
        <v>(72.8)</v>
      </c>
      <c r="K40" s="302">
        <f>B40-B30</f>
        <v>0.21021995300004992</v>
      </c>
      <c r="L40" s="302">
        <f>D40-D30</f>
        <v>-5.6749724292366466E-2</v>
      </c>
      <c r="M40" s="302">
        <f>F40-F30</f>
        <v>-0.57150200344863933</v>
      </c>
      <c r="N40" s="302">
        <f>SUM(K40:M40)</f>
        <v>-0.41803177474095587</v>
      </c>
    </row>
    <row r="41" spans="1:14" x14ac:dyDescent="0.2">
      <c r="A41" s="282" t="s">
        <v>365</v>
      </c>
      <c r="B41" s="302">
        <f>'Ind T6'!V8</f>
        <v>2.2663519260555995</v>
      </c>
      <c r="C41" s="299" t="str">
        <f>CONCATENATE("(",ROUND((B41/$H42)*100,1),")")</f>
        <v>(15.7)</v>
      </c>
      <c r="D41" s="302">
        <f>'Ind T6'!W8</f>
        <v>0.43205567539953005</v>
      </c>
      <c r="E41" s="299" t="str">
        <f>CONCATENATE("(",ROUND((D41/$H42)*100,1),")")</f>
        <v>(3)</v>
      </c>
      <c r="F41" s="302">
        <f>'Ind T6'!X8</f>
        <v>1.2229873651722412</v>
      </c>
      <c r="G41" s="299" t="str">
        <f>CONCATENATE("(",ROUND((F41/$H42)*100,1),")")</f>
        <v>(8.5)</v>
      </c>
      <c r="H41" s="302">
        <f t="shared" ref="H41" si="46">SUM(B41,D41,F41)</f>
        <v>3.9213949666273709</v>
      </c>
      <c r="I41" s="299" t="str">
        <f>CONCATENATE("(",ROUND((H41/$H42)*100,1),")")</f>
        <v>(27.2)</v>
      </c>
      <c r="K41" s="302">
        <f t="shared" ref="K41:K42" si="47">B41-B31</f>
        <v>-0.19920343841356347</v>
      </c>
      <c r="L41" s="302">
        <f t="shared" ref="L41:L42" si="48">D41-D31</f>
        <v>-8.9339504324795427E-2</v>
      </c>
      <c r="M41" s="302">
        <f t="shared" ref="M41:M42" si="49">F41-F31</f>
        <v>-4.9425282520737079E-2</v>
      </c>
      <c r="N41" s="302">
        <f t="shared" ref="N41:N42" si="50">SUM(K41:M41)</f>
        <v>-0.33796822525909598</v>
      </c>
    </row>
    <row r="42" spans="1:14" x14ac:dyDescent="0.2">
      <c r="A42" s="282" t="s">
        <v>363</v>
      </c>
      <c r="B42" s="302">
        <f>SUM(B40:B41)</f>
        <v>9.2446609143173291</v>
      </c>
      <c r="C42" s="299" t="str">
        <f>CONCATENATE("(",ROUND((B42/$H42)*100,1),")")</f>
        <v>(64.2)</v>
      </c>
      <c r="D42" s="302">
        <f>SUM(D40:D41)</f>
        <v>1.2089427837803013</v>
      </c>
      <c r="E42" s="299" t="str">
        <f>CONCATENATE("(",ROUND((D42/$H42)*100,1),")")</f>
        <v>(8.4)</v>
      </c>
      <c r="F42" s="302">
        <f>SUM(F40:F41)</f>
        <v>3.9383963019023214</v>
      </c>
      <c r="G42" s="299" t="str">
        <f>CONCATENATE("(",ROUND((F42/$H42)*100,1),")")</f>
        <v>(27.4)</v>
      </c>
      <c r="H42" s="302">
        <f>SUM(H40:H41)</f>
        <v>14.391999999999953</v>
      </c>
      <c r="I42" s="299" t="str">
        <f>CONCATENATE("(",ROUND((H42/$H42)*100,1),")")</f>
        <v>(100)</v>
      </c>
      <c r="K42" s="302">
        <f t="shared" si="47"/>
        <v>1.1016514586486892E-2</v>
      </c>
      <c r="L42" s="302">
        <f t="shared" si="48"/>
        <v>-0.14608922861716178</v>
      </c>
      <c r="M42" s="302">
        <f t="shared" si="49"/>
        <v>-0.62092728596937663</v>
      </c>
      <c r="N42" s="302">
        <f t="shared" si="50"/>
        <v>-0.75600000000005152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1.3444242797355512</v>
      </c>
      <c r="C51" s="299" t="str">
        <f>CONCATENATE("(",ROUND((B51/$H53)*100,1),")")</f>
        <v>(80.9)</v>
      </c>
      <c r="D51" s="302">
        <f>'Ind T6'!M18</f>
        <v>9.4481901009109637E-2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1.4389061807446608</v>
      </c>
      <c r="I51" s="299" t="str">
        <f>CONCATENATE("(",ROUND((H51/$H53)*100,1),")")</f>
        <v>(86.6)</v>
      </c>
      <c r="K51" s="302">
        <f>B56-B51</f>
        <v>-0.32853710024720484</v>
      </c>
      <c r="L51" s="302">
        <f>D56-D51</f>
        <v>-2.0102413830129839E-2</v>
      </c>
      <c r="M51" s="302">
        <f>F56-F51</f>
        <v>0</v>
      </c>
      <c r="N51" s="302">
        <f>SUM(K51:M51)</f>
        <v>-0.34863951407733468</v>
      </c>
    </row>
    <row r="52" spans="1:14" x14ac:dyDescent="0.2">
      <c r="A52" s="282" t="s">
        <v>365</v>
      </c>
      <c r="B52" s="302">
        <f>'Ind T6'!L17</f>
        <v>0.17219428712063087</v>
      </c>
      <c r="C52" s="299" t="str">
        <f>CONCATENATE("(",ROUND((B52/$H53)*100,1),")")</f>
        <v>(10.4)</v>
      </c>
      <c r="D52" s="302">
        <f>'Ind T6'!M17</f>
        <v>4.9899532134710364E-2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0.22209381925534122</v>
      </c>
      <c r="I52" s="299" t="str">
        <f>CONCATENATE("(",ROUND((H52/$H53)*100,1),")")</f>
        <v>(13.4)</v>
      </c>
      <c r="K52" s="302">
        <f t="shared" ref="K52:K53" si="52">B57-B52</f>
        <v>-4.2789158915606695E-2</v>
      </c>
      <c r="L52" s="302">
        <f t="shared" ref="L52:L53" si="53">D57-D52</f>
        <v>-1.1571327007060206E-2</v>
      </c>
      <c r="M52" s="302">
        <f t="shared" ref="M52:M53" si="54">F57-F52</f>
        <v>0</v>
      </c>
      <c r="N52" s="302">
        <f t="shared" ref="N52:N53" si="55">SUM(K52:M52)</f>
        <v>-5.4360485922666901E-2</v>
      </c>
    </row>
    <row r="53" spans="1:14" x14ac:dyDescent="0.2">
      <c r="A53" s="282" t="s">
        <v>363</v>
      </c>
      <c r="B53" s="302">
        <f>SUM(B51:B52)</f>
        <v>1.516618566856182</v>
      </c>
      <c r="C53" s="299" t="str">
        <f>CONCATENATE("(",ROUND((B53/$H53)*100,1),")")</f>
        <v>(91.3)</v>
      </c>
      <c r="D53" s="302">
        <f>SUM(D51:D52)</f>
        <v>0.14438143314382001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1.661000000000002</v>
      </c>
      <c r="I53" s="299" t="str">
        <f>CONCATENATE("(",ROUND((H53/$H53)*100,1),")")</f>
        <v>(100)</v>
      </c>
      <c r="K53" s="302">
        <f t="shared" si="52"/>
        <v>-0.37132625916281148</v>
      </c>
      <c r="L53" s="302">
        <f t="shared" si="53"/>
        <v>-3.1673740837190059E-2</v>
      </c>
      <c r="M53" s="302">
        <f t="shared" si="54"/>
        <v>0</v>
      </c>
      <c r="N53" s="302">
        <f t="shared" si="55"/>
        <v>-0.40300000000000152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1.0158871794883464</v>
      </c>
      <c r="C56" s="299" t="str">
        <f>CONCATENATE("(",ROUND((B56/$H58)*100,1),")")</f>
        <v>(80.8)</v>
      </c>
      <c r="D56" s="302">
        <f>'Ind T6'!R18</f>
        <v>7.4379487178979797E-2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1.0902666666673262</v>
      </c>
      <c r="I56" s="299" t="str">
        <f>CONCATENATE("(",ROUND((H56/$H58)*100,1),")")</f>
        <v>(86.7)</v>
      </c>
      <c r="K56" s="302">
        <f>B61-B56</f>
        <v>-0.34187679195144383</v>
      </c>
      <c r="L56" s="302">
        <f>D61-D56</f>
        <v>-2.1941612628728985E-2</v>
      </c>
      <c r="M56" s="302">
        <f>F61-F56</f>
        <v>0</v>
      </c>
      <c r="N56" s="302">
        <f>SUM(K56:M56)</f>
        <v>-0.36381840458017278</v>
      </c>
    </row>
    <row r="57" spans="1:14" x14ac:dyDescent="0.2">
      <c r="A57" s="282" t="s">
        <v>365</v>
      </c>
      <c r="B57" s="302">
        <f>'Ind T6'!Q17</f>
        <v>0.12940512820502417</v>
      </c>
      <c r="C57" s="299" t="str">
        <f>CONCATENATE("(",ROUND((B57/$H58)*100,1),")")</f>
        <v>(10.3)</v>
      </c>
      <c r="D57" s="302">
        <f>'Ind T6'!R17</f>
        <v>3.8328205127650158E-2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0.16773333333267432</v>
      </c>
      <c r="I57" s="299" t="str">
        <f>CONCATENATE("(",ROUND((H57/$H58)*100,1),")")</f>
        <v>(13.3)</v>
      </c>
      <c r="K57" s="302">
        <f t="shared" ref="K57:K58" si="57">B62-B57</f>
        <v>-4.6239327167621427E-2</v>
      </c>
      <c r="L57" s="302">
        <f t="shared" ref="L57:L58" si="58">D62-D57</f>
        <v>-1.194226825220392E-2</v>
      </c>
      <c r="M57" s="302">
        <f t="shared" ref="M57:M58" si="59">F62-F57</f>
        <v>0</v>
      </c>
      <c r="N57" s="302">
        <f t="shared" ref="N57:N58" si="60">SUM(K57:M57)</f>
        <v>-5.8181595419825344E-2</v>
      </c>
    </row>
    <row r="58" spans="1:14" x14ac:dyDescent="0.2">
      <c r="A58" s="282" t="s">
        <v>363</v>
      </c>
      <c r="B58" s="302">
        <f>SUM(B56:B57)</f>
        <v>1.1452923076933705</v>
      </c>
      <c r="C58" s="299" t="str">
        <f>CONCATENATE("(",ROUND((B58/$H58)*100,1),")")</f>
        <v>(91)</v>
      </c>
      <c r="D58" s="302">
        <f>SUM(D56:D57)</f>
        <v>0.11270769230662996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1.2580000000000005</v>
      </c>
      <c r="I58" s="299" t="str">
        <f>CONCATENATE("(",ROUND((H58/$H58)*100,1),")")</f>
        <v>(100)</v>
      </c>
      <c r="K58" s="302">
        <f t="shared" si="57"/>
        <v>-0.38811611911906518</v>
      </c>
      <c r="L58" s="302">
        <f t="shared" si="58"/>
        <v>-3.3883880880932901E-2</v>
      </c>
      <c r="M58" s="302">
        <f t="shared" si="59"/>
        <v>0</v>
      </c>
      <c r="N58" s="302">
        <f t="shared" si="60"/>
        <v>-0.4219999999999981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0.67401038753690257</v>
      </c>
      <c r="C61" s="299" t="str">
        <f>CONCATENATE("(",ROUND((B61/$H63)*100,1),")")</f>
        <v>(80.6)</v>
      </c>
      <c r="D61" s="302">
        <f>'Ind T6'!W18</f>
        <v>5.2437874550250813E-2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0.72644826208715341</v>
      </c>
      <c r="I61" s="299" t="str">
        <f>CONCATENATE("(",ROUND((H61/$H63)*100,1),")")</f>
        <v>(86.9)</v>
      </c>
      <c r="K61" s="302">
        <f>B61-B51</f>
        <v>-0.67041389219864866</v>
      </c>
      <c r="L61" s="302">
        <f>D61-D51</f>
        <v>-4.2044026458858824E-2</v>
      </c>
      <c r="M61" s="302">
        <f>F61-F51</f>
        <v>0</v>
      </c>
      <c r="N61" s="302">
        <f>SUM(K61:M61)</f>
        <v>-0.71245791865750752</v>
      </c>
    </row>
    <row r="62" spans="1:14" x14ac:dyDescent="0.2">
      <c r="A62" s="282" t="s">
        <v>365</v>
      </c>
      <c r="B62" s="302">
        <f>'Ind T6'!V17</f>
        <v>8.3165801037402745E-2</v>
      </c>
      <c r="C62" s="299" t="str">
        <f>CONCATENATE("(",ROUND((B62/$H63)*100,1),")")</f>
        <v>(9.9)</v>
      </c>
      <c r="D62" s="302">
        <f>'Ind T6'!W17</f>
        <v>2.6385936875446239E-2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0.10955173791284899</v>
      </c>
      <c r="I62" s="299" t="str">
        <f>CONCATENATE("(",ROUND((H62/$H63)*100,1),")")</f>
        <v>(13.1)</v>
      </c>
      <c r="K62" s="302">
        <f t="shared" ref="K62:K63" si="62">B62-B52</f>
        <v>-8.9028486083228123E-2</v>
      </c>
      <c r="L62" s="302">
        <f t="shared" ref="L62:L63" si="63">D62-D52</f>
        <v>-2.3513595259264126E-2</v>
      </c>
      <c r="M62" s="302">
        <f t="shared" ref="M62:M63" si="64">F62-F52</f>
        <v>0</v>
      </c>
      <c r="N62" s="302">
        <f t="shared" ref="N62:N63" si="65">SUM(K62:M62)</f>
        <v>-0.11254208134249225</v>
      </c>
    </row>
    <row r="63" spans="1:14" x14ac:dyDescent="0.2">
      <c r="A63" s="282" t="s">
        <v>363</v>
      </c>
      <c r="B63" s="302">
        <f>SUM(B61:B62)</f>
        <v>0.75717618857430535</v>
      </c>
      <c r="C63" s="299" t="str">
        <f>CONCATENATE("(",ROUND((B63/$H63)*100,1),")")</f>
        <v>(90.6)</v>
      </c>
      <c r="D63" s="302">
        <f>SUM(D61:D62)</f>
        <v>7.8823811425697055E-2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0.83600000000000241</v>
      </c>
      <c r="I63" s="299" t="str">
        <f>CONCATENATE("(",ROUND((H63/$H63)*100,1),")")</f>
        <v>(100)</v>
      </c>
      <c r="K63" s="302">
        <f t="shared" si="62"/>
        <v>-0.75944237828187666</v>
      </c>
      <c r="L63" s="302">
        <f t="shared" si="63"/>
        <v>-6.555762171812296E-2</v>
      </c>
      <c r="M63" s="302">
        <f t="shared" si="64"/>
        <v>0</v>
      </c>
      <c r="N63" s="302">
        <f t="shared" si="65"/>
        <v>-0.82499999999999962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11.279008188128264</v>
      </c>
      <c r="C72" s="299" t="str">
        <f>CONCATENATE("(",ROUND((B72/$H74)*100,1),")")</f>
        <v>(59.8)</v>
      </c>
      <c r="D72" s="302">
        <f>'Ind T6'!M27</f>
        <v>1.0455742179262661</v>
      </c>
      <c r="E72" s="299" t="str">
        <f>CONCATENATE("(",ROUND((D72/$H74)*100,1),")")</f>
        <v>(5.5)</v>
      </c>
      <c r="F72" s="302">
        <f>'Ind T6'!N27</f>
        <v>0.14677619147378321</v>
      </c>
      <c r="G72" s="299" t="str">
        <f>CONCATENATE("(",ROUND((F72/$H74)*100,1),")")</f>
        <v>(0.8)</v>
      </c>
      <c r="H72" s="302">
        <f>SUM(B72,D72,F72)</f>
        <v>12.471358597528313</v>
      </c>
      <c r="I72" s="299" t="str">
        <f>CONCATENATE("(",ROUND((H72/$H74)*100,1),")")</f>
        <v>(66.2)</v>
      </c>
      <c r="K72" s="302">
        <f>B77-B72</f>
        <v>0.70843398705408944</v>
      </c>
      <c r="L72" s="302">
        <f>D77-D72</f>
        <v>7.7769278684689525E-2</v>
      </c>
      <c r="M72" s="302">
        <f>F77-F72</f>
        <v>1.2442985505476678E-2</v>
      </c>
      <c r="N72" s="302">
        <f>SUM(K72:M72)</f>
        <v>0.79864625124425559</v>
      </c>
    </row>
    <row r="73" spans="1:14" x14ac:dyDescent="0.2">
      <c r="A73" s="282" t="s">
        <v>365</v>
      </c>
      <c r="B73" s="302">
        <f>'Ind T6'!L26</f>
        <v>4.8874822590466529</v>
      </c>
      <c r="C73" s="299" t="str">
        <f>CONCATENATE("(",ROUND((B73/$H74)*100,1),")")</f>
        <v>(25.9)</v>
      </c>
      <c r="D73" s="302">
        <f>'Ind T6'!M26</f>
        <v>1.4074022675085627</v>
      </c>
      <c r="E73" s="299" t="str">
        <f>CONCATENATE("(",ROUND((D73/$H74)*100,1),")")</f>
        <v>(7.5)</v>
      </c>
      <c r="F73" s="302">
        <f>'Ind T6'!N26</f>
        <v>8.5756875916479666E-2</v>
      </c>
      <c r="G73" s="299" t="str">
        <f>CONCATENATE("(",ROUND((F73/$H74)*100,1),")")</f>
        <v>(0.5)</v>
      </c>
      <c r="H73" s="302">
        <f t="shared" ref="H73" si="66">SUM(B73,D73,F73)</f>
        <v>6.3806414024716949</v>
      </c>
      <c r="I73" s="299" t="str">
        <f>CONCATENATE("(",ROUND((H73/$H74)*100,1),")")</f>
        <v>(33.8)</v>
      </c>
      <c r="K73" s="302">
        <f t="shared" ref="K73:K74" si="67">B78-B73</f>
        <v>0.55990171415551426</v>
      </c>
      <c r="L73" s="302">
        <f t="shared" ref="L73:L74" si="68">D78-D73</f>
        <v>0.10159095698336174</v>
      </c>
      <c r="M73" s="302">
        <f t="shared" ref="M73:M74" si="69">F78-F73</f>
        <v>8.8610776168812355E-3</v>
      </c>
      <c r="N73" s="302">
        <f t="shared" ref="N73:N74" si="70">SUM(K73:M73)</f>
        <v>0.67035374875575726</v>
      </c>
    </row>
    <row r="74" spans="1:14" x14ac:dyDescent="0.2">
      <c r="A74" s="282" t="s">
        <v>363</v>
      </c>
      <c r="B74" s="302">
        <f>SUM(B72:B73)</f>
        <v>16.166490447174915</v>
      </c>
      <c r="C74" s="299" t="str">
        <f>CONCATENATE("(",ROUND((B74/$H74)*100,1),")")</f>
        <v>(85.8)</v>
      </c>
      <c r="D74" s="302">
        <f>SUM(D72:D73)</f>
        <v>2.4529764854348288</v>
      </c>
      <c r="E74" s="299" t="str">
        <f>CONCATENATE("(",ROUND((D74/$H74)*100,1),")")</f>
        <v>(13)</v>
      </c>
      <c r="F74" s="302">
        <f>SUM(F72:F73)</f>
        <v>0.23253306739026286</v>
      </c>
      <c r="G74" s="299" t="str">
        <f>CONCATENATE("(",ROUND((F74/$H74)*100,1),")")</f>
        <v>(1.2)</v>
      </c>
      <c r="H74" s="302">
        <f>SUM(H72:H73)</f>
        <v>18.852000000000007</v>
      </c>
      <c r="I74" s="299" t="str">
        <f>CONCATENATE("(",ROUND((H74/$H74)*100,1),")")</f>
        <v>(100)</v>
      </c>
      <c r="K74" s="302">
        <f t="shared" si="67"/>
        <v>1.2683357012096046</v>
      </c>
      <c r="L74" s="302">
        <f t="shared" si="68"/>
        <v>0.17936023566805126</v>
      </c>
      <c r="M74" s="302">
        <f t="shared" si="69"/>
        <v>2.1304063122357941E-2</v>
      </c>
      <c r="N74" s="302">
        <f t="shared" si="70"/>
        <v>1.4690000000000139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11.987442175182354</v>
      </c>
      <c r="C77" s="299" t="str">
        <f>CONCATENATE("(",ROUND((B77/$H79)*100,1),")")</f>
        <v>(59)</v>
      </c>
      <c r="D77" s="302">
        <f>'Ind T6'!R27</f>
        <v>1.1233434966109557</v>
      </c>
      <c r="E77" s="299" t="str">
        <f>CONCATENATE("(",ROUND((D77/$H79)*100,1),")")</f>
        <v>(5.5)</v>
      </c>
      <c r="F77" s="302">
        <f>'Ind T6'!S27</f>
        <v>0.15921917697925989</v>
      </c>
      <c r="G77" s="299" t="str">
        <f>CONCATENATE("(",ROUND((F77/$H79)*100,1),")")</f>
        <v>(0.8)</v>
      </c>
      <c r="H77" s="302">
        <f>SUM(B77,D77,F77)</f>
        <v>13.270004848772569</v>
      </c>
      <c r="I77" s="299" t="str">
        <f>CONCATENATE("(",ROUND((H77/$H79)*100,1),")")</f>
        <v>(65.3)</v>
      </c>
      <c r="K77" s="302">
        <f>B82-B77</f>
        <v>0.64972766379642799</v>
      </c>
      <c r="L77" s="302">
        <f>D82-D77</f>
        <v>8.743029516441414E-2</v>
      </c>
      <c r="M77" s="302">
        <f>F82-F77</f>
        <v>1.7794535266259376E-2</v>
      </c>
      <c r="N77" s="302">
        <f>SUM(K77:M77)</f>
        <v>0.75495249422710153</v>
      </c>
    </row>
    <row r="78" spans="1:14" x14ac:dyDescent="0.2">
      <c r="A78" s="282" t="s">
        <v>365</v>
      </c>
      <c r="B78" s="302">
        <f>'Ind T6'!Q26</f>
        <v>5.4473839732021672</v>
      </c>
      <c r="C78" s="299" t="str">
        <f>CONCATENATE("(",ROUND((B78/$H79)*100,1),")")</f>
        <v>(26.8)</v>
      </c>
      <c r="D78" s="302">
        <f>'Ind T6'!R26</f>
        <v>1.5089932244919244</v>
      </c>
      <c r="E78" s="299" t="str">
        <f>CONCATENATE("(",ROUND((D78/$H79)*100,1),")")</f>
        <v>(7.4)</v>
      </c>
      <c r="F78" s="302">
        <f>'Ind T6'!S26</f>
        <v>9.4617953533360902E-2</v>
      </c>
      <c r="G78" s="299" t="str">
        <f>CONCATENATE("(",ROUND((F78/$H79)*100,1),")")</f>
        <v>(0.5)</v>
      </c>
      <c r="H78" s="302">
        <f t="shared" ref="H78" si="71">SUM(B78,D78,F78)</f>
        <v>7.0509951512274531</v>
      </c>
      <c r="I78" s="299" t="str">
        <f>CONCATENATE("(",ROUND((H78/$H79)*100,1),")")</f>
        <v>(34.7)</v>
      </c>
      <c r="K78" s="302">
        <f t="shared" ref="K78:K79" si="72">B83-B78</f>
        <v>0.82308540077547399</v>
      </c>
      <c r="L78" s="302">
        <f t="shared" ref="L78:L79" si="73">D83-D78</f>
        <v>0.10537183118285376</v>
      </c>
      <c r="M78" s="302">
        <f t="shared" ref="M78:M79" si="74">F83-F78</f>
        <v>1.1590273814554575E-2</v>
      </c>
      <c r="N78" s="302">
        <f t="shared" ref="N78:N79" si="75">SUM(K78:M78)</f>
        <v>0.94004750577288232</v>
      </c>
    </row>
    <row r="79" spans="1:14" x14ac:dyDescent="0.2">
      <c r="A79" s="282" t="s">
        <v>363</v>
      </c>
      <c r="B79" s="302">
        <f>SUM(B77:B78)</f>
        <v>17.43482614838452</v>
      </c>
      <c r="C79" s="299" t="str">
        <f>CONCATENATE("(",ROUND((B79/$H79)*100,1),")")</f>
        <v>(85.8)</v>
      </c>
      <c r="D79" s="302">
        <f>SUM(D77:D78)</f>
        <v>2.6323367211028801</v>
      </c>
      <c r="E79" s="299" t="str">
        <f>CONCATENATE("(",ROUND((D79/$H79)*100,1),")")</f>
        <v>(13)</v>
      </c>
      <c r="F79" s="302">
        <f>SUM(F77:F78)</f>
        <v>0.2538371305126208</v>
      </c>
      <c r="G79" s="299" t="str">
        <f>CONCATENATE("(",ROUND((F79/$H79)*100,1),")")</f>
        <v>(1.2)</v>
      </c>
      <c r="H79" s="302">
        <f>SUM(H77:H78)</f>
        <v>20.321000000000023</v>
      </c>
      <c r="I79" s="299" t="str">
        <f>CONCATENATE("(",ROUND((H79/$H79)*100,1),")")</f>
        <v>(100)</v>
      </c>
      <c r="K79" s="302">
        <f t="shared" si="72"/>
        <v>1.472813064571902</v>
      </c>
      <c r="L79" s="302">
        <f t="shared" si="73"/>
        <v>0.19280212634726812</v>
      </c>
      <c r="M79" s="302">
        <f t="shared" si="74"/>
        <v>2.9384809080813923E-2</v>
      </c>
      <c r="N79" s="302">
        <f t="shared" si="75"/>
        <v>1.6949999999999841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12.637169838978782</v>
      </c>
      <c r="C82" s="299" t="str">
        <f>CONCATENATE("(",ROUND((B82/$H84)*100,1),")")</f>
        <v>(57.4)</v>
      </c>
      <c r="D82" s="302">
        <f>'Ind T6'!W27</f>
        <v>1.2107737917753698</v>
      </c>
      <c r="E82" s="299" t="str">
        <f>CONCATENATE("(",ROUND((D82/$H84)*100,1),")")</f>
        <v>(5.5)</v>
      </c>
      <c r="F82" s="302">
        <f>'Ind T6'!X27</f>
        <v>0.17701371224551926</v>
      </c>
      <c r="G82" s="299" t="str">
        <f>CONCATENATE("(",ROUND((F82/$H84)*100,1),")")</f>
        <v>(0.8)</v>
      </c>
      <c r="H82" s="302">
        <f>SUM(B82,D82,F82)</f>
        <v>14.024957342999672</v>
      </c>
      <c r="I82" s="299" t="str">
        <f>CONCATENATE("(",ROUND((H82/$H84)*100,1),")")</f>
        <v>(63.7)</v>
      </c>
      <c r="K82" s="302">
        <f>B82-B72</f>
        <v>1.3581616508505174</v>
      </c>
      <c r="L82" s="302">
        <f>D82-D72</f>
        <v>0.16519957384910366</v>
      </c>
      <c r="M82" s="302">
        <f>F82-F72</f>
        <v>3.0237520771736054E-2</v>
      </c>
      <c r="N82" s="302">
        <f>SUM(K82:M82)</f>
        <v>1.5535987454713571</v>
      </c>
    </row>
    <row r="83" spans="1:14" x14ac:dyDescent="0.2">
      <c r="A83" s="282" t="s">
        <v>365</v>
      </c>
      <c r="B83" s="302">
        <f>'Ind T6'!V26</f>
        <v>6.2704693739776411</v>
      </c>
      <c r="C83" s="299" t="str">
        <f>CONCATENATE("(",ROUND((B83/$H84)*100,1),")")</f>
        <v>(28.5)</v>
      </c>
      <c r="D83" s="302">
        <f>'Ind T6'!W26</f>
        <v>1.6143650556747782</v>
      </c>
      <c r="E83" s="299" t="str">
        <f>CONCATENATE("(",ROUND((D83/$H84)*100,1),")")</f>
        <v>(7.3)</v>
      </c>
      <c r="F83" s="302">
        <f>'Ind T6'!X26</f>
        <v>0.10620822734791548</v>
      </c>
      <c r="G83" s="299" t="str">
        <f>CONCATENATE("(",ROUND((F83/$H84)*100,1),")")</f>
        <v>(0.5)</v>
      </c>
      <c r="H83" s="302">
        <f t="shared" ref="H83" si="76">SUM(B83,D83,F83)</f>
        <v>7.9910426570003343</v>
      </c>
      <c r="I83" s="299" t="str">
        <f>CONCATENATE("(",ROUND((H83/$H84)*100,1),")")</f>
        <v>(36.3)</v>
      </c>
      <c r="K83" s="302">
        <f t="shared" ref="K83:K84" si="77">B83-B73</f>
        <v>1.3829871149309882</v>
      </c>
      <c r="L83" s="302">
        <f t="shared" ref="L83:L84" si="78">D83-D73</f>
        <v>0.20696278816621549</v>
      </c>
      <c r="M83" s="302">
        <f t="shared" ref="M83:M84" si="79">F83-F73</f>
        <v>2.045135143143581E-2</v>
      </c>
      <c r="N83" s="302">
        <f t="shared" ref="N83:N84" si="80">SUM(K83:M83)</f>
        <v>1.6104012545286395</v>
      </c>
    </row>
    <row r="84" spans="1:14" x14ac:dyDescent="0.2">
      <c r="A84" s="282" t="s">
        <v>363</v>
      </c>
      <c r="B84" s="302">
        <f>SUM(B82:B83)</f>
        <v>18.907639212956422</v>
      </c>
      <c r="C84" s="299" t="str">
        <f>CONCATENATE("(",ROUND((B84/$H84)*100,1),")")</f>
        <v>(85.9)</v>
      </c>
      <c r="D84" s="302">
        <f>SUM(D82:D83)</f>
        <v>2.8251388474501482</v>
      </c>
      <c r="E84" s="299" t="str">
        <f>CONCATENATE("(",ROUND((D84/$H84)*100,1),")")</f>
        <v>(12.8)</v>
      </c>
      <c r="F84" s="302">
        <f>SUM(F82:F83)</f>
        <v>0.28322193959343472</v>
      </c>
      <c r="G84" s="299" t="str">
        <f>CONCATENATE("(",ROUND((F84/$H84)*100,1),")")</f>
        <v>(1.3)</v>
      </c>
      <c r="H84" s="302">
        <f>SUM(H82:H83)</f>
        <v>22.016000000000005</v>
      </c>
      <c r="I84" s="299" t="str">
        <f>CONCATENATE("(",ROUND((H84/$H84)*100,1),")")</f>
        <v>(100)</v>
      </c>
      <c r="K84" s="302">
        <f t="shared" si="77"/>
        <v>2.7411487657815066</v>
      </c>
      <c r="L84" s="302">
        <f t="shared" si="78"/>
        <v>0.37216236201531938</v>
      </c>
      <c r="M84" s="302">
        <f t="shared" si="79"/>
        <v>5.0688872203171864E-2</v>
      </c>
      <c r="N84" s="302">
        <f t="shared" si="80"/>
        <v>3.1639999999999979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8.7488068457932844</v>
      </c>
      <c r="C93" s="299" t="str">
        <f>CONCATENATE("(",ROUND((B93/$H95)*100,1),")")</f>
        <v>(72.7)</v>
      </c>
      <c r="D93" s="302">
        <f>'Ind T6'!M36</f>
        <v>0.63202082899393774</v>
      </c>
      <c r="E93" s="299" t="str">
        <f>CONCATENATE("(",ROUND((D93/$H95)*100,1),")")</f>
        <v>(5.2)</v>
      </c>
      <c r="F93" s="302">
        <f>'Ind T6'!N36</f>
        <v>0.32562448795378124</v>
      </c>
      <c r="G93" s="299" t="str">
        <f>CONCATENATE("(",ROUND((F93/$H95)*100,1),")")</f>
        <v>(2.7)</v>
      </c>
      <c r="H93" s="302">
        <f>SUM(B93,D93,F93)</f>
        <v>9.7064521627410034</v>
      </c>
      <c r="I93" s="299" t="str">
        <f>CONCATENATE("(",ROUND((H93/$H95)*100,1),")")</f>
        <v>(80.6)</v>
      </c>
      <c r="K93" s="302">
        <f>B98-B93</f>
        <v>-0.12710022590541925</v>
      </c>
      <c r="L93" s="302">
        <f>D98-D93</f>
        <v>-6.6945795735813274E-3</v>
      </c>
      <c r="M93" s="302">
        <f>F98-F93</f>
        <v>5.8990129082054366E-3</v>
      </c>
      <c r="N93" s="302">
        <f>SUM(K93:M93)</f>
        <v>-0.12789579257079514</v>
      </c>
    </row>
    <row r="94" spans="1:14" x14ac:dyDescent="0.2">
      <c r="A94" s="282" t="s">
        <v>365</v>
      </c>
      <c r="B94" s="302">
        <f>'Ind T6'!L35</f>
        <v>1.6598906824872721</v>
      </c>
      <c r="C94" s="299" t="str">
        <f>CONCATENATE("(",ROUND((B94/$H95)*100,1),")")</f>
        <v>(13.8)</v>
      </c>
      <c r="D94" s="302">
        <f>'Ind T6'!M35</f>
        <v>0.60986665973656107</v>
      </c>
      <c r="E94" s="299" t="str">
        <f>CONCATENATE("(",ROUND((D94/$H95)*100,1),")")</f>
        <v>(5.1)</v>
      </c>
      <c r="F94" s="302">
        <f>'Ind T6'!N35</f>
        <v>6.4790495035156589E-2</v>
      </c>
      <c r="G94" s="299" t="str">
        <f>CONCATENATE("(",ROUND((F94/$H95)*100,1),")")</f>
        <v>(0.5)</v>
      </c>
      <c r="H94" s="302">
        <f t="shared" ref="H94" si="81">SUM(B94,D94,F94)</f>
        <v>2.3345478372589898</v>
      </c>
      <c r="I94" s="299" t="str">
        <f>CONCATENATE("(",ROUND((H94/$H95)*100,1),")")</f>
        <v>(19.4)</v>
      </c>
      <c r="K94" s="302">
        <f t="shared" ref="K94:K95" si="82">B99-B94</f>
        <v>-6.4302859691628633E-2</v>
      </c>
      <c r="L94" s="302">
        <f t="shared" ref="L94:L95" si="83">D99-D94</f>
        <v>-1.5974370571126273E-2</v>
      </c>
      <c r="M94" s="302">
        <f t="shared" ref="M94:M95" si="84">F99-F94</f>
        <v>1.7302283355413728E-4</v>
      </c>
      <c r="N94" s="302">
        <f t="shared" ref="N94:N95" si="85">SUM(K94:M94)</f>
        <v>-8.0104207429200769E-2</v>
      </c>
    </row>
    <row r="95" spans="1:14" x14ac:dyDescent="0.2">
      <c r="A95" s="282" t="s">
        <v>363</v>
      </c>
      <c r="B95" s="302">
        <f>SUM(B93:B94)</f>
        <v>10.408697528280557</v>
      </c>
      <c r="C95" s="299" t="str">
        <f>CONCATENATE("(",ROUND((B95/$H95)*100,1),")")</f>
        <v>(86.4)</v>
      </c>
      <c r="D95" s="302">
        <f>SUM(D93:D94)</f>
        <v>1.2418874887304989</v>
      </c>
      <c r="E95" s="299" t="str">
        <f>CONCATENATE("(",ROUND((D95/$H95)*100,1),")")</f>
        <v>(10.3)</v>
      </c>
      <c r="F95" s="302">
        <f>SUM(F93:F94)</f>
        <v>0.39041498298893784</v>
      </c>
      <c r="G95" s="299" t="str">
        <f>CONCATENATE("(",ROUND((F95/$H95)*100,1),")")</f>
        <v>(3.2)</v>
      </c>
      <c r="H95" s="302">
        <f>SUM(H93:H94)</f>
        <v>12.040999999999993</v>
      </c>
      <c r="I95" s="299" t="str">
        <f>CONCATENATE("(",ROUND((H95/$H95)*100,1),")")</f>
        <v>(100)</v>
      </c>
      <c r="K95" s="302">
        <f t="shared" si="82"/>
        <v>-0.19140308559704877</v>
      </c>
      <c r="L95" s="302">
        <f t="shared" si="83"/>
        <v>-2.2668950144707711E-2</v>
      </c>
      <c r="M95" s="302">
        <f t="shared" si="84"/>
        <v>6.0720357417595738E-3</v>
      </c>
      <c r="N95" s="302">
        <f t="shared" si="85"/>
        <v>-0.20799999999999691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8.6217066198878651</v>
      </c>
      <c r="C98" s="299" t="str">
        <f>CONCATENATE("(",ROUND((B98/$H100)*100,1),")")</f>
        <v>(72.9)</v>
      </c>
      <c r="D98" s="302">
        <f>'Ind T6'!R36</f>
        <v>0.62532624942035642</v>
      </c>
      <c r="E98" s="299" t="str">
        <f>CONCATENATE("(",ROUND((D98/$H100)*100,1),")")</f>
        <v>(5.3)</v>
      </c>
      <c r="F98" s="302">
        <f>'Ind T6'!S36</f>
        <v>0.33152350086198668</v>
      </c>
      <c r="G98" s="299" t="str">
        <f>CONCATENATE("(",ROUND((F98/$H100)*100,1),")")</f>
        <v>(2.8)</v>
      </c>
      <c r="H98" s="302">
        <f>SUM(B98,D98,F98)</f>
        <v>9.5785563701702081</v>
      </c>
      <c r="I98" s="299" t="str">
        <f>CONCATENATE("(",ROUND((H98/$H100)*100,1),")")</f>
        <v>(80.9)</v>
      </c>
      <c r="K98" s="302">
        <f>B103-B98</f>
        <v>-1.469799652990595</v>
      </c>
      <c r="L98" s="302">
        <f>D103-D98</f>
        <v>-8.4946993179103258E-2</v>
      </c>
      <c r="M98" s="302">
        <f>F103-F98</f>
        <v>-4.0934347660911974E-2</v>
      </c>
      <c r="N98" s="302">
        <f>SUM(K98:M98)</f>
        <v>-1.5956809938306105</v>
      </c>
    </row>
    <row r="99" spans="1:14" x14ac:dyDescent="0.2">
      <c r="A99" s="282" t="s">
        <v>365</v>
      </c>
      <c r="B99" s="302">
        <f>'Ind T6'!Q35</f>
        <v>1.5955878227956435</v>
      </c>
      <c r="C99" s="299" t="str">
        <f>CONCATENATE("(",ROUND((B99/$H100)*100,1),")")</f>
        <v>(13.5)</v>
      </c>
      <c r="D99" s="302">
        <f>'Ind T6'!R35</f>
        <v>0.59389228916543479</v>
      </c>
      <c r="E99" s="299" t="str">
        <f>CONCATENATE("(",ROUND((D99/$H100)*100,1),")")</f>
        <v>(5)</v>
      </c>
      <c r="F99" s="302">
        <f>'Ind T6'!S35</f>
        <v>6.4963517868710727E-2</v>
      </c>
      <c r="G99" s="299" t="str">
        <f>CONCATENATE("(",ROUND((F99/$H100)*100,1),")")</f>
        <v>(0.5)</v>
      </c>
      <c r="H99" s="302">
        <f t="shared" ref="H99" si="86">SUM(B99,D99,F99)</f>
        <v>2.254443629829789</v>
      </c>
      <c r="I99" s="299" t="str">
        <f>CONCATENATE("(",ROUND((H99/$H100)*100,1),")")</f>
        <v>(19.1)</v>
      </c>
      <c r="K99" s="302">
        <f t="shared" ref="K99:K100" si="87">B104-B99</f>
        <v>-0.31666249523117451</v>
      </c>
      <c r="L99" s="302">
        <f t="shared" ref="L99:L100" si="88">D104-D99</f>
        <v>-9.4312083091663002E-2</v>
      </c>
      <c r="M99" s="302">
        <f t="shared" ref="M99:M100" si="89">F104-F99</f>
        <v>-8.3444278465556812E-3</v>
      </c>
      <c r="N99" s="302">
        <f t="shared" ref="N99:N100" si="90">SUM(K99:M99)</f>
        <v>-0.41931900616939322</v>
      </c>
    </row>
    <row r="100" spans="1:14" x14ac:dyDescent="0.2">
      <c r="A100" s="282" t="s">
        <v>363</v>
      </c>
      <c r="B100" s="302">
        <f>SUM(B98:B99)</f>
        <v>10.217294442683508</v>
      </c>
      <c r="C100" s="299" t="str">
        <f>CONCATENATE("(",ROUND((B100/$H100)*100,1),")")</f>
        <v>(86.3)</v>
      </c>
      <c r="D100" s="302">
        <f>SUM(D98:D99)</f>
        <v>1.2192185385857912</v>
      </c>
      <c r="E100" s="299" t="str">
        <f>CONCATENATE("(",ROUND((D100/$H100)*100,1),")")</f>
        <v>(10.3)</v>
      </c>
      <c r="F100" s="302">
        <f>SUM(F98:F99)</f>
        <v>0.39648701873069742</v>
      </c>
      <c r="G100" s="299" t="str">
        <f>CONCATENATE("(",ROUND((F100/$H100)*100,1),")")</f>
        <v>(3.4)</v>
      </c>
      <c r="H100" s="302">
        <f>SUM(H98:H99)</f>
        <v>11.832999999999997</v>
      </c>
      <c r="I100" s="299" t="str">
        <f>CONCATENATE("(",ROUND((H100/$H100)*100,1),")")</f>
        <v>(100)</v>
      </c>
      <c r="K100" s="302">
        <f t="shared" si="87"/>
        <v>-1.7864621482217693</v>
      </c>
      <c r="L100" s="302">
        <f t="shared" si="88"/>
        <v>-0.1792590762707662</v>
      </c>
      <c r="M100" s="302">
        <f t="shared" si="89"/>
        <v>-4.9278775507467676E-2</v>
      </c>
      <c r="N100" s="302">
        <f t="shared" si="90"/>
        <v>-2.0150000000000032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7.1519069668972701</v>
      </c>
      <c r="C103" s="299" t="str">
        <f>CONCATENATE("(",ROUND((B103/$H105)*100,1),")")</f>
        <v>(72.8)</v>
      </c>
      <c r="D103" s="302">
        <f>'Ind T6'!W36</f>
        <v>0.54037925624125316</v>
      </c>
      <c r="E103" s="299" t="str">
        <f>CONCATENATE("(",ROUND((D103/$H105)*100,1),")")</f>
        <v>(5.5)</v>
      </c>
      <c r="F103" s="302">
        <f>'Ind T6'!X36</f>
        <v>0.2905891532010747</v>
      </c>
      <c r="G103" s="299" t="str">
        <f>CONCATENATE("(",ROUND((F103/$H105)*100,1),")")</f>
        <v>(3)</v>
      </c>
      <c r="H103" s="302">
        <f>SUM(B103,D103,F103)</f>
        <v>7.9828753763395977</v>
      </c>
      <c r="I103" s="299" t="str">
        <f>CONCATENATE("(",ROUND((H103/$H105)*100,1),")")</f>
        <v>(81.3)</v>
      </c>
      <c r="K103" s="302">
        <f>B103-B93</f>
        <v>-1.5968998788960143</v>
      </c>
      <c r="L103" s="302">
        <f>D103-D93</f>
        <v>-9.1641572752684586E-2</v>
      </c>
      <c r="M103" s="302">
        <f>F103-F93</f>
        <v>-3.5035334752706537E-2</v>
      </c>
      <c r="N103" s="302">
        <f>SUM(K103:M103)</f>
        <v>-1.7235767864014053</v>
      </c>
    </row>
    <row r="104" spans="1:14" x14ac:dyDescent="0.2">
      <c r="A104" s="282" t="s">
        <v>365</v>
      </c>
      <c r="B104" s="302">
        <f>'Ind T6'!V35</f>
        <v>1.278925327564469</v>
      </c>
      <c r="C104" s="299" t="str">
        <f>CONCATENATE("(",ROUND((B104/$H105)*100,1),")")</f>
        <v>(13)</v>
      </c>
      <c r="D104" s="302">
        <f>'Ind T6'!W35</f>
        <v>0.49958020607377179</v>
      </c>
      <c r="E104" s="299" t="str">
        <f>CONCATENATE("(",ROUND((D104/$H105)*100,1),")")</f>
        <v>(5.1)</v>
      </c>
      <c r="F104" s="302">
        <f>'Ind T6'!X35</f>
        <v>5.6619090022155046E-2</v>
      </c>
      <c r="G104" s="299" t="str">
        <f>CONCATENATE("(",ROUND((F104/$H105)*100,1),")")</f>
        <v>(0.6)</v>
      </c>
      <c r="H104" s="302">
        <f t="shared" ref="H104" si="91">SUM(B104,D104,F104)</f>
        <v>1.8351246236603957</v>
      </c>
      <c r="I104" s="299" t="str">
        <f>CONCATENATE("(",ROUND((H104/$H105)*100,1),")")</f>
        <v>(18.7)</v>
      </c>
      <c r="K104" s="302">
        <f t="shared" ref="K104:K105" si="92">B104-B94</f>
        <v>-0.38096535492280315</v>
      </c>
      <c r="L104" s="302">
        <f t="shared" ref="L104:L105" si="93">D104-D94</f>
        <v>-0.11028645366278927</v>
      </c>
      <c r="M104" s="302">
        <f t="shared" ref="M104:M105" si="94">F104-F94</f>
        <v>-8.1714050130015439E-3</v>
      </c>
      <c r="N104" s="302">
        <f t="shared" ref="N104:N105" si="95">SUM(K104:M104)</f>
        <v>-0.49942321359859398</v>
      </c>
    </row>
    <row r="105" spans="1:14" x14ac:dyDescent="0.2">
      <c r="A105" s="282" t="s">
        <v>363</v>
      </c>
      <c r="B105" s="302">
        <f>SUM(B103:B104)</f>
        <v>8.4308322944617391</v>
      </c>
      <c r="C105" s="299" t="str">
        <f>CONCATENATE("(",ROUND((B105/$H105)*100,1),")")</f>
        <v>(85.9)</v>
      </c>
      <c r="D105" s="302">
        <f>SUM(D103:D104)</f>
        <v>1.039959462315025</v>
      </c>
      <c r="E105" s="299" t="str">
        <f>CONCATENATE("(",ROUND((D105/$H105)*100,1),")")</f>
        <v>(10.6)</v>
      </c>
      <c r="F105" s="302">
        <f>SUM(F103:F104)</f>
        <v>0.34720824322322974</v>
      </c>
      <c r="G105" s="299" t="str">
        <f>CONCATENATE("(",ROUND((F105/$H105)*100,1),")")</f>
        <v>(3.5)</v>
      </c>
      <c r="H105" s="302">
        <f>SUM(H103:H104)</f>
        <v>9.8179999999999943</v>
      </c>
      <c r="I105" s="299" t="str">
        <f>CONCATENATE("(",ROUND((H105/$H105)*100,1),")")</f>
        <v>(100)</v>
      </c>
      <c r="K105" s="302">
        <f t="shared" si="92"/>
        <v>-1.9778652338188181</v>
      </c>
      <c r="L105" s="302">
        <f t="shared" si="93"/>
        <v>-0.20192802641547392</v>
      </c>
      <c r="M105" s="302">
        <f t="shared" si="94"/>
        <v>-4.3206739765708102E-2</v>
      </c>
      <c r="N105" s="302">
        <f t="shared" si="95"/>
        <v>-2.2229999999999999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68.073345060768773</v>
      </c>
      <c r="C114" s="299" t="str">
        <f>CONCATENATE("(",ROUND((B114/$H116)*100,1),")")</f>
        <v>(67.1)</v>
      </c>
      <c r="D114" s="302">
        <f>'Ind T6'!M45</f>
        <v>5.0418254870891506</v>
      </c>
      <c r="E114" s="299" t="str">
        <f>CONCATENATE("(",ROUND((D114/$H116)*100,1),")")</f>
        <v>(5)</v>
      </c>
      <c r="F114" s="302">
        <f>'Ind T6'!N45</f>
        <v>6.0695964183504181</v>
      </c>
      <c r="G114" s="299" t="str">
        <f>CONCATENATE("(",ROUND((F114/$H116)*100,1),")")</f>
        <v>(6)</v>
      </c>
      <c r="H114" s="302">
        <f>SUM(B114,D114,F114)</f>
        <v>79.184766966208343</v>
      </c>
      <c r="I114" s="299" t="str">
        <f>CONCATENATE("(",ROUND((H114/$H116)*100,1),")")</f>
        <v>(78)</v>
      </c>
      <c r="K114" s="302">
        <f>B119-B114</f>
        <v>-4.2303694150345947</v>
      </c>
      <c r="L114" s="302">
        <f>D119-D114</f>
        <v>-0.3845726925252686</v>
      </c>
      <c r="M114" s="302">
        <f>F119-F114</f>
        <v>-0.42722663830558272</v>
      </c>
      <c r="N114" s="302">
        <f>SUM(K114:M114)</f>
        <v>-5.0421687458654461</v>
      </c>
    </row>
    <row r="115" spans="1:14" x14ac:dyDescent="0.2">
      <c r="A115" s="282" t="s">
        <v>365</v>
      </c>
      <c r="B115" s="302">
        <f>'Ind T6'!L44</f>
        <v>15.374904706581589</v>
      </c>
      <c r="C115" s="299" t="str">
        <f>CONCATENATE("(",ROUND((B115/$H116)*100,1),")")</f>
        <v>(15.2)</v>
      </c>
      <c r="D115" s="302">
        <f>'Ind T6'!M44</f>
        <v>5.7389589767854599</v>
      </c>
      <c r="E115" s="299" t="str">
        <f>CONCATENATE("(",ROUND((D115/$H116)*100,1),")")</f>
        <v>(5.7)</v>
      </c>
      <c r="F115" s="302">
        <f>'Ind T6'!N44</f>
        <v>1.1743693504243538</v>
      </c>
      <c r="G115" s="299" t="str">
        <f>CONCATENATE("(",ROUND((F115/$H116)*100,1),")")</f>
        <v>(1.2)</v>
      </c>
      <c r="H115" s="302">
        <f t="shared" ref="H115" si="96">SUM(B115,D115,F115)</f>
        <v>22.288233033791403</v>
      </c>
      <c r="I115" s="299" t="str">
        <f>CONCATENATE("(",ROUND((H115/$H116)*100,1),")")</f>
        <v>(22)</v>
      </c>
      <c r="K115" s="302">
        <f t="shared" ref="K115:K116" si="97">B120-B115</f>
        <v>-0.94360113363636877</v>
      </c>
      <c r="L115" s="302">
        <f t="shared" ref="L115:L116" si="98">D120-D115</f>
        <v>-0.42777866037745316</v>
      </c>
      <c r="M115" s="302">
        <f t="shared" ref="M115:M116" si="99">F120-F115</f>
        <v>-0.12745146012067354</v>
      </c>
      <c r="N115" s="302">
        <f t="shared" ref="N115:N116" si="100">SUM(K115:M115)</f>
        <v>-1.4988312541344955</v>
      </c>
    </row>
    <row r="116" spans="1:14" x14ac:dyDescent="0.2">
      <c r="A116" s="282" t="s">
        <v>363</v>
      </c>
      <c r="B116" s="302">
        <f>SUM(B114:B115)</f>
        <v>83.448249767350362</v>
      </c>
      <c r="C116" s="299" t="str">
        <f>CONCATENATE("(",ROUND((B116/$H116)*100,1),")")</f>
        <v>(82.2)</v>
      </c>
      <c r="D116" s="302">
        <f>SUM(D114:D115)</f>
        <v>10.78078446387461</v>
      </c>
      <c r="E116" s="299" t="str">
        <f>CONCATENATE("(",ROUND((D116/$H116)*100,1),")")</f>
        <v>(10.6)</v>
      </c>
      <c r="F116" s="302">
        <f>SUM(F114:F115)</f>
        <v>7.2439657687747721</v>
      </c>
      <c r="G116" s="299" t="str">
        <f>CONCATENATE("(",ROUND((F116/$H116)*100,1),")")</f>
        <v>(7.1)</v>
      </c>
      <c r="H116" s="302">
        <f>SUM(H114:H115)</f>
        <v>101.47299999999974</v>
      </c>
      <c r="I116" s="299" t="str">
        <f>CONCATENATE("(",ROUND((H116/$H116)*100,1),")")</f>
        <v>(100)</v>
      </c>
      <c r="K116" s="302">
        <f t="shared" si="97"/>
        <v>-5.1739705486709653</v>
      </c>
      <c r="L116" s="302">
        <f t="shared" si="98"/>
        <v>-0.81235135290272176</v>
      </c>
      <c r="M116" s="302">
        <f t="shared" si="99"/>
        <v>-0.55467809842625648</v>
      </c>
      <c r="N116" s="302">
        <f t="shared" si="100"/>
        <v>-6.5409999999999435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63.842975645734178</v>
      </c>
      <c r="C119" s="299" t="str">
        <f>CONCATENATE("(",ROUND((B119/$H121)*100,1),")")</f>
        <v>(67.3)</v>
      </c>
      <c r="D119" s="302">
        <f>'Ind T6'!R45</f>
        <v>4.657252794563882</v>
      </c>
      <c r="E119" s="299" t="str">
        <f>CONCATENATE("(",ROUND((D119/$H121)*100,1),")")</f>
        <v>(4.9)</v>
      </c>
      <c r="F119" s="302">
        <f>'Ind T6'!S45</f>
        <v>5.6423697800448354</v>
      </c>
      <c r="G119" s="299" t="str">
        <f>CONCATENATE("(",ROUND((F119/$H121)*100,1),")")</f>
        <v>(5.9)</v>
      </c>
      <c r="H119" s="302">
        <f>SUM(B119,D119,F119)</f>
        <v>74.14259822034289</v>
      </c>
      <c r="I119" s="299" t="str">
        <f>CONCATENATE("(",ROUND((H119/$H121)*100,1),")")</f>
        <v>(78.1)</v>
      </c>
      <c r="K119" s="302">
        <f>B124-B119</f>
        <v>-4.4425646502947131</v>
      </c>
      <c r="L119" s="302">
        <f>D124-D119</f>
        <v>-0.38776464635877872</v>
      </c>
      <c r="M119" s="302">
        <f>F124-F119</f>
        <v>-0.24330530895586211</v>
      </c>
      <c r="N119" s="302">
        <f>SUM(K119:M119)</f>
        <v>-5.073634605609354</v>
      </c>
    </row>
    <row r="120" spans="1:14" x14ac:dyDescent="0.2">
      <c r="A120" s="282" t="s">
        <v>365</v>
      </c>
      <c r="B120" s="302">
        <f>'Ind T6'!Q44</f>
        <v>14.43130357294522</v>
      </c>
      <c r="C120" s="299" t="str">
        <f>CONCATENATE("(",ROUND((B120/$H121)*100,1),")")</f>
        <v>(15.2)</v>
      </c>
      <c r="D120" s="302">
        <f>'Ind T6'!R44</f>
        <v>5.3111803164080067</v>
      </c>
      <c r="E120" s="299" t="str">
        <f>CONCATENATE("(",ROUND((D120/$H121)*100,1),")")</f>
        <v>(5.6)</v>
      </c>
      <c r="F120" s="302">
        <f>'Ind T6'!S44</f>
        <v>1.0469178903036802</v>
      </c>
      <c r="G120" s="299" t="str">
        <f>CONCATENATE("(",ROUND((F120/$H121)*100,1),")")</f>
        <v>(1.1)</v>
      </c>
      <c r="H120" s="302">
        <f t="shared" ref="H120" si="101">SUM(B120,D120,F120)</f>
        <v>20.789401779656906</v>
      </c>
      <c r="I120" s="299" t="str">
        <f>CONCATENATE("(",ROUND((H120/$H121)*100,1),")")</f>
        <v>(21.9)</v>
      </c>
      <c r="K120" s="302">
        <f t="shared" ref="K120:K121" si="102">B125-B120</f>
        <v>-0.68857088589245308</v>
      </c>
      <c r="L120" s="302">
        <f t="shared" ref="L120:L121" si="103">D125-D120</f>
        <v>-0.392627232362595</v>
      </c>
      <c r="M120" s="302">
        <f t="shared" ref="M120:M121" si="104">F125-F120</f>
        <v>-0.12816727613543233</v>
      </c>
      <c r="N120" s="302">
        <f t="shared" ref="N120:N121" si="105">SUM(K120:M120)</f>
        <v>-1.2093653943904803</v>
      </c>
    </row>
    <row r="121" spans="1:14" x14ac:dyDescent="0.2">
      <c r="A121" s="282" t="s">
        <v>363</v>
      </c>
      <c r="B121" s="302">
        <f>SUM(B119:B120)</f>
        <v>78.274279218679396</v>
      </c>
      <c r="C121" s="299" t="str">
        <f>CONCATENATE("(",ROUND((B121/$H121)*100,1),")")</f>
        <v>(82.5)</v>
      </c>
      <c r="D121" s="302">
        <f>SUM(D119:D120)</f>
        <v>9.9684331109718887</v>
      </c>
      <c r="E121" s="299" t="str">
        <f>CONCATENATE("(",ROUND((D121/$H121)*100,1),")")</f>
        <v>(10.5)</v>
      </c>
      <c r="F121" s="302">
        <f>SUM(F119:F120)</f>
        <v>6.6892876703485156</v>
      </c>
      <c r="G121" s="299" t="str">
        <f>CONCATENATE("(",ROUND((F121/$H121)*100,1),")")</f>
        <v>(7)</v>
      </c>
      <c r="H121" s="302">
        <f>SUM(H119:H120)</f>
        <v>94.931999999999789</v>
      </c>
      <c r="I121" s="299" t="str">
        <f>CONCATENATE("(",ROUND((H121/$H121)*100,1),")")</f>
        <v>(100)</v>
      </c>
      <c r="K121" s="302">
        <f t="shared" si="102"/>
        <v>-5.1311355361871591</v>
      </c>
      <c r="L121" s="302">
        <f t="shared" si="103"/>
        <v>-0.78039187872137283</v>
      </c>
      <c r="M121" s="302">
        <f t="shared" si="104"/>
        <v>-0.37147258509129433</v>
      </c>
      <c r="N121" s="302">
        <f t="shared" si="105"/>
        <v>-6.2829999999998263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59.400410995439465</v>
      </c>
      <c r="C124" s="299" t="str">
        <f>CONCATENATE("(",ROUND((B124/$H126)*100,1),")")</f>
        <v>(67)</v>
      </c>
      <c r="D124" s="302">
        <f>'Ind T6'!W45</f>
        <v>4.2694881482051033</v>
      </c>
      <c r="E124" s="299" t="str">
        <f>CONCATENATE("(",ROUND((D124/$H126)*100,1),")")</f>
        <v>(4.8)</v>
      </c>
      <c r="F124" s="302">
        <f>'Ind T6'!X45</f>
        <v>5.3990644710889732</v>
      </c>
      <c r="G124" s="299" t="str">
        <f>CONCATENATE("(",ROUND((F124/$H126)*100,1),")")</f>
        <v>(6.1)</v>
      </c>
      <c r="H124" s="302">
        <f>SUM(B124,D124,F124)</f>
        <v>69.068963614733548</v>
      </c>
      <c r="I124" s="299" t="str">
        <f>CONCATENATE("(",ROUND((H124/$H126)*100,1),")")</f>
        <v>(77.9)</v>
      </c>
      <c r="K124" s="302">
        <f>B124-B114</f>
        <v>-8.6729340653293079</v>
      </c>
      <c r="L124" s="302">
        <f>D124-D114</f>
        <v>-0.77233733888404732</v>
      </c>
      <c r="M124" s="302">
        <f>F124-F114</f>
        <v>-0.67053194726144483</v>
      </c>
      <c r="N124" s="302">
        <f>SUM(K124:M124)</f>
        <v>-10.115803351474799</v>
      </c>
    </row>
    <row r="125" spans="1:14" x14ac:dyDescent="0.2">
      <c r="A125" s="282" t="s">
        <v>365</v>
      </c>
      <c r="B125" s="302">
        <f>'Ind T6'!V44</f>
        <v>13.742732687052767</v>
      </c>
      <c r="C125" s="299" t="str">
        <f>CONCATENATE("(",ROUND((B125/$H126)*100,1),")")</f>
        <v>(15.5)</v>
      </c>
      <c r="D125" s="302">
        <f>'Ind T6'!W44</f>
        <v>4.9185530840454117</v>
      </c>
      <c r="E125" s="299" t="str">
        <f>CONCATENATE("(",ROUND((D125/$H126)*100,1),")")</f>
        <v>(5.5)</v>
      </c>
      <c r="F125" s="302">
        <f>'Ind T6'!X44</f>
        <v>0.91875061416824788</v>
      </c>
      <c r="G125" s="299" t="str">
        <f>CONCATENATE("(",ROUND((F125/$H126)*100,1),")")</f>
        <v>(1)</v>
      </c>
      <c r="H125" s="302">
        <f t="shared" ref="H125" si="106">SUM(B125,D125,F125)</f>
        <v>19.580036385266425</v>
      </c>
      <c r="I125" s="299" t="str">
        <f>CONCATENATE("(",ROUND((H125/$H126)*100,1),")")</f>
        <v>(22.1)</v>
      </c>
      <c r="K125" s="302">
        <f t="shared" ref="K125:K126" si="107">B125-B115</f>
        <v>-1.6321720195288218</v>
      </c>
      <c r="L125" s="302">
        <f t="shared" ref="L125:L126" si="108">D125-D115</f>
        <v>-0.82040589274004816</v>
      </c>
      <c r="M125" s="302">
        <f t="shared" ref="M125:M126" si="109">F125-F115</f>
        <v>-0.25561873625610587</v>
      </c>
      <c r="N125" s="302">
        <f t="shared" ref="N125:N126" si="110">SUM(K125:M125)</f>
        <v>-2.708196648524976</v>
      </c>
    </row>
    <row r="126" spans="1:14" x14ac:dyDescent="0.2">
      <c r="A126" s="282" t="s">
        <v>363</v>
      </c>
      <c r="B126" s="302">
        <f>SUM(B124:B125)</f>
        <v>73.143143682492237</v>
      </c>
      <c r="C126" s="299" t="str">
        <f>CONCATENATE("(",ROUND((B126/$H126)*100,1),")")</f>
        <v>(82.5)</v>
      </c>
      <c r="D126" s="302">
        <f>SUM(D124:D125)</f>
        <v>9.1880412322505158</v>
      </c>
      <c r="E126" s="299" t="str">
        <f>CONCATENATE("(",ROUND((D126/$H126)*100,1),")")</f>
        <v>(10.4)</v>
      </c>
      <c r="F126" s="302">
        <f>SUM(F124:F125)</f>
        <v>6.3178150852572212</v>
      </c>
      <c r="G126" s="299" t="str">
        <f>CONCATENATE("(",ROUND((F126/$H126)*100,1),")")</f>
        <v>(7.1)</v>
      </c>
      <c r="H126" s="302">
        <f>SUM(H124:H125)</f>
        <v>88.648999999999972</v>
      </c>
      <c r="I126" s="299" t="str">
        <f>CONCATENATE("(",ROUND((H126/$H126)*100,1),")")</f>
        <v>(100)</v>
      </c>
      <c r="K126" s="302">
        <f t="shared" si="107"/>
        <v>-10.305106084858124</v>
      </c>
      <c r="L126" s="302">
        <f t="shared" si="108"/>
        <v>-1.5927432316240946</v>
      </c>
      <c r="M126" s="302">
        <f t="shared" si="109"/>
        <v>-0.92615068351755081</v>
      </c>
      <c r="N126" s="302">
        <f t="shared" si="110"/>
        <v>-12.823999999999771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4.5249608679947029</v>
      </c>
      <c r="C135" s="299" t="str">
        <f>CONCATENATE("(",ROUND((B135/$H137)*100,1),")")</f>
        <v>(67.3)</v>
      </c>
      <c r="D135" s="302">
        <f>'Ind T6'!M54</f>
        <v>6.3159018143278498E-2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4.5881198861379815</v>
      </c>
      <c r="I135" s="299" t="str">
        <f>CONCATENATE("(",ROUND((H135/$H137)*100,1),")")</f>
        <v>(68.2)</v>
      </c>
      <c r="K135" s="302">
        <f>B140-B135</f>
        <v>-8.9347341804176139E-2</v>
      </c>
      <c r="L135" s="302">
        <f>D140-D135</f>
        <v>7.6858890976833072E-5</v>
      </c>
      <c r="M135" s="302">
        <f>F140-F135</f>
        <v>0</v>
      </c>
      <c r="N135" s="302">
        <f>SUM(K135:M135)</f>
        <v>-8.9270482913199306E-2</v>
      </c>
    </row>
    <row r="136" spans="1:14" x14ac:dyDescent="0.2">
      <c r="A136" s="282" t="s">
        <v>365</v>
      </c>
      <c r="B136" s="302">
        <f>'Ind T6'!L53</f>
        <v>1.7311312700224235</v>
      </c>
      <c r="C136" s="299" t="str">
        <f>CONCATENATE("(",ROUND((B136/$H137)*100,1),")")</f>
        <v>(25.7)</v>
      </c>
      <c r="D136" s="302">
        <f>'Ind T6'!M53</f>
        <v>0.40574884383959559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2.136880113862019</v>
      </c>
      <c r="I136" s="299" t="str">
        <f>CONCATENATE("(",ROUND((H136/$H137)*100,1),")")</f>
        <v>(31.8)</v>
      </c>
      <c r="K136" s="302">
        <f t="shared" ref="K136:K137" si="112">B141-B136</f>
        <v>-7.4745611373292498E-3</v>
      </c>
      <c r="L136" s="302">
        <f t="shared" ref="L136:L137" si="113">D141-D136</f>
        <v>-5.254955949471285E-3</v>
      </c>
      <c r="M136" s="302">
        <f t="shared" ref="M136:M137" si="114">F141-F136</f>
        <v>0</v>
      </c>
      <c r="N136" s="302">
        <f t="shared" ref="N136:N137" si="115">SUM(K136:M136)</f>
        <v>-1.2729517086800535E-2</v>
      </c>
    </row>
    <row r="137" spans="1:14" x14ac:dyDescent="0.2">
      <c r="A137" s="282" t="s">
        <v>363</v>
      </c>
      <c r="B137" s="302">
        <f>SUM(B135:B136)</f>
        <v>6.2560921380171264</v>
      </c>
      <c r="C137" s="299" t="str">
        <f>CONCATENATE("(",ROUND((B137/$H137)*100,1),")")</f>
        <v>(93)</v>
      </c>
      <c r="D137" s="302">
        <f>SUM(D135:D136)</f>
        <v>0.4689078619828741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6.7250000000000005</v>
      </c>
      <c r="I137" s="299" t="str">
        <f>CONCATENATE("(",ROUND((H137/$H137)*100,1),")")</f>
        <v>(100)</v>
      </c>
      <c r="K137" s="302">
        <f t="shared" si="112"/>
        <v>-9.6821902941505833E-2</v>
      </c>
      <c r="L137" s="302">
        <f t="shared" si="113"/>
        <v>-5.1780970584944797E-3</v>
      </c>
      <c r="M137" s="302">
        <f t="shared" si="114"/>
        <v>0</v>
      </c>
      <c r="N137" s="302">
        <f t="shared" si="115"/>
        <v>-0.10200000000000031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4.4356135261905267</v>
      </c>
      <c r="C140" s="299" t="str">
        <f>CONCATENATE("(",ROUND((B140/$H142)*100,1),")")</f>
        <v>(67)</v>
      </c>
      <c r="D140" s="302">
        <f>'Ind T6'!R54</f>
        <v>6.3235877034255331E-2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4.4988494032247823</v>
      </c>
      <c r="I140" s="299" t="str">
        <f>CONCATENATE("(",ROUND((H140/$H142)*100,1),")")</f>
        <v>(67.9)</v>
      </c>
      <c r="K140" s="302">
        <f>B145-B140</f>
        <v>4.0351543038262605E-2</v>
      </c>
      <c r="L140" s="302">
        <f>D145-D140</f>
        <v>3.3479355329519428E-3</v>
      </c>
      <c r="M140" s="302">
        <f>F145-F140</f>
        <v>0</v>
      </c>
      <c r="N140" s="302">
        <f>SUM(K140:M140)</f>
        <v>4.3699478571214548E-2</v>
      </c>
    </row>
    <row r="141" spans="1:14" x14ac:dyDescent="0.2">
      <c r="A141" s="282" t="s">
        <v>365</v>
      </c>
      <c r="B141" s="302">
        <f>'Ind T6'!Q53</f>
        <v>1.7236567088850943</v>
      </c>
      <c r="C141" s="299" t="str">
        <f>CONCATENATE("(",ROUND((B141/$H142)*100,1),")")</f>
        <v>(26)</v>
      </c>
      <c r="D141" s="302">
        <f>'Ind T6'!R53</f>
        <v>0.4004938878901243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2.1241505967752188</v>
      </c>
      <c r="I141" s="299" t="str">
        <f>CONCATENATE("(",ROUND((H141/$H142)*100,1),")")</f>
        <v>(32.1)</v>
      </c>
      <c r="K141" s="302">
        <f t="shared" ref="K141:K142" si="117">B146-B141</f>
        <v>7.1711129233685389E-2</v>
      </c>
      <c r="L141" s="302">
        <f t="shared" ref="L141:L142" si="118">D146-D141</f>
        <v>8.5893921950950247E-3</v>
      </c>
      <c r="M141" s="302">
        <f t="shared" ref="M141:M142" si="119">F146-F141</f>
        <v>0</v>
      </c>
      <c r="N141" s="302">
        <f t="shared" ref="N141:N142" si="120">SUM(K141:M141)</f>
        <v>8.0300521428780414E-2</v>
      </c>
    </row>
    <row r="142" spans="1:14" x14ac:dyDescent="0.2">
      <c r="A142" s="282" t="s">
        <v>363</v>
      </c>
      <c r="B142" s="302">
        <f>SUM(B140:B141)</f>
        <v>6.1592702350756205</v>
      </c>
      <c r="C142" s="299" t="str">
        <f>CONCATENATE("(",ROUND((B142/$H142)*100,1),")")</f>
        <v>(93)</v>
      </c>
      <c r="D142" s="302">
        <f>SUM(D140:D141)</f>
        <v>0.46372976492437962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6.6230000000000011</v>
      </c>
      <c r="I142" s="299" t="str">
        <f>CONCATENATE("(",ROUND((H142/$H142)*100,1),")")</f>
        <v>(100)</v>
      </c>
      <c r="K142" s="302">
        <f t="shared" si="117"/>
        <v>0.11206267227194822</v>
      </c>
      <c r="L142" s="302">
        <f t="shared" si="118"/>
        <v>1.1937327728046954E-2</v>
      </c>
      <c r="M142" s="302">
        <f t="shared" si="119"/>
        <v>0</v>
      </c>
      <c r="N142" s="302">
        <f t="shared" si="120"/>
        <v>0.12399999999999517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4.4759650692287893</v>
      </c>
      <c r="C145" s="299" t="str">
        <f>CONCATENATE("(",ROUND((B145/$H147)*100,1),")")</f>
        <v>(66.3)</v>
      </c>
      <c r="D145" s="302">
        <f>'Ind T6'!W54</f>
        <v>6.6583812567207273E-2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4.5425488817959963</v>
      </c>
      <c r="I145" s="299" t="str">
        <f>CONCATENATE("(",ROUND((H145/$H147)*100,1),")")</f>
        <v>(67.3)</v>
      </c>
      <c r="K145" s="302">
        <f>B145-B135</f>
        <v>-4.8995798765913534E-2</v>
      </c>
      <c r="L145" s="302">
        <f>D145-D135</f>
        <v>3.4247944239287759E-3</v>
      </c>
      <c r="M145" s="302">
        <f>F145-F135</f>
        <v>0</v>
      </c>
      <c r="N145" s="302">
        <f>SUM(K145:M145)</f>
        <v>-4.5571004341984758E-2</v>
      </c>
    </row>
    <row r="146" spans="1:14" x14ac:dyDescent="0.2">
      <c r="A146" s="282" t="s">
        <v>365</v>
      </c>
      <c r="B146" s="302">
        <f>'Ind T6'!V53</f>
        <v>1.7953678381187796</v>
      </c>
      <c r="C146" s="299" t="str">
        <f>CONCATENATE("(",ROUND((B146/$H147)*100,1),")")</f>
        <v>(26.6)</v>
      </c>
      <c r="D146" s="302">
        <f>'Ind T6'!W53</f>
        <v>0.40908328008521933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2.2044511182039992</v>
      </c>
      <c r="I146" s="299" t="str">
        <f>CONCATENATE("(",ROUND((H146/$H147)*100,1),")")</f>
        <v>(32.7)</v>
      </c>
      <c r="K146" s="302">
        <f t="shared" ref="K146:K147" si="122">B146-B136</f>
        <v>6.4236568096356139E-2</v>
      </c>
      <c r="L146" s="302">
        <f t="shared" ref="L146:L147" si="123">D146-D136</f>
        <v>3.3344362456237397E-3</v>
      </c>
      <c r="M146" s="302">
        <f t="shared" ref="M146:M147" si="124">F146-F136</f>
        <v>0</v>
      </c>
      <c r="N146" s="302">
        <f t="shared" ref="N146:N147" si="125">SUM(K146:M146)</f>
        <v>6.7571004341979879E-2</v>
      </c>
    </row>
    <row r="147" spans="1:14" x14ac:dyDescent="0.2">
      <c r="A147" s="282" t="s">
        <v>363</v>
      </c>
      <c r="B147" s="302">
        <f>SUM(B145:B146)</f>
        <v>6.2713329073475688</v>
      </c>
      <c r="C147" s="299" t="str">
        <f>CONCATENATE("(",ROUND((B147/$H147)*100,1),")")</f>
        <v>(92.9)</v>
      </c>
      <c r="D147" s="302">
        <f>SUM(D145:D146)</f>
        <v>0.47566709265242657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6.7469999999999954</v>
      </c>
      <c r="I147" s="299" t="str">
        <f>CONCATENATE("(",ROUND((H147/$H147)*100,1),")")</f>
        <v>(100)</v>
      </c>
      <c r="K147" s="302">
        <f t="shared" si="122"/>
        <v>1.5240769330442383E-2</v>
      </c>
      <c r="L147" s="302">
        <f t="shared" si="123"/>
        <v>6.759230669552474E-3</v>
      </c>
      <c r="M147" s="302">
        <f t="shared" si="124"/>
        <v>0</v>
      </c>
      <c r="N147" s="302">
        <f t="shared" si="125"/>
        <v>2.1999999999994857E-2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4.8650677930269879</v>
      </c>
      <c r="C156" s="299" t="str">
        <f>CONCATENATE("(",ROUND((B156/$H158)*100,1),")")</f>
        <v>(74.8)</v>
      </c>
      <c r="D156" s="302">
        <f>'Ind T6'!M63</f>
        <v>0.11998324614745112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4.9850510391744391</v>
      </c>
      <c r="I156" s="299" t="str">
        <f>CONCATENATE("(",ROUND((H156/$H158)*100,1),")")</f>
        <v>(76.7)</v>
      </c>
      <c r="K156" s="302">
        <f>B161-B156</f>
        <v>0.12836227712866499</v>
      </c>
      <c r="L156" s="302">
        <f>D161-D156</f>
        <v>4.8525056055714333E-3</v>
      </c>
      <c r="M156" s="302">
        <f>F161-F156</f>
        <v>0</v>
      </c>
      <c r="N156" s="302">
        <f>SUM(K156:M156)</f>
        <v>0.13321478273423643</v>
      </c>
    </row>
    <row r="157" spans="1:14" x14ac:dyDescent="0.2">
      <c r="A157" s="282" t="s">
        <v>365</v>
      </c>
      <c r="B157" s="302">
        <f>'Ind T6'!L62</f>
        <v>1.1492648098264231</v>
      </c>
      <c r="C157" s="299" t="str">
        <f>CONCATENATE("(",ROUND((B157/$H158)*100,1),")")</f>
        <v>(17.7)</v>
      </c>
      <c r="D157" s="302">
        <f>'Ind T6'!M62</f>
        <v>0.33190767708484153</v>
      </c>
      <c r="E157" s="299" t="str">
        <f>CONCATENATE("(",ROUND((D157/$H158)*100,1),")")</f>
        <v>(5.1)</v>
      </c>
      <c r="F157" s="302">
        <f>'Ind T6'!N62</f>
        <v>3.6776473914304567E-2</v>
      </c>
      <c r="G157" s="299" t="str">
        <f>CONCATENATE("(",ROUND((F157/$H158)*100,1),")")</f>
        <v>(0.6)</v>
      </c>
      <c r="H157" s="302">
        <f t="shared" ref="H157" si="126">SUM(B157,D157,F157)</f>
        <v>1.5179489608255692</v>
      </c>
      <c r="I157" s="299" t="str">
        <f>CONCATENATE("(",ROUND((H157/$H158)*100,1),")")</f>
        <v>(23.3)</v>
      </c>
      <c r="K157" s="302">
        <f t="shared" ref="K157:K158" si="127">B162-B157</f>
        <v>8.4406148698298766E-2</v>
      </c>
      <c r="L157" s="302">
        <f t="shared" ref="L157:L158" si="128">D162-D157</f>
        <v>1.5521234967870667E-2</v>
      </c>
      <c r="M157" s="302">
        <f t="shared" ref="M157:M158" si="129">F162-F157</f>
        <v>8.5783359959284988E-4</v>
      </c>
      <c r="N157" s="302">
        <f t="shared" ref="N157:N158" si="130">SUM(K157:M157)</f>
        <v>0.10078521726576228</v>
      </c>
    </row>
    <row r="158" spans="1:14" x14ac:dyDescent="0.2">
      <c r="A158" s="282" t="s">
        <v>363</v>
      </c>
      <c r="B158" s="302">
        <f>SUM(B156:B157)</f>
        <v>6.0143326028534112</v>
      </c>
      <c r="C158" s="299" t="str">
        <f>CONCATENATE("(",ROUND((B158/$H158)*100,1),")")</f>
        <v>(92.5)</v>
      </c>
      <c r="D158" s="302">
        <f>SUM(D156:D157)</f>
        <v>0.45189092323229263</v>
      </c>
      <c r="E158" s="299" t="str">
        <f>CONCATENATE("(",ROUND((D158/$H158)*100,1),")")</f>
        <v>(6.9)</v>
      </c>
      <c r="F158" s="302">
        <f>SUM(F156:F157)</f>
        <v>3.6776473914304567E-2</v>
      </c>
      <c r="G158" s="299" t="str">
        <f>CONCATENATE("(",ROUND((F158/$H158)*100,1),")")</f>
        <v>(0.6)</v>
      </c>
      <c r="H158" s="302">
        <f>SUM(H156:H157)</f>
        <v>6.5030000000000081</v>
      </c>
      <c r="I158" s="299" t="str">
        <f>CONCATENATE("(",ROUND((H158/$H158)*100,1),")")</f>
        <v>(100)</v>
      </c>
      <c r="K158" s="302">
        <f t="shared" si="127"/>
        <v>0.21276842582696354</v>
      </c>
      <c r="L158" s="302">
        <f t="shared" si="128"/>
        <v>2.0373740573442101E-2</v>
      </c>
      <c r="M158" s="302">
        <f t="shared" si="129"/>
        <v>8.5783359959284988E-4</v>
      </c>
      <c r="N158" s="302">
        <f t="shared" si="130"/>
        <v>0.23399999999999849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4.9934300701556529</v>
      </c>
      <c r="C161" s="299" t="str">
        <f>CONCATENATE("(",ROUND((B161/$H163)*100,1),")")</f>
        <v>(74.1)</v>
      </c>
      <c r="D161" s="302">
        <f>'Ind T6'!R63</f>
        <v>0.12483575175302256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5.1182658219086754</v>
      </c>
      <c r="I161" s="299" t="str">
        <f>CONCATENATE("(",ROUND((H161/$H163)*100,1),")")</f>
        <v>(76)</v>
      </c>
      <c r="K161" s="302">
        <f>B166-B161</f>
        <v>0.15100810154565103</v>
      </c>
      <c r="L161" s="302">
        <f>D166-D161</f>
        <v>5.1945473528836328E-3</v>
      </c>
      <c r="M161" s="302">
        <f>F166-F161</f>
        <v>0</v>
      </c>
      <c r="N161" s="302">
        <f>SUM(K161:M161)</f>
        <v>0.15620264889853466</v>
      </c>
    </row>
    <row r="162" spans="1:14" x14ac:dyDescent="0.2">
      <c r="A162" s="282" t="s">
        <v>365</v>
      </c>
      <c r="B162" s="302">
        <f>'Ind T6'!Q62</f>
        <v>1.2336709585247219</v>
      </c>
      <c r="C162" s="299" t="str">
        <f>CONCATENATE("(",ROUND((B162/$H163)*100,1),")")</f>
        <v>(18.3)</v>
      </c>
      <c r="D162" s="302">
        <f>'Ind T6'!R62</f>
        <v>0.3474289120527122</v>
      </c>
      <c r="E162" s="299" t="str">
        <f>CONCATENATE("(",ROUND((D162/$H163)*100,1),")")</f>
        <v>(5.2)</v>
      </c>
      <c r="F162" s="302">
        <f>'Ind T6'!S62</f>
        <v>3.7634307513897416E-2</v>
      </c>
      <c r="G162" s="299" t="str">
        <f>CONCATENATE("(",ROUND((F162/$H163)*100,1),")")</f>
        <v>(0.6)</v>
      </c>
      <c r="H162" s="302">
        <f t="shared" ref="H162" si="131">SUM(B162,D162,F162)</f>
        <v>1.6187341780913316</v>
      </c>
      <c r="I162" s="299" t="str">
        <f>CONCATENATE("(",ROUND((H162/$H163)*100,1),")")</f>
        <v>(24)</v>
      </c>
      <c r="K162" s="302">
        <f t="shared" ref="K162:K163" si="132">B167-B162</f>
        <v>0.15408198722043775</v>
      </c>
      <c r="L162" s="302">
        <f t="shared" ref="L162:L163" si="133">D167-D162</f>
        <v>2.3890005461789154E-2</v>
      </c>
      <c r="M162" s="302">
        <f t="shared" ref="M162:M163" si="134">F167-F162</f>
        <v>8.2535841922398018E-4</v>
      </c>
      <c r="N162" s="302">
        <f t="shared" ref="N162:N163" si="135">SUM(K162:M162)</f>
        <v>0.1787973511014509</v>
      </c>
    </row>
    <row r="163" spans="1:14" x14ac:dyDescent="0.2">
      <c r="A163" s="282" t="s">
        <v>363</v>
      </c>
      <c r="B163" s="302">
        <f>SUM(B161:B162)</f>
        <v>6.2271010286803747</v>
      </c>
      <c r="C163" s="299" t="str">
        <f>CONCATENATE("(",ROUND((B163/$H163)*100,1),")")</f>
        <v>(92.4)</v>
      </c>
      <c r="D163" s="302">
        <f>SUM(D161:D162)</f>
        <v>0.47226466380573473</v>
      </c>
      <c r="E163" s="299" t="str">
        <f>CONCATENATE("(",ROUND((D163/$H163)*100,1),")")</f>
        <v>(7)</v>
      </c>
      <c r="F163" s="302">
        <f>SUM(F161:F162)</f>
        <v>3.7634307513897416E-2</v>
      </c>
      <c r="G163" s="299" t="str">
        <f>CONCATENATE("(",ROUND((F163/$H163)*100,1),")")</f>
        <v>(0.6)</v>
      </c>
      <c r="H163" s="302">
        <f>SUM(H161:H162)</f>
        <v>6.7370000000000072</v>
      </c>
      <c r="I163" s="299" t="str">
        <f>CONCATENATE("(",ROUND((H163/$H163)*100,1),")")</f>
        <v>(100)</v>
      </c>
      <c r="K163" s="302">
        <f t="shared" si="132"/>
        <v>0.30509008876608856</v>
      </c>
      <c r="L163" s="302">
        <f t="shared" si="133"/>
        <v>2.9084552814672815E-2</v>
      </c>
      <c r="M163" s="302">
        <f t="shared" si="134"/>
        <v>8.2535841922398018E-4</v>
      </c>
      <c r="N163" s="302">
        <f t="shared" si="135"/>
        <v>0.33499999999998537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5.1444381717013039</v>
      </c>
      <c r="C166" s="299" t="str">
        <f>CONCATENATE("(",ROUND((B166/$H168)*100,1),")")</f>
        <v>(72.7)</v>
      </c>
      <c r="D166" s="302">
        <f>'Ind T6'!W63</f>
        <v>0.13003029910590619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5.2744684708072098</v>
      </c>
      <c r="I166" s="299" t="str">
        <f>CONCATENATE("(",ROUND((H166/$H168)*100,1),")")</f>
        <v>(74.6)</v>
      </c>
      <c r="K166" s="302">
        <f>B166-B156</f>
        <v>0.27937037867431602</v>
      </c>
      <c r="L166" s="302">
        <f>D166-D156</f>
        <v>1.0047052958455066E-2</v>
      </c>
      <c r="M166" s="302">
        <f>F166-F156</f>
        <v>0</v>
      </c>
      <c r="N166" s="302">
        <f>SUM(K166:M166)</f>
        <v>0.28941743163277112</v>
      </c>
    </row>
    <row r="167" spans="1:14" x14ac:dyDescent="0.2">
      <c r="A167" s="282" t="s">
        <v>365</v>
      </c>
      <c r="B167" s="302">
        <f>'Ind T6'!V62</f>
        <v>1.3877529457451596</v>
      </c>
      <c r="C167" s="299" t="str">
        <f>CONCATENATE("(",ROUND((B167/$H168)*100,1),")")</f>
        <v>(19.6)</v>
      </c>
      <c r="D167" s="302">
        <f>'Ind T6'!W62</f>
        <v>0.37131891751450136</v>
      </c>
      <c r="E167" s="299" t="str">
        <f>CONCATENATE("(",ROUND((D167/$H168)*100,1),")")</f>
        <v>(5.3)</v>
      </c>
      <c r="F167" s="302">
        <f>'Ind T6'!X62</f>
        <v>3.8459665933121397E-2</v>
      </c>
      <c r="G167" s="299" t="str">
        <f>CONCATENATE("(",ROUND((F167/$H168)*100,1),")")</f>
        <v>(0.5)</v>
      </c>
      <c r="H167" s="302">
        <f t="shared" ref="H167" si="136">SUM(B167,D167,F167)</f>
        <v>1.7975315291927823</v>
      </c>
      <c r="I167" s="299" t="str">
        <f>CONCATENATE("(",ROUND((H167/$H168)*100,1),")")</f>
        <v>(25.4)</v>
      </c>
      <c r="K167" s="302">
        <f t="shared" ref="K167:K168" si="137">B167-B157</f>
        <v>0.23848813591873652</v>
      </c>
      <c r="L167" s="302">
        <f t="shared" ref="L167:L168" si="138">D167-D157</f>
        <v>3.9411240429659822E-2</v>
      </c>
      <c r="M167" s="302">
        <f t="shared" ref="M167:M168" si="139">F167-F157</f>
        <v>1.6831920188168301E-3</v>
      </c>
      <c r="N167" s="302">
        <f t="shared" ref="N167:N168" si="140">SUM(K167:M167)</f>
        <v>0.27958256836721318</v>
      </c>
    </row>
    <row r="168" spans="1:14" x14ac:dyDescent="0.2">
      <c r="A168" s="282" t="s">
        <v>363</v>
      </c>
      <c r="B168" s="302">
        <f>SUM(B166:B167)</f>
        <v>6.5321911174464633</v>
      </c>
      <c r="C168" s="299" t="str">
        <f>CONCATENATE("(",ROUND((B168/$H168)*100,1),")")</f>
        <v>(92.4)</v>
      </c>
      <c r="D168" s="302">
        <f>SUM(D166:D167)</f>
        <v>0.50134921662040755</v>
      </c>
      <c r="E168" s="299" t="str">
        <f>CONCATENATE("(",ROUND((D168/$H168)*100,1),")")</f>
        <v>(7.1)</v>
      </c>
      <c r="F168" s="302">
        <f>SUM(F166:F167)</f>
        <v>3.8459665933121397E-2</v>
      </c>
      <c r="G168" s="299" t="str">
        <f>CONCATENATE("(",ROUND((F168/$H168)*100,1),")")</f>
        <v>(0.5)</v>
      </c>
      <c r="H168" s="302">
        <f>SUM(H166:H167)</f>
        <v>7.0719999999999921</v>
      </c>
      <c r="I168" s="299" t="str">
        <f>CONCATENATE("(",ROUND((H168/$H168)*100,1),")")</f>
        <v>(100)</v>
      </c>
      <c r="K168" s="302">
        <f t="shared" si="137"/>
        <v>0.5178585145930521</v>
      </c>
      <c r="L168" s="302">
        <f t="shared" si="138"/>
        <v>4.9458293388114916E-2</v>
      </c>
      <c r="M168" s="302">
        <f t="shared" si="139"/>
        <v>1.6831920188168301E-3</v>
      </c>
      <c r="N168" s="302">
        <f t="shared" si="140"/>
        <v>0.56899999999998385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34.864324258128867</v>
      </c>
      <c r="C177" s="299" t="str">
        <f>CONCATENATE("(",ROUND((B177/$H179)*100,1),")")</f>
        <v>(49.9)</v>
      </c>
      <c r="D177" s="302">
        <f>'Ind T6'!M72</f>
        <v>2.3250440885278287</v>
      </c>
      <c r="E177" s="299" t="str">
        <f>CONCATENATE("(",ROUND((D177/$H179)*100,1),")")</f>
        <v>(3.3)</v>
      </c>
      <c r="F177" s="302">
        <f>'Ind T6'!N72</f>
        <v>22.08886359637247</v>
      </c>
      <c r="G177" s="299" t="str">
        <f>CONCATENATE("(",ROUND((F177/$H179)*100,1),")")</f>
        <v>(31.6)</v>
      </c>
      <c r="H177" s="302">
        <f>SUM(B177,D177,F177)</f>
        <v>59.278231943029162</v>
      </c>
      <c r="I177" s="299" t="str">
        <f>CONCATENATE("(",ROUND((H177/$H179)*100,1),")")</f>
        <v>(84.8)</v>
      </c>
      <c r="K177" s="302">
        <f>B182-B177</f>
        <v>0.42165871381562425</v>
      </c>
      <c r="L177" s="302">
        <f>D182-D177</f>
        <v>0.10221171072170865</v>
      </c>
      <c r="M177" s="302">
        <f>F182-F177</f>
        <v>0.78000867778195726</v>
      </c>
      <c r="N177" s="302">
        <f>SUM(K177:M177)</f>
        <v>1.3038791023192902</v>
      </c>
    </row>
    <row r="178" spans="1:14" x14ac:dyDescent="0.2">
      <c r="A178" s="282" t="s">
        <v>365</v>
      </c>
      <c r="B178" s="302">
        <f>'Ind T6'!L71</f>
        <v>5.2141074052627854</v>
      </c>
      <c r="C178" s="299" t="str">
        <f>CONCATENATE("(",ROUND((B178/$H179)*100,1),")")</f>
        <v>(7.5)</v>
      </c>
      <c r="D178" s="302">
        <f>'Ind T6'!M71</f>
        <v>4.3104484575566264</v>
      </c>
      <c r="E178" s="299" t="str">
        <f>CONCATENATE("(",ROUND((D178/$H179)*100,1),")")</f>
        <v>(6.2)</v>
      </c>
      <c r="F178" s="302">
        <f>'Ind T6'!N71</f>
        <v>1.0652121941515287</v>
      </c>
      <c r="G178" s="299" t="str">
        <f>CONCATENATE("(",ROUND((F178/$H179)*100,1),")")</f>
        <v>(1.5)</v>
      </c>
      <c r="H178" s="302">
        <f t="shared" ref="H178" si="141">SUM(B178,D178,F178)</f>
        <v>10.589768056970941</v>
      </c>
      <c r="I178" s="299" t="str">
        <f>CONCATENATE("(",ROUND((H178/$H179)*100,1),")")</f>
        <v>(15.2)</v>
      </c>
      <c r="K178" s="302">
        <f t="shared" ref="K178:K179" si="142">B183-B178</f>
        <v>0.15384396704452463</v>
      </c>
      <c r="L178" s="302">
        <f t="shared" ref="L178:L179" si="143">D183-D178</f>
        <v>0.15638301718736258</v>
      </c>
      <c r="M178" s="302">
        <f t="shared" ref="M178:M179" si="144">F183-F178</f>
        <v>3.5893913448758141E-2</v>
      </c>
      <c r="N178" s="302">
        <f t="shared" ref="N178:N179" si="145">SUM(K178:M178)</f>
        <v>0.34612089768064536</v>
      </c>
    </row>
    <row r="179" spans="1:14" x14ac:dyDescent="0.2">
      <c r="A179" s="282" t="s">
        <v>363</v>
      </c>
      <c r="B179" s="302">
        <f>SUM(B177:B178)</f>
        <v>40.078431663391655</v>
      </c>
      <c r="C179" s="299" t="str">
        <f>CONCATENATE("(",ROUND((B179/$H179)*100,1),")")</f>
        <v>(57.4)</v>
      </c>
      <c r="D179" s="302">
        <f>SUM(D177:D178)</f>
        <v>6.6354925460844552</v>
      </c>
      <c r="E179" s="299" t="str">
        <f>CONCATENATE("(",ROUND((D179/$H179)*100,1),")")</f>
        <v>(9.5)</v>
      </c>
      <c r="F179" s="302">
        <f>SUM(F177:F178)</f>
        <v>23.154075790523997</v>
      </c>
      <c r="G179" s="299" t="str">
        <f>CONCATENATE("(",ROUND((F179/$H179)*100,1),")")</f>
        <v>(33.1)</v>
      </c>
      <c r="H179" s="302">
        <f>SUM(H177:H178)</f>
        <v>69.868000000000109</v>
      </c>
      <c r="I179" s="299" t="str">
        <f>CONCATENATE("(",ROUND((H179/$H179)*100,1),")")</f>
        <v>(100)</v>
      </c>
      <c r="K179" s="302">
        <f t="shared" si="142"/>
        <v>0.57550268086014711</v>
      </c>
      <c r="L179" s="302">
        <f t="shared" si="143"/>
        <v>0.25859472790907123</v>
      </c>
      <c r="M179" s="302">
        <f t="shared" si="144"/>
        <v>0.81590259123071718</v>
      </c>
      <c r="N179" s="302">
        <f t="shared" si="145"/>
        <v>1.6499999999999355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35.285982971944492</v>
      </c>
      <c r="C182" s="299" t="str">
        <f>CONCATENATE("(",ROUND((B182/$H184)*100,1),")")</f>
        <v>(49.3)</v>
      </c>
      <c r="D182" s="302">
        <f>'Ind T6'!R72</f>
        <v>2.4272557992495374</v>
      </c>
      <c r="E182" s="299" t="str">
        <f>CONCATENATE("(",ROUND((D182/$H184)*100,1),")")</f>
        <v>(3.4)</v>
      </c>
      <c r="F182" s="302">
        <f>'Ind T6'!S72</f>
        <v>22.868872274154427</v>
      </c>
      <c r="G182" s="299" t="str">
        <f>CONCATENATE("(",ROUND((F182/$H184)*100,1),")")</f>
        <v>(32)</v>
      </c>
      <c r="H182" s="302">
        <f>SUM(B182,D182,F182)</f>
        <v>60.582111045348455</v>
      </c>
      <c r="I182" s="299" t="str">
        <f>CONCATENATE("(",ROUND((H182/$H184)*100,1),")")</f>
        <v>(84.7)</v>
      </c>
      <c r="K182" s="302">
        <f>B187-B182</f>
        <v>0.56619853314630575</v>
      </c>
      <c r="L182" s="302">
        <f>D187-D182</f>
        <v>0.21199175840591566</v>
      </c>
      <c r="M182" s="302">
        <f>F187-F182</f>
        <v>1.6555736511024541</v>
      </c>
      <c r="N182" s="302">
        <f>SUM(K182:M182)</f>
        <v>2.4337639426546755</v>
      </c>
    </row>
    <row r="183" spans="1:14" x14ac:dyDescent="0.2">
      <c r="A183" s="282" t="s">
        <v>365</v>
      </c>
      <c r="B183" s="302">
        <f>'Ind T6'!Q71</f>
        <v>5.36795137230731</v>
      </c>
      <c r="C183" s="299" t="str">
        <f>CONCATENATE("(",ROUND((B183/$H184)*100,1),")")</f>
        <v>(7.5)</v>
      </c>
      <c r="D183" s="302">
        <f>'Ind T6'!R71</f>
        <v>4.466831474743989</v>
      </c>
      <c r="E183" s="299" t="str">
        <f>CONCATENATE("(",ROUND((D183/$H184)*100,1),")")</f>
        <v>(6.2)</v>
      </c>
      <c r="F183" s="302">
        <f>'Ind T6'!S71</f>
        <v>1.1011061076002868</v>
      </c>
      <c r="G183" s="299" t="str">
        <f>CONCATENATE("(",ROUND((F183/$H184)*100,1),")")</f>
        <v>(1.5)</v>
      </c>
      <c r="H183" s="302">
        <f t="shared" ref="H183" si="146">SUM(B183,D183,F183)</f>
        <v>10.935888954651587</v>
      </c>
      <c r="I183" s="299" t="str">
        <f>CONCATENATE("(",ROUND((H183/$H184)*100,1),")")</f>
        <v>(15.3)</v>
      </c>
      <c r="K183" s="302">
        <f t="shared" ref="K183:K184" si="147">B188-B183</f>
        <v>0.3415184561375888</v>
      </c>
      <c r="L183" s="302">
        <f t="shared" ref="L183:L184" si="148">D188-D183</f>
        <v>0.33674084811739213</v>
      </c>
      <c r="M183" s="302">
        <f t="shared" ref="M183:M184" si="149">F188-F183</f>
        <v>0.10297675309034249</v>
      </c>
      <c r="N183" s="302">
        <f t="shared" ref="N183:N184" si="150">SUM(K183:M183)</f>
        <v>0.78123605734532342</v>
      </c>
    </row>
    <row r="184" spans="1:14" x14ac:dyDescent="0.2">
      <c r="A184" s="282" t="s">
        <v>363</v>
      </c>
      <c r="B184" s="302">
        <f>SUM(B182:B183)</f>
        <v>40.653934344251802</v>
      </c>
      <c r="C184" s="299" t="str">
        <f>CONCATENATE("(",ROUND((B184/$H184)*100,1),")")</f>
        <v>(56.8)</v>
      </c>
      <c r="D184" s="302">
        <f>SUM(D182:D183)</f>
        <v>6.8940872739935264</v>
      </c>
      <c r="E184" s="299" t="str">
        <f>CONCATENATE("(",ROUND((D184/$H184)*100,1),")")</f>
        <v>(9.6)</v>
      </c>
      <c r="F184" s="302">
        <f>SUM(F182:F183)</f>
        <v>23.969978381754714</v>
      </c>
      <c r="G184" s="299" t="str">
        <f>CONCATENATE("(",ROUND((F184/$H184)*100,1),")")</f>
        <v>(33.5)</v>
      </c>
      <c r="H184" s="302">
        <f>SUM(H182:H183)</f>
        <v>71.518000000000043</v>
      </c>
      <c r="I184" s="299" t="str">
        <f>CONCATENATE("(",ROUND((H184/$H184)*100,1),")")</f>
        <v>(100)</v>
      </c>
      <c r="K184" s="302">
        <f t="shared" si="147"/>
        <v>0.907716989283891</v>
      </c>
      <c r="L184" s="302">
        <f t="shared" si="148"/>
        <v>0.54873260652330824</v>
      </c>
      <c r="M184" s="302">
        <f t="shared" si="149"/>
        <v>1.7585504041927962</v>
      </c>
      <c r="N184" s="302">
        <f t="shared" si="150"/>
        <v>3.2149999999999954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35.852181505090797</v>
      </c>
      <c r="C187" s="299" t="str">
        <f>CONCATENATE("(",ROUND((B187/$H189)*100,1),")")</f>
        <v>(48)</v>
      </c>
      <c r="D187" s="302">
        <f>'Ind T6'!W72</f>
        <v>2.639247557655453</v>
      </c>
      <c r="E187" s="299" t="str">
        <f>CONCATENATE("(",ROUND((D187/$H189)*100,1),")")</f>
        <v>(3.5)</v>
      </c>
      <c r="F187" s="302">
        <f>'Ind T6'!X72</f>
        <v>24.524445925256881</v>
      </c>
      <c r="G187" s="299" t="str">
        <f>CONCATENATE("(",ROUND((F187/$H189)*100,1),")")</f>
        <v>(32.8)</v>
      </c>
      <c r="H187" s="302">
        <f>SUM(B187,D187,F187)</f>
        <v>63.015874988003134</v>
      </c>
      <c r="I187" s="299" t="str">
        <f>CONCATENATE("(",ROUND((H187/$H189)*100,1),")")</f>
        <v>(84.3)</v>
      </c>
      <c r="K187" s="302">
        <f>B187-B177</f>
        <v>0.98785724696193</v>
      </c>
      <c r="L187" s="302">
        <f>D187-D177</f>
        <v>0.31420346912762431</v>
      </c>
      <c r="M187" s="302">
        <f>F187-F177</f>
        <v>2.4355823288844114</v>
      </c>
      <c r="N187" s="302">
        <f>SUM(K187:M187)</f>
        <v>3.7376430449739657</v>
      </c>
    </row>
    <row r="188" spans="1:14" x14ac:dyDescent="0.2">
      <c r="A188" s="282" t="s">
        <v>365</v>
      </c>
      <c r="B188" s="302">
        <f>'Ind T6'!V71</f>
        <v>5.7094698284448988</v>
      </c>
      <c r="C188" s="299" t="str">
        <f>CONCATENATE("(",ROUND((B188/$H189)*100,1),")")</f>
        <v>(7.6)</v>
      </c>
      <c r="D188" s="302">
        <f>'Ind T6'!W71</f>
        <v>4.8035723228613811</v>
      </c>
      <c r="E188" s="299" t="str">
        <f>CONCATENATE("(",ROUND((D188/$H189)*100,1),")")</f>
        <v>(6.4)</v>
      </c>
      <c r="F188" s="302">
        <f>'Ind T6'!X71</f>
        <v>1.2040828606906293</v>
      </c>
      <c r="G188" s="299" t="str">
        <f>CONCATENATE("(",ROUND((F188/$H189)*100,1),")")</f>
        <v>(1.6)</v>
      </c>
      <c r="H188" s="302">
        <f t="shared" ref="H188" si="151">SUM(B188,D188,F188)</f>
        <v>11.717125011996909</v>
      </c>
      <c r="I188" s="299" t="str">
        <f>CONCATENATE("(",ROUND((H188/$H189)*100,1),")")</f>
        <v>(15.7)</v>
      </c>
      <c r="K188" s="302">
        <f t="shared" ref="K188:K189" si="152">B188-B178</f>
        <v>0.49536242318211343</v>
      </c>
      <c r="L188" s="302">
        <f t="shared" ref="L188:L189" si="153">D188-D178</f>
        <v>0.49312386530475472</v>
      </c>
      <c r="M188" s="302">
        <f t="shared" ref="M188:M189" si="154">F188-F178</f>
        <v>0.13887066653910063</v>
      </c>
      <c r="N188" s="302">
        <f t="shared" ref="N188:N189" si="155">SUM(K188:M188)</f>
        <v>1.1273569550259688</v>
      </c>
    </row>
    <row r="189" spans="1:14" x14ac:dyDescent="0.2">
      <c r="A189" s="282" t="s">
        <v>363</v>
      </c>
      <c r="B189" s="302">
        <f>SUM(B187:B188)</f>
        <v>41.561651333535693</v>
      </c>
      <c r="C189" s="299" t="str">
        <f>CONCATENATE("(",ROUND((B189/$H189)*100,1),")")</f>
        <v>(55.6)</v>
      </c>
      <c r="D189" s="302">
        <f>SUM(D187:D188)</f>
        <v>7.4428198805168346</v>
      </c>
      <c r="E189" s="299" t="str">
        <f>CONCATENATE("(",ROUND((D189/$H189)*100,1),")")</f>
        <v>(10)</v>
      </c>
      <c r="F189" s="302">
        <f>SUM(F187:F188)</f>
        <v>25.72852878594751</v>
      </c>
      <c r="G189" s="299" t="str">
        <f>CONCATENATE("(",ROUND((F189/$H189)*100,1),")")</f>
        <v>(34.4)</v>
      </c>
      <c r="H189" s="302">
        <f>SUM(H187:H188)</f>
        <v>74.733000000000047</v>
      </c>
      <c r="I189" s="299" t="str">
        <f>CONCATENATE("(",ROUND((H189/$H189)*100,1),")")</f>
        <v>(100)</v>
      </c>
      <c r="K189" s="302">
        <f t="shared" si="152"/>
        <v>1.4832196701440381</v>
      </c>
      <c r="L189" s="302">
        <f t="shared" si="153"/>
        <v>0.80732733443237947</v>
      </c>
      <c r="M189" s="302">
        <f t="shared" si="154"/>
        <v>2.5744529954235134</v>
      </c>
      <c r="N189" s="302">
        <f t="shared" si="155"/>
        <v>4.8649999999999309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57.377858036320944</v>
      </c>
      <c r="C198" s="299" t="str">
        <f>CONCATENATE("(",ROUND((B198/$H200)*100,1),")")</f>
        <v>(36.5)</v>
      </c>
      <c r="D198" s="302">
        <f>'Ind T6'!M81</f>
        <v>17.057131208479646</v>
      </c>
      <c r="E198" s="299" t="str">
        <f>CONCATENATE("(",ROUND((D198/$H200)*100,1),")")</f>
        <v>(10.8)</v>
      </c>
      <c r="F198" s="302">
        <f>'Ind T6'!N81</f>
        <v>9.5391753577830389</v>
      </c>
      <c r="G198" s="299" t="str">
        <f>CONCATENATE("(",ROUND((F198/$H200)*100,1),")")</f>
        <v>(6.1)</v>
      </c>
      <c r="H198" s="302">
        <f>SUM(B198,D198,F198)</f>
        <v>83.974164602583627</v>
      </c>
      <c r="I198" s="299" t="str">
        <f>CONCATENATE("(",ROUND((H198/$H200)*100,1),")")</f>
        <v>(53.4)</v>
      </c>
      <c r="K198" s="302">
        <f>B203-B198</f>
        <v>1.379171020240598</v>
      </c>
      <c r="L198" s="302">
        <f>D203-D198</f>
        <v>0.22245345605623612</v>
      </c>
      <c r="M198" s="302">
        <f>F203-F198</f>
        <v>0.24285592104029696</v>
      </c>
      <c r="N198" s="302">
        <f>SUM(K198:M198)</f>
        <v>1.8444803973371311</v>
      </c>
    </row>
    <row r="199" spans="1:14" x14ac:dyDescent="0.2">
      <c r="A199" s="282" t="s">
        <v>365</v>
      </c>
      <c r="B199" s="302">
        <f>'Ind T6'!L80</f>
        <v>30.726923915736034</v>
      </c>
      <c r="C199" s="299" t="str">
        <f>CONCATENATE("(",ROUND((B199/$H200)*100,1),")")</f>
        <v>(19.5)</v>
      </c>
      <c r="D199" s="302">
        <f>'Ind T6'!M80</f>
        <v>38.862558255926956</v>
      </c>
      <c r="E199" s="299" t="str">
        <f>CONCATENATE("(",ROUND((D199/$H200)*100,1),")")</f>
        <v>(24.7)</v>
      </c>
      <c r="F199" s="302">
        <f>'Ind T6'!N80</f>
        <v>3.744353225753549</v>
      </c>
      <c r="G199" s="299" t="str">
        <f>CONCATENATE("(",ROUND((F199/$H200)*100,1),")")</f>
        <v>(2.4)</v>
      </c>
      <c r="H199" s="302">
        <f t="shared" ref="H199" si="156">SUM(B199,D199,F199)</f>
        <v>73.333835397416536</v>
      </c>
      <c r="I199" s="299" t="str">
        <f>CONCATENATE("(",ROUND((H199/$H200)*100,1),")")</f>
        <v>(46.6)</v>
      </c>
      <c r="K199" s="302">
        <f t="shared" ref="K199:K200" si="157">B204-B199</f>
        <v>1.6868973773763862</v>
      </c>
      <c r="L199" s="302">
        <f t="shared" ref="L199:L200" si="158">D204-D199</f>
        <v>-0.95525468964961391</v>
      </c>
      <c r="M199" s="302">
        <f t="shared" ref="M199:M200" si="159">F204-F199</f>
        <v>0.16287691493589307</v>
      </c>
      <c r="N199" s="302">
        <f t="shared" ref="N199:N200" si="160">SUM(K199:M199)</f>
        <v>0.89451960266266539</v>
      </c>
    </row>
    <row r="200" spans="1:14" x14ac:dyDescent="0.2">
      <c r="A200" s="282" t="s">
        <v>363</v>
      </c>
      <c r="B200" s="302">
        <f>SUM(B198:B199)</f>
        <v>88.104781952056982</v>
      </c>
      <c r="C200" s="299" t="str">
        <f>CONCATENATE("(",ROUND((B200/$H200)*100,1),")")</f>
        <v>(56)</v>
      </c>
      <c r="D200" s="302">
        <f>SUM(D198:D199)</f>
        <v>55.919689464406602</v>
      </c>
      <c r="E200" s="299" t="str">
        <f>CONCATENATE("(",ROUND((D200/$H200)*100,1),")")</f>
        <v>(35.5)</v>
      </c>
      <c r="F200" s="302">
        <f>SUM(F198:F199)</f>
        <v>13.283528583536588</v>
      </c>
      <c r="G200" s="299" t="str">
        <f>CONCATENATE("(",ROUND((F200/$H200)*100,1),")")</f>
        <v>(8.4)</v>
      </c>
      <c r="H200" s="302">
        <f>SUM(H198:H199)</f>
        <v>157.30800000000016</v>
      </c>
      <c r="I200" s="299" t="str">
        <f>CONCATENATE("(",ROUND((H200/$H200)*100,1),")")</f>
        <v>(100)</v>
      </c>
      <c r="K200" s="302">
        <f t="shared" si="157"/>
        <v>3.0660683976169878</v>
      </c>
      <c r="L200" s="302">
        <f t="shared" si="158"/>
        <v>-0.73280123359337779</v>
      </c>
      <c r="M200" s="302">
        <f t="shared" si="159"/>
        <v>0.40573283597619003</v>
      </c>
      <c r="N200" s="302">
        <f t="shared" si="160"/>
        <v>2.7389999999998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58.757029056561542</v>
      </c>
      <c r="C203" s="299" t="str">
        <f>CONCATENATE("(",ROUND((B203/$H205)*100,1),")")</f>
        <v>(36.7)</v>
      </c>
      <c r="D203" s="302">
        <f>'Ind T6'!R81</f>
        <v>17.279584664535882</v>
      </c>
      <c r="E203" s="299" t="str">
        <f>CONCATENATE("(",ROUND((D203/$H205)*100,1),")")</f>
        <v>(10.8)</v>
      </c>
      <c r="F203" s="302">
        <f>'Ind T6'!S81</f>
        <v>9.7820312788233359</v>
      </c>
      <c r="G203" s="299" t="str">
        <f>CONCATENATE("(",ROUND((F203/$H205)*100,1),")")</f>
        <v>(6.1)</v>
      </c>
      <c r="H203" s="302">
        <f>SUM(B203,D203,F203)</f>
        <v>85.818644999920764</v>
      </c>
      <c r="I203" s="299" t="str">
        <f>CONCATENATE("(",ROUND((H203/$H205)*100,1),")")</f>
        <v>(53.6)</v>
      </c>
      <c r="K203" s="302">
        <f>B208-B203</f>
        <v>1.5896122328122289</v>
      </c>
      <c r="L203" s="302">
        <f>D208-D203</f>
        <v>0.34349001343436925</v>
      </c>
      <c r="M203" s="302">
        <f>F208-F203</f>
        <v>0.34176235071255867</v>
      </c>
      <c r="N203" s="302">
        <f>SUM(K203:M203)</f>
        <v>2.2748645969591568</v>
      </c>
    </row>
    <row r="204" spans="1:14" x14ac:dyDescent="0.2">
      <c r="A204" s="282" t="s">
        <v>365</v>
      </c>
      <c r="B204" s="302">
        <f>'Ind T6'!Q80</f>
        <v>32.41382129311242</v>
      </c>
      <c r="C204" s="299" t="str">
        <f>CONCATENATE("(",ROUND((B204/$H205)*100,1),")")</f>
        <v>(20.3)</v>
      </c>
      <c r="D204" s="302">
        <f>'Ind T6'!R80</f>
        <v>37.907303566277342</v>
      </c>
      <c r="E204" s="299" t="str">
        <f>CONCATENATE("(",ROUND((D204/$H205)*100,1),")")</f>
        <v>(23.7)</v>
      </c>
      <c r="F204" s="302">
        <f>'Ind T6'!S80</f>
        <v>3.9072301406894421</v>
      </c>
      <c r="G204" s="299" t="str">
        <f>CONCATENATE("(",ROUND((F204/$H205)*100,1),")")</f>
        <v>(2.4)</v>
      </c>
      <c r="H204" s="302">
        <f t="shared" ref="H204" si="161">SUM(B204,D204,F204)</f>
        <v>74.228355000079191</v>
      </c>
      <c r="I204" s="299" t="str">
        <f>CONCATENATE("(",ROUND((H204/$H205)*100,1),")")</f>
        <v>(46.4)</v>
      </c>
      <c r="K204" s="302">
        <f t="shared" ref="K204:K205" si="162">B209-B204</f>
        <v>2.9836598068351492</v>
      </c>
      <c r="L204" s="302">
        <f t="shared" ref="L204:L205" si="163">D209-D204</f>
        <v>-2.1737202344467832</v>
      </c>
      <c r="M204" s="302">
        <f t="shared" ref="M204:M205" si="164">F209-F204</f>
        <v>0.31119583065241718</v>
      </c>
      <c r="N204" s="302">
        <f t="shared" ref="N204:N205" si="165">SUM(K204:M204)</f>
        <v>1.1211354030407832</v>
      </c>
    </row>
    <row r="205" spans="1:14" x14ac:dyDescent="0.2">
      <c r="A205" s="282" t="s">
        <v>363</v>
      </c>
      <c r="B205" s="302">
        <f>SUM(B203:B204)</f>
        <v>91.17085034967397</v>
      </c>
      <c r="C205" s="299" t="str">
        <f>CONCATENATE("(",ROUND((B205/$H205)*100,1),")")</f>
        <v>(57)</v>
      </c>
      <c r="D205" s="302">
        <f>SUM(D203:D204)</f>
        <v>55.186888230813224</v>
      </c>
      <c r="E205" s="299" t="str">
        <f>CONCATENATE("(",ROUND((D205/$H205)*100,1),")")</f>
        <v>(34.5)</v>
      </c>
      <c r="F205" s="302">
        <f>SUM(F203:F204)</f>
        <v>13.689261419512778</v>
      </c>
      <c r="G205" s="299" t="str">
        <f>CONCATENATE("(",ROUND((F205/$H205)*100,1),")")</f>
        <v>(8.6)</v>
      </c>
      <c r="H205" s="302">
        <f>SUM(H203:H204)</f>
        <v>160.04699999999997</v>
      </c>
      <c r="I205" s="299" t="str">
        <f>CONCATENATE("(",ROUND((H205/$H205)*100,1),")")</f>
        <v>(100)</v>
      </c>
      <c r="K205" s="302">
        <f t="shared" si="162"/>
        <v>4.5732720396473781</v>
      </c>
      <c r="L205" s="302">
        <f t="shared" si="163"/>
        <v>-1.8302302210124139</v>
      </c>
      <c r="M205" s="302">
        <f t="shared" si="164"/>
        <v>0.6529581813649763</v>
      </c>
      <c r="N205" s="302">
        <f t="shared" si="165"/>
        <v>3.3959999999999404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60.346641289373771</v>
      </c>
      <c r="C208" s="299" t="str">
        <f>CONCATENATE("(",ROUND((B208/$H210)*100,1),")")</f>
        <v>(36.9)</v>
      </c>
      <c r="D208" s="302">
        <f>'Ind T6'!W81</f>
        <v>17.623074677970251</v>
      </c>
      <c r="E208" s="299" t="str">
        <f>CONCATENATE("(",ROUND((D208/$H210)*100,1),")")</f>
        <v>(10.8)</v>
      </c>
      <c r="F208" s="302">
        <f>'Ind T6'!X81</f>
        <v>10.123793629535895</v>
      </c>
      <c r="G208" s="299" t="str">
        <f>CONCATENATE("(",ROUND((F208/$H210)*100,1),")")</f>
        <v>(6.2)</v>
      </c>
      <c r="H208" s="302">
        <f>SUM(B208,D208,F208)</f>
        <v>88.093509596879926</v>
      </c>
      <c r="I208" s="299" t="str">
        <f>CONCATENATE("(",ROUND((H208/$H210)*100,1),")")</f>
        <v>(53.9)</v>
      </c>
      <c r="K208" s="302">
        <f>B208-B198</f>
        <v>2.9687832530528269</v>
      </c>
      <c r="L208" s="302">
        <f>D208-D198</f>
        <v>0.56594346949060537</v>
      </c>
      <c r="M208" s="302">
        <f>F208-F198</f>
        <v>0.58461827175285563</v>
      </c>
      <c r="N208" s="302">
        <f>SUM(K208:M208)</f>
        <v>4.1193449942962879</v>
      </c>
    </row>
    <row r="209" spans="1:14" x14ac:dyDescent="0.2">
      <c r="A209" s="282" t="s">
        <v>365</v>
      </c>
      <c r="B209" s="302">
        <f>'Ind T6'!V80</f>
        <v>35.397481099947569</v>
      </c>
      <c r="C209" s="299" t="str">
        <f>CONCATENATE("(",ROUND((B209/$H210)*100,1),")")</f>
        <v>(21.7)</v>
      </c>
      <c r="D209" s="302">
        <f>'Ind T6'!W80</f>
        <v>35.733583331830559</v>
      </c>
      <c r="E209" s="299" t="str">
        <f>CONCATENATE("(",ROUND((D209/$H210)*100,1),")")</f>
        <v>(21.9)</v>
      </c>
      <c r="F209" s="302">
        <f>'Ind T6'!X80</f>
        <v>4.2184259713418593</v>
      </c>
      <c r="G209" s="299" t="str">
        <f>CONCATENATE("(",ROUND((F209/$H210)*100,1),")")</f>
        <v>(2.6)</v>
      </c>
      <c r="H209" s="302">
        <f t="shared" ref="H209" si="166">SUM(B209,D209,F209)</f>
        <v>75.349490403119987</v>
      </c>
      <c r="I209" s="299" t="str">
        <f>CONCATENATE("(",ROUND((H209/$H210)*100,1),")")</f>
        <v>(46.1)</v>
      </c>
      <c r="K209" s="302">
        <f t="shared" ref="K209:K210" si="167">B209-B199</f>
        <v>4.6705571842115354</v>
      </c>
      <c r="L209" s="302">
        <f t="shared" ref="L209:L210" si="168">D209-D199</f>
        <v>-3.1289749240963971</v>
      </c>
      <c r="M209" s="302">
        <f t="shared" ref="M209:M210" si="169">F209-F199</f>
        <v>0.47407274558831025</v>
      </c>
      <c r="N209" s="302">
        <f t="shared" ref="N209:N210" si="170">SUM(K209:M209)</f>
        <v>2.0156550057034486</v>
      </c>
    </row>
    <row r="210" spans="1:14" x14ac:dyDescent="0.2">
      <c r="A210" s="282" t="s">
        <v>363</v>
      </c>
      <c r="B210" s="302">
        <f>SUM(B208:B209)</f>
        <v>95.744122389321348</v>
      </c>
      <c r="C210" s="299" t="str">
        <f>CONCATENATE("(",ROUND((B210/$H210)*100,1),")")</f>
        <v>(58.6)</v>
      </c>
      <c r="D210" s="302">
        <f>SUM(D208:D209)</f>
        <v>53.35665800980081</v>
      </c>
      <c r="E210" s="299" t="str">
        <f>CONCATENATE("(",ROUND((D210/$H210)*100,1),")")</f>
        <v>(32.6)</v>
      </c>
      <c r="F210" s="302">
        <f>SUM(F208:F209)</f>
        <v>14.342219600877755</v>
      </c>
      <c r="G210" s="299" t="str">
        <f>CONCATENATE("(",ROUND((F210/$H210)*100,1),")")</f>
        <v>(8.8)</v>
      </c>
      <c r="H210" s="302">
        <f>SUM(H208:H209)</f>
        <v>163.44299999999993</v>
      </c>
      <c r="I210" s="299" t="str">
        <f>CONCATENATE("(",ROUND((H210/$H210)*100,1),")")</f>
        <v>(100)</v>
      </c>
      <c r="K210" s="302">
        <f t="shared" si="167"/>
        <v>7.6393404372643658</v>
      </c>
      <c r="L210" s="302">
        <f t="shared" si="168"/>
        <v>-2.5630314546057917</v>
      </c>
      <c r="M210" s="302">
        <f t="shared" si="169"/>
        <v>1.0586910173411663</v>
      </c>
      <c r="N210" s="302">
        <f t="shared" si="170"/>
        <v>6.1349999999997404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33.063080033705596</v>
      </c>
      <c r="C219" s="299" t="str">
        <f>CONCATENATE("(",ROUND((B219/$H221)*100,1),")")</f>
        <v>(56.4)</v>
      </c>
      <c r="D219" s="302">
        <f>'Ind T6'!M90</f>
        <v>4.9457389084866756</v>
      </c>
      <c r="E219" s="299" t="str">
        <f>CONCATENATE("(",ROUND((D219/$H221)*100,1),")")</f>
        <v>(8.4)</v>
      </c>
      <c r="F219" s="302">
        <f>'Ind T6'!N90</f>
        <v>7.2437699654290446</v>
      </c>
      <c r="G219" s="299" t="str">
        <f>CONCATENATE("(",ROUND((F219/$H221)*100,1),")")</f>
        <v>(12.3)</v>
      </c>
      <c r="H219" s="302">
        <f>SUM(B219,D219,F219)</f>
        <v>45.252588907621316</v>
      </c>
      <c r="I219" s="299" t="str">
        <f>CONCATENATE("(",ROUND((H219/$H221)*100,1),")")</f>
        <v>(77.1)</v>
      </c>
      <c r="K219" s="302">
        <f>B224-B219</f>
        <v>0.64083049975293704</v>
      </c>
      <c r="L219" s="302">
        <f>D224-D219</f>
        <v>0.15014371174132179</v>
      </c>
      <c r="M219" s="302">
        <f>F224-F219</f>
        <v>4.6248250297144189E-2</v>
      </c>
      <c r="N219" s="302">
        <f>SUM(K219:M219)</f>
        <v>0.83722246179140303</v>
      </c>
    </row>
    <row r="220" spans="1:14" x14ac:dyDescent="0.2">
      <c r="A220" s="282" t="s">
        <v>365</v>
      </c>
      <c r="B220" s="302">
        <f>'Ind T6'!L89</f>
        <v>7.8375334577455229</v>
      </c>
      <c r="C220" s="299" t="str">
        <f>CONCATENATE("(",ROUND((B220/$H221)*100,1),")")</f>
        <v>(13.4)</v>
      </c>
      <c r="D220" s="302">
        <f>'Ind T6'!M89</f>
        <v>4.5693029793896542</v>
      </c>
      <c r="E220" s="299" t="str">
        <f>CONCATENATE("(",ROUND((D220/$H221)*100,1),")")</f>
        <v>(7.8)</v>
      </c>
      <c r="F220" s="302">
        <f>'Ind T6'!N89</f>
        <v>1.0005746552436163</v>
      </c>
      <c r="G220" s="299" t="str">
        <f>CONCATENATE("(",ROUND((F220/$H221)*100,1),")")</f>
        <v>(1.7)</v>
      </c>
      <c r="H220" s="302">
        <f t="shared" ref="H220" si="171">SUM(B220,D220,F220)</f>
        <v>13.407411092378792</v>
      </c>
      <c r="I220" s="299" t="str">
        <f>CONCATENATE("(",ROUND((H220/$H221)*100,1),")")</f>
        <v>(22.9)</v>
      </c>
      <c r="K220" s="302">
        <f t="shared" ref="K220:K221" si="172">B225-B220</f>
        <v>0.54072991897816269</v>
      </c>
      <c r="L220" s="302">
        <f t="shared" ref="L220:L221" si="173">D225-D220</f>
        <v>0.35336788618387249</v>
      </c>
      <c r="M220" s="302">
        <f t="shared" ref="M220:M221" si="174">F225-F220</f>
        <v>-1.532026695366473E-2</v>
      </c>
      <c r="N220" s="302">
        <f t="shared" ref="N220:N221" si="175">SUM(K220:M220)</f>
        <v>0.87877753820837046</v>
      </c>
    </row>
    <row r="221" spans="1:14" x14ac:dyDescent="0.2">
      <c r="A221" s="282" t="s">
        <v>363</v>
      </c>
      <c r="B221" s="302">
        <f>SUM(B219:B220)</f>
        <v>40.900613491451118</v>
      </c>
      <c r="C221" s="299" t="str">
        <f>CONCATENATE("(",ROUND((B221/$H221)*100,1),")")</f>
        <v>(69.7)</v>
      </c>
      <c r="D221" s="302">
        <f>SUM(D219:D220)</f>
        <v>9.515041887876329</v>
      </c>
      <c r="E221" s="299" t="str">
        <f>CONCATENATE("(",ROUND((D221/$H221)*100,1),")")</f>
        <v>(16.2)</v>
      </c>
      <c r="F221" s="302">
        <f>SUM(F219:F220)</f>
        <v>8.2443446206726616</v>
      </c>
      <c r="G221" s="299" t="str">
        <f>CONCATENATE("(",ROUND((F221/$H221)*100,1),")")</f>
        <v>(14.1)</v>
      </c>
      <c r="H221" s="302">
        <f>SUM(H219:H220)</f>
        <v>58.66000000000011</v>
      </c>
      <c r="I221" s="299" t="str">
        <f>CONCATENATE("(",ROUND((H221/$H221)*100,1),")")</f>
        <v>(100)</v>
      </c>
      <c r="K221" s="302">
        <f t="shared" si="172"/>
        <v>1.1815604187311024</v>
      </c>
      <c r="L221" s="302">
        <f t="shared" si="173"/>
        <v>0.50351159792519518</v>
      </c>
      <c r="M221" s="302">
        <f t="shared" si="174"/>
        <v>3.0927983343479681E-2</v>
      </c>
      <c r="N221" s="302">
        <f t="shared" si="175"/>
        <v>1.7159999999997773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33.703910533458533</v>
      </c>
      <c r="C224" s="299" t="str">
        <f>CONCATENATE("(",ROUND((B224/$H226)*100,1),")")</f>
        <v>(55.8)</v>
      </c>
      <c r="D224" s="302">
        <f>'Ind T6'!R90</f>
        <v>5.0958826202279974</v>
      </c>
      <c r="E224" s="299" t="str">
        <f>CONCATENATE("(",ROUND((D224/$H226)*100,1),")")</f>
        <v>(8.4)</v>
      </c>
      <c r="F224" s="302">
        <f>'Ind T6'!S90</f>
        <v>7.2900182157261888</v>
      </c>
      <c r="G224" s="299" t="str">
        <f>CONCATENATE("(",ROUND((F224/$H226)*100,1),")")</f>
        <v>(12.1)</v>
      </c>
      <c r="H224" s="302">
        <f>SUM(B224,D224,F224)</f>
        <v>46.089811369412715</v>
      </c>
      <c r="I224" s="299" t="str">
        <f>CONCATENATE("(",ROUND((H224/$H226)*100,1),")")</f>
        <v>(76.3)</v>
      </c>
      <c r="K224" s="302">
        <f>B229-B224</f>
        <v>-0.64110520426926598</v>
      </c>
      <c r="L224" s="302">
        <f>D229-D224</f>
        <v>0.19390801892729748</v>
      </c>
      <c r="M224" s="302">
        <f>F229-F224</f>
        <v>0.15800700457372763</v>
      </c>
      <c r="N224" s="302">
        <f>SUM(K224:M224)</f>
        <v>-0.28919018076824088</v>
      </c>
    </row>
    <row r="225" spans="1:14" x14ac:dyDescent="0.2">
      <c r="A225" s="282" t="s">
        <v>365</v>
      </c>
      <c r="B225" s="302">
        <f>'Ind T6'!Q89</f>
        <v>8.3782633767236856</v>
      </c>
      <c r="C225" s="299" t="str">
        <f>CONCATENATE("(",ROUND((B225/$H226)*100,1),")")</f>
        <v>(13.9)</v>
      </c>
      <c r="D225" s="302">
        <f>'Ind T6'!R89</f>
        <v>4.9226708655735267</v>
      </c>
      <c r="E225" s="299" t="str">
        <f>CONCATENATE("(",ROUND((D225/$H226)*100,1),")")</f>
        <v>(8.2)</v>
      </c>
      <c r="F225" s="302">
        <f>'Ind T6'!S89</f>
        <v>0.9852543882899516</v>
      </c>
      <c r="G225" s="299" t="str">
        <f>CONCATENATE("(",ROUND((F225/$H226)*100,1),")")</f>
        <v>(1.6)</v>
      </c>
      <c r="H225" s="302">
        <f t="shared" ref="H225" si="176">SUM(B225,D225,F225)</f>
        <v>14.286188630587166</v>
      </c>
      <c r="I225" s="299" t="str">
        <f>CONCATENATE("(",ROUND((H225/$H226)*100,1),")")</f>
        <v>(23.7)</v>
      </c>
      <c r="K225" s="302">
        <f t="shared" ref="K225:K226" si="177">B230-B225</f>
        <v>0.39633374636496121</v>
      </c>
      <c r="L225" s="302">
        <f t="shared" ref="L225:L226" si="178">D230-D225</f>
        <v>0.40728631931214121</v>
      </c>
      <c r="M225" s="302">
        <f t="shared" ref="M225:M226" si="179">F230-F225</f>
        <v>-2.8429884908488523E-2</v>
      </c>
      <c r="N225" s="302">
        <f t="shared" ref="N225:N226" si="180">SUM(K225:M225)</f>
        <v>0.7751901807686139</v>
      </c>
    </row>
    <row r="226" spans="1:14" x14ac:dyDescent="0.2">
      <c r="A226" s="282" t="s">
        <v>363</v>
      </c>
      <c r="B226" s="302">
        <f>SUM(B224:B225)</f>
        <v>42.08217391018222</v>
      </c>
      <c r="C226" s="299" t="str">
        <f>CONCATENATE("(",ROUND((B226/$H226)*100,1),")")</f>
        <v>(69.7)</v>
      </c>
      <c r="D226" s="302">
        <f>SUM(D224:D225)</f>
        <v>10.018553485801524</v>
      </c>
      <c r="E226" s="299" t="str">
        <f>CONCATENATE("(",ROUND((D226/$H226)*100,1),")")</f>
        <v>(16.6)</v>
      </c>
      <c r="F226" s="302">
        <f>SUM(F224:F225)</f>
        <v>8.2752726040161413</v>
      </c>
      <c r="G226" s="299" t="str">
        <f>CONCATENATE("(",ROUND((F226/$H226)*100,1),")")</f>
        <v>(13.7)</v>
      </c>
      <c r="H226" s="302">
        <f>SUM(H224:H225)</f>
        <v>60.375999999999877</v>
      </c>
      <c r="I226" s="299" t="str">
        <f>CONCATENATE("(",ROUND((H226/$H226)*100,1),")")</f>
        <v>(100)</v>
      </c>
      <c r="K226" s="302">
        <f t="shared" si="177"/>
        <v>-0.24477145790430654</v>
      </c>
      <c r="L226" s="302">
        <f t="shared" si="178"/>
        <v>0.60119433823943957</v>
      </c>
      <c r="M226" s="302">
        <f t="shared" si="179"/>
        <v>0.12957711966523888</v>
      </c>
      <c r="N226" s="302">
        <f t="shared" si="180"/>
        <v>0.48600000000037191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33.062805329189267</v>
      </c>
      <c r="C229" s="299" t="str">
        <f>CONCATENATE("(",ROUND((B229/$H231)*100,1),")")</f>
        <v>(54.3)</v>
      </c>
      <c r="D229" s="302">
        <f>'Ind T6'!W90</f>
        <v>5.2897906391552949</v>
      </c>
      <c r="E229" s="299" t="str">
        <f>CONCATENATE("(",ROUND((D229/$H231)*100,1),")")</f>
        <v>(8.7)</v>
      </c>
      <c r="F229" s="302">
        <f>'Ind T6'!X90</f>
        <v>7.4480252202999164</v>
      </c>
      <c r="G229" s="299" t="str">
        <f>CONCATENATE("(",ROUND((F229/$H231)*100,1),")")</f>
        <v>(12.2)</v>
      </c>
      <c r="H229" s="302">
        <f>SUM(B229,D229,F229)</f>
        <v>45.800621188644477</v>
      </c>
      <c r="I229" s="299" t="str">
        <f>CONCATENATE("(",ROUND((H229/$H231)*100,1),")")</f>
        <v>(75.3)</v>
      </c>
      <c r="K229" s="302">
        <f>B229-B219</f>
        <v>-2.7470451632893855E-4</v>
      </c>
      <c r="L229" s="302">
        <f>D229-D219</f>
        <v>0.34405173066861927</v>
      </c>
      <c r="M229" s="302">
        <f>F229-F219</f>
        <v>0.20425525487087182</v>
      </c>
      <c r="N229" s="302">
        <f>SUM(K229:M229)</f>
        <v>0.54803228102316215</v>
      </c>
    </row>
    <row r="230" spans="1:14" x14ac:dyDescent="0.2">
      <c r="A230" s="282" t="s">
        <v>365</v>
      </c>
      <c r="B230" s="302">
        <f>'Ind T6'!V89</f>
        <v>8.7745971230886468</v>
      </c>
      <c r="C230" s="299" t="str">
        <f>CONCATENATE("(",ROUND((B230/$H231)*100,1),")")</f>
        <v>(14.4)</v>
      </c>
      <c r="D230" s="302">
        <f>'Ind T6'!W89</f>
        <v>5.3299571848856679</v>
      </c>
      <c r="E230" s="299" t="str">
        <f>CONCATENATE("(",ROUND((D230/$H231)*100,1),")")</f>
        <v>(8.8)</v>
      </c>
      <c r="F230" s="302">
        <f>'Ind T6'!X89</f>
        <v>0.95682450338146308</v>
      </c>
      <c r="G230" s="299" t="str">
        <f>CONCATENATE("(",ROUND((F230/$H231)*100,1),")")</f>
        <v>(1.6)</v>
      </c>
      <c r="H230" s="302">
        <f t="shared" ref="H230" si="181">SUM(B230,D230,F230)</f>
        <v>15.061378811355778</v>
      </c>
      <c r="I230" s="299" t="str">
        <f>CONCATENATE("(",ROUND((H230/$H231)*100,1),")")</f>
        <v>(24.7)</v>
      </c>
      <c r="K230" s="302">
        <f t="shared" ref="K230:K231" si="182">B230-B220</f>
        <v>0.93706366534312391</v>
      </c>
      <c r="L230" s="302">
        <f t="shared" ref="L230:L231" si="183">D230-D220</f>
        <v>0.7606542054960137</v>
      </c>
      <c r="M230" s="302">
        <f t="shared" ref="M230:M231" si="184">F230-F220</f>
        <v>-4.3750151862153253E-2</v>
      </c>
      <c r="N230" s="302">
        <f t="shared" ref="N230:N231" si="185">SUM(K230:M230)</f>
        <v>1.6539677189769844</v>
      </c>
    </row>
    <row r="231" spans="1:14" x14ac:dyDescent="0.2">
      <c r="A231" s="282" t="s">
        <v>363</v>
      </c>
      <c r="B231" s="302">
        <f>SUM(B229:B230)</f>
        <v>41.837402452277914</v>
      </c>
      <c r="C231" s="299" t="str">
        <f>CONCATENATE("(",ROUND((B231/$H231)*100,1),")")</f>
        <v>(68.7)</v>
      </c>
      <c r="D231" s="302">
        <f>SUM(D229:D230)</f>
        <v>10.619747824040964</v>
      </c>
      <c r="E231" s="299" t="str">
        <f>CONCATENATE("(",ROUND((D231/$H231)*100,1),")")</f>
        <v>(17.4)</v>
      </c>
      <c r="F231" s="302">
        <f>SUM(F229:F230)</f>
        <v>8.4048497236813802</v>
      </c>
      <c r="G231" s="299" t="str">
        <f>CONCATENATE("(",ROUND((F231/$H231)*100,1),")")</f>
        <v>(13.8)</v>
      </c>
      <c r="H231" s="302">
        <f>SUM(H229:H230)</f>
        <v>60.862000000000258</v>
      </c>
      <c r="I231" s="299" t="str">
        <f>CONCATENATE("(",ROUND((H231/$H231)*100,1),")")</f>
        <v>(100)</v>
      </c>
      <c r="K231" s="302">
        <f t="shared" si="182"/>
        <v>0.93678896082679586</v>
      </c>
      <c r="L231" s="302">
        <f t="shared" si="183"/>
        <v>1.1047059361646347</v>
      </c>
      <c r="M231" s="302">
        <f t="shared" si="184"/>
        <v>0.16050510300871856</v>
      </c>
      <c r="N231" s="302">
        <f t="shared" si="185"/>
        <v>2.2020000000001492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12.006362169119827</v>
      </c>
      <c r="C240" s="299" t="str">
        <f>CONCATENATE("(",ROUND((B240/$H242)*100,1),")")</f>
        <v>(17.9)</v>
      </c>
      <c r="D240" s="302">
        <f>'Ind T6'!M99</f>
        <v>15.073524268824341</v>
      </c>
      <c r="E240" s="299" t="str">
        <f>CONCATENATE("(",ROUND((D240/$H242)*100,1),")")</f>
        <v>(22.5)</v>
      </c>
      <c r="F240" s="302">
        <f>'Ind T6'!N99</f>
        <v>0.65804908103386206</v>
      </c>
      <c r="G240" s="299" t="str">
        <f>CONCATENATE("(",ROUND((F240/$H242)*100,1),")")</f>
        <v>(1)</v>
      </c>
      <c r="H240" s="302">
        <f>SUM(B240,D240,F240)</f>
        <v>27.737935518978031</v>
      </c>
      <c r="I240" s="299" t="str">
        <f>CONCATENATE("(",ROUND((H240/$H242)*100,1),")")</f>
        <v>(41.4)</v>
      </c>
      <c r="K240" s="302">
        <f>B245-B240</f>
        <v>-5.9719358700323966E-2</v>
      </c>
      <c r="L240" s="302">
        <f>D245-D240</f>
        <v>-0.37875702356422281</v>
      </c>
      <c r="M240" s="302">
        <f>F245-F240</f>
        <v>1.8484099022084366E-2</v>
      </c>
      <c r="N240" s="302">
        <f>SUM(K240:M240)</f>
        <v>-0.41999228324246241</v>
      </c>
    </row>
    <row r="241" spans="1:14" x14ac:dyDescent="0.2">
      <c r="A241" s="282" t="s">
        <v>365</v>
      </c>
      <c r="B241" s="302">
        <f>'Ind T6'!L98</f>
        <v>12.59440602880407</v>
      </c>
      <c r="C241" s="299" t="str">
        <f>CONCATENATE("(",ROUND((B241/$H242)*100,1),")")</f>
        <v>(18.8)</v>
      </c>
      <c r="D241" s="302">
        <f>'Ind T6'!M98</f>
        <v>24.837852548623928</v>
      </c>
      <c r="E241" s="299" t="str">
        <f>CONCATENATE("(",ROUND((D241/$H242)*100,1),")")</f>
        <v>(37.1)</v>
      </c>
      <c r="F241" s="302">
        <f>'Ind T6'!N98</f>
        <v>1.8668059035938431</v>
      </c>
      <c r="G241" s="299" t="str">
        <f>CONCATENATE("(",ROUND((F241/$H242)*100,1),")")</f>
        <v>(2.8)</v>
      </c>
      <c r="H241" s="302">
        <f t="shared" ref="H241" si="186">SUM(B241,D241,F241)</f>
        <v>39.299064481021844</v>
      </c>
      <c r="I241" s="299" t="str">
        <f>CONCATENATE("(",ROUND((H241/$H242)*100,1),")")</f>
        <v>(58.6)</v>
      </c>
      <c r="K241" s="302">
        <f t="shared" ref="K241:K242" si="187">B246-B241</f>
        <v>-6.6411258029621223E-2</v>
      </c>
      <c r="L241" s="302">
        <f t="shared" ref="L241:L242" si="188">D246-D241</f>
        <v>-6.8806389819968672E-2</v>
      </c>
      <c r="M241" s="302">
        <f t="shared" ref="M241:M242" si="189">F246-F241</f>
        <v>8.0209931092135811E-2</v>
      </c>
      <c r="N241" s="302">
        <f t="shared" ref="N241:N242" si="190">SUM(K241:M241)</f>
        <v>-5.5007716757454084E-2</v>
      </c>
    </row>
    <row r="242" spans="1:14" x14ac:dyDescent="0.2">
      <c r="A242" s="282" t="s">
        <v>363</v>
      </c>
      <c r="B242" s="302">
        <f>SUM(B240:B241)</f>
        <v>24.600768197923898</v>
      </c>
      <c r="C242" s="299" t="str">
        <f>CONCATENATE("(",ROUND((B242/$H242)*100,1),")")</f>
        <v>(36.7)</v>
      </c>
      <c r="D242" s="302">
        <f>SUM(D240:D241)</f>
        <v>39.911376817448271</v>
      </c>
      <c r="E242" s="299" t="str">
        <f>CONCATENATE("(",ROUND((D242/$H242)*100,1),")")</f>
        <v>(59.5)</v>
      </c>
      <c r="F242" s="302">
        <f>SUM(F240:F241)</f>
        <v>2.5248549846277051</v>
      </c>
      <c r="G242" s="299" t="str">
        <f>CONCATENATE("(",ROUND((F242/$H242)*100,1),")")</f>
        <v>(3.8)</v>
      </c>
      <c r="H242" s="302">
        <f>SUM(H240:H241)</f>
        <v>67.036999999999878</v>
      </c>
      <c r="I242" s="299" t="str">
        <f>CONCATENATE("(",ROUND((H242/$H242)*100,1),")")</f>
        <v>(100)</v>
      </c>
      <c r="K242" s="302">
        <f t="shared" si="187"/>
        <v>-0.12613061672994519</v>
      </c>
      <c r="L242" s="302">
        <f t="shared" si="188"/>
        <v>-0.44756341338419503</v>
      </c>
      <c r="M242" s="302">
        <f t="shared" si="189"/>
        <v>9.869403011422051E-2</v>
      </c>
      <c r="N242" s="302">
        <f t="shared" si="190"/>
        <v>-0.47499999999991971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11.946642810419503</v>
      </c>
      <c r="C245" s="299" t="str">
        <f>CONCATENATE("(",ROUND((B245/$H247)*100,1),")")</f>
        <v>(17.9)</v>
      </c>
      <c r="D245" s="302">
        <f>'Ind T6'!R99</f>
        <v>14.694767245260119</v>
      </c>
      <c r="E245" s="299" t="str">
        <f>CONCATENATE("(",ROUND((D245/$H247)*100,1),")")</f>
        <v>(22.1)</v>
      </c>
      <c r="F245" s="302">
        <f>'Ind T6'!S99</f>
        <v>0.67653318005594643</v>
      </c>
      <c r="G245" s="299" t="str">
        <f>CONCATENATE("(",ROUND((F245/$H247)*100,1),")")</f>
        <v>(1)</v>
      </c>
      <c r="H245" s="302">
        <f>SUM(B245,D245,F245)</f>
        <v>27.317943235735569</v>
      </c>
      <c r="I245" s="299" t="str">
        <f>CONCATENATE("(",ROUND((H245/$H247)*100,1),")")</f>
        <v>(41)</v>
      </c>
      <c r="K245" s="302">
        <f>B250-B245</f>
        <v>0.87445581293151875</v>
      </c>
      <c r="L245" s="302">
        <f>D250-D245</f>
        <v>0.74843939351201172</v>
      </c>
      <c r="M245" s="302">
        <f>F250-F245</f>
        <v>5.1933070064743458E-2</v>
      </c>
      <c r="N245" s="302">
        <f>SUM(K245:M245)</f>
        <v>1.6748282765082738</v>
      </c>
    </row>
    <row r="246" spans="1:14" x14ac:dyDescent="0.2">
      <c r="A246" s="282" t="s">
        <v>365</v>
      </c>
      <c r="B246" s="302">
        <f>'Ind T6'!Q98</f>
        <v>12.527994770774448</v>
      </c>
      <c r="C246" s="299" t="str">
        <f>CONCATENATE("(",ROUND((B246/$H247)*100,1),")")</f>
        <v>(18.8)</v>
      </c>
      <c r="D246" s="302">
        <f>'Ind T6'!R98</f>
        <v>24.76904615880396</v>
      </c>
      <c r="E246" s="299" t="str">
        <f>CONCATENATE("(",ROUND((D246/$H247)*100,1),")")</f>
        <v>(37.2)</v>
      </c>
      <c r="F246" s="302">
        <f>'Ind T6'!S98</f>
        <v>1.9470158346859789</v>
      </c>
      <c r="G246" s="299" t="str">
        <f>CONCATENATE("(",ROUND((F246/$H247)*100,1),")")</f>
        <v>(2.9)</v>
      </c>
      <c r="H246" s="302">
        <f t="shared" ref="H246" si="191">SUM(B246,D246,F246)</f>
        <v>39.244056764264386</v>
      </c>
      <c r="I246" s="299" t="str">
        <f>CONCATENATE("(",ROUND((H246/$H247)*100,1),")")</f>
        <v>(59)</v>
      </c>
      <c r="K246" s="302">
        <f t="shared" ref="K246:K247" si="192">B251-B246</f>
        <v>0.81780331934642625</v>
      </c>
      <c r="L246" s="302">
        <f t="shared" ref="L246:L247" si="193">D251-D246</f>
        <v>1.4983446271001704</v>
      </c>
      <c r="M246" s="302">
        <f t="shared" ref="M246:M247" si="194">F251-F246</f>
        <v>0.15502377704509751</v>
      </c>
      <c r="N246" s="302">
        <f t="shared" ref="N246:N247" si="195">SUM(K246:M246)</f>
        <v>2.4711717234916941</v>
      </c>
    </row>
    <row r="247" spans="1:14" x14ac:dyDescent="0.2">
      <c r="A247" s="282" t="s">
        <v>363</v>
      </c>
      <c r="B247" s="302">
        <f>SUM(B245:B246)</f>
        <v>24.474637581193953</v>
      </c>
      <c r="C247" s="299" t="str">
        <f>CONCATENATE("(",ROUND((B247/$H247)*100,1),")")</f>
        <v>(36.8)</v>
      </c>
      <c r="D247" s="302">
        <f>SUM(D245:D246)</f>
        <v>39.463813404064076</v>
      </c>
      <c r="E247" s="299" t="str">
        <f>CONCATENATE("(",ROUND((D247/$H247)*100,1),")")</f>
        <v>(59.3)</v>
      </c>
      <c r="F247" s="302">
        <f>SUM(F245:F246)</f>
        <v>2.6235490147419256</v>
      </c>
      <c r="G247" s="299" t="str">
        <f>CONCATENATE("(",ROUND((F247/$H247)*100,1),")")</f>
        <v>(3.9)</v>
      </c>
      <c r="H247" s="302">
        <f>SUM(H245:H246)</f>
        <v>66.561999999999955</v>
      </c>
      <c r="I247" s="299" t="str">
        <f>CONCATENATE("(",ROUND((H247/$H247)*100,1),")")</f>
        <v>(100)</v>
      </c>
      <c r="K247" s="302">
        <f t="shared" si="192"/>
        <v>1.6922591322779432</v>
      </c>
      <c r="L247" s="302">
        <f t="shared" si="193"/>
        <v>2.2467840206121821</v>
      </c>
      <c r="M247" s="302">
        <f t="shared" si="194"/>
        <v>0.20695684710984086</v>
      </c>
      <c r="N247" s="302">
        <f t="shared" si="195"/>
        <v>4.1459999999999662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12.821098623351022</v>
      </c>
      <c r="C250" s="299" t="str">
        <f>CONCATENATE("(",ROUND((B250/$H252)*100,1),")")</f>
        <v>(18.1)</v>
      </c>
      <c r="D250" s="302">
        <f>'Ind T6'!W99</f>
        <v>15.44320663877213</v>
      </c>
      <c r="E250" s="299" t="str">
        <f>CONCATENATE("(",ROUND((D250/$H252)*100,1),")")</f>
        <v>(21.8)</v>
      </c>
      <c r="F250" s="302">
        <f>'Ind T6'!X99</f>
        <v>0.72846625012068988</v>
      </c>
      <c r="G250" s="299" t="str">
        <f>CONCATENATE("(",ROUND((F250/$H252)*100,1),")")</f>
        <v>(1)</v>
      </c>
      <c r="H250" s="302">
        <f>SUM(B250,D250,F250)</f>
        <v>28.992771512243841</v>
      </c>
      <c r="I250" s="299" t="str">
        <f>CONCATENATE("(",ROUND((H250/$H252)*100,1),")")</f>
        <v>(41)</v>
      </c>
      <c r="K250" s="302">
        <f>B250-B240</f>
        <v>0.81473645423119478</v>
      </c>
      <c r="L250" s="302">
        <f>D250-D240</f>
        <v>0.36968236994778891</v>
      </c>
      <c r="M250" s="302">
        <f>F250-F240</f>
        <v>7.0417169086827824E-2</v>
      </c>
      <c r="N250" s="302">
        <f>SUM(K250:M250)</f>
        <v>1.2548359932658115</v>
      </c>
    </row>
    <row r="251" spans="1:14" x14ac:dyDescent="0.2">
      <c r="A251" s="282" t="s">
        <v>365</v>
      </c>
      <c r="B251" s="302">
        <f>'Ind T6'!V98</f>
        <v>13.345798090120875</v>
      </c>
      <c r="C251" s="299" t="str">
        <f>CONCATENATE("(",ROUND((B251/$H252)*100,1),")")</f>
        <v>(18.9)</v>
      </c>
      <c r="D251" s="302">
        <f>'Ind T6'!W98</f>
        <v>26.26739078590413</v>
      </c>
      <c r="E251" s="299" t="str">
        <f>CONCATENATE("(",ROUND((D251/$H252)*100,1),")")</f>
        <v>(37.1)</v>
      </c>
      <c r="F251" s="302">
        <f>'Ind T6'!X98</f>
        <v>2.1020396117310765</v>
      </c>
      <c r="G251" s="299" t="str">
        <f>CONCATENATE("(",ROUND((F251/$H252)*100,1),")")</f>
        <v>(3)</v>
      </c>
      <c r="H251" s="302">
        <f t="shared" ref="H251" si="196">SUM(B251,D251,F251)</f>
        <v>41.715228487756086</v>
      </c>
      <c r="I251" s="299" t="str">
        <f>CONCATENATE("(",ROUND((H251/$H252)*100,1),")")</f>
        <v>(59)</v>
      </c>
      <c r="K251" s="302">
        <f t="shared" ref="K251:K252" si="197">B251-B241</f>
        <v>0.75139206131680503</v>
      </c>
      <c r="L251" s="302">
        <f t="shared" ref="L251:L252" si="198">D251-D241</f>
        <v>1.4295382372802017</v>
      </c>
      <c r="M251" s="302">
        <f t="shared" ref="M251:M252" si="199">F251-F241</f>
        <v>0.23523370813723332</v>
      </c>
      <c r="N251" s="302">
        <f t="shared" ref="N251:N252" si="200">SUM(K251:M251)</f>
        <v>2.41616400673424</v>
      </c>
    </row>
    <row r="252" spans="1:14" x14ac:dyDescent="0.2">
      <c r="A252" s="282" t="s">
        <v>363</v>
      </c>
      <c r="B252" s="302">
        <f>SUM(B250:B251)</f>
        <v>26.166896713471896</v>
      </c>
      <c r="C252" s="299" t="str">
        <f>CONCATENATE("(",ROUND((B252/$H252)*100,1),")")</f>
        <v>(37)</v>
      </c>
      <c r="D252" s="302">
        <f>SUM(D250:D251)</f>
        <v>41.710597424676259</v>
      </c>
      <c r="E252" s="299" t="str">
        <f>CONCATENATE("(",ROUND((D252/$H252)*100,1),")")</f>
        <v>(59)</v>
      </c>
      <c r="F252" s="302">
        <f>SUM(F250:F251)</f>
        <v>2.8305058618517664</v>
      </c>
      <c r="G252" s="299" t="str">
        <f>CONCATENATE("(",ROUND((F252/$H252)*100,1),")")</f>
        <v>(4)</v>
      </c>
      <c r="H252" s="302">
        <f>SUM(H250:H251)</f>
        <v>70.707999999999927</v>
      </c>
      <c r="I252" s="299" t="str">
        <f>CONCATENATE("(",ROUND((H252/$H252)*100,1),")")</f>
        <v>(100)</v>
      </c>
      <c r="K252" s="302">
        <f t="shared" si="197"/>
        <v>1.566128515547998</v>
      </c>
      <c r="L252" s="302">
        <f t="shared" si="198"/>
        <v>1.799220607227987</v>
      </c>
      <c r="M252" s="302">
        <f t="shared" si="199"/>
        <v>0.30565087722406137</v>
      </c>
      <c r="N252" s="302">
        <f t="shared" si="200"/>
        <v>3.6710000000000464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1.0322939814753984</v>
      </c>
      <c r="C261" s="299" t="str">
        <f>CONCATENATE("(",ROUND((B261/$H263)*100,1),")")</f>
        <v>(26.4)</v>
      </c>
      <c r="D261" s="302">
        <f>'Ind T6'!M108</f>
        <v>0.48405729167049044</v>
      </c>
      <c r="E261" s="299" t="str">
        <f>CONCATENATE("(",ROUND((D261/$H263)*100,1),")")</f>
        <v>(12.4)</v>
      </c>
      <c r="F261" s="302">
        <f>'Ind T6'!N108</f>
        <v>0.42394560185660501</v>
      </c>
      <c r="G261" s="299" t="str">
        <f>CONCATENATE("(",ROUND((F261/$H263)*100,1),")")</f>
        <v>(10.9)</v>
      </c>
      <c r="H261" s="302">
        <f>SUM(B261,D261,F261)</f>
        <v>1.9402968750024938</v>
      </c>
      <c r="I261" s="299" t="str">
        <f>CONCATENATE("(",ROUND((H261/$H263)*100,1),")")</f>
        <v>(49.7)</v>
      </c>
      <c r="K261" s="302">
        <f>B266-B261</f>
        <v>-3.0546159498576309E-2</v>
      </c>
      <c r="L261" s="302">
        <f>D266-D261</f>
        <v>1.1168514777580907E-2</v>
      </c>
      <c r="M261" s="302">
        <f>F266-F261</f>
        <v>-7.7932590145889935E-3</v>
      </c>
      <c r="N261" s="302">
        <f>SUM(K261:M261)</f>
        <v>-2.7170903735584395E-2</v>
      </c>
    </row>
    <row r="262" spans="1:14" x14ac:dyDescent="0.2">
      <c r="A262" s="282" t="s">
        <v>365</v>
      </c>
      <c r="B262" s="302">
        <f>'Ind T6'!L107</f>
        <v>0.45287152777574091</v>
      </c>
      <c r="C262" s="299" t="str">
        <f>CONCATENATE("(",ROUND((B262/$H263)*100,1),")")</f>
        <v>(11.6)</v>
      </c>
      <c r="D262" s="302">
        <f>'Ind T6'!M107</f>
        <v>1.0124074074242169</v>
      </c>
      <c r="E262" s="299" t="str">
        <f>CONCATENATE("(",ROUND((D262/$H263)*100,1),")")</f>
        <v>(25.9)</v>
      </c>
      <c r="F262" s="302">
        <f>'Ind T6'!N107</f>
        <v>0.49942418979755082</v>
      </c>
      <c r="G262" s="299" t="str">
        <f>CONCATENATE("(",ROUND((F262/$H263)*100,1),")")</f>
        <v>(12.8)</v>
      </c>
      <c r="H262" s="302">
        <f t="shared" ref="H262" si="201">SUM(B262,D262,F262)</f>
        <v>1.9647031249975087</v>
      </c>
      <c r="I262" s="299" t="str">
        <f>CONCATENATE("(",ROUND((H262/$H263)*100,1),")")</f>
        <v>(50.3)</v>
      </c>
      <c r="K262" s="302">
        <f t="shared" ref="K262:K263" si="202">B267-B262</f>
        <v>-1.2319373306724835E-2</v>
      </c>
      <c r="L262" s="302">
        <f t="shared" ref="L262:L263" si="203">D267-D262</f>
        <v>-1.0659585435185637E-2</v>
      </c>
      <c r="M262" s="302">
        <f t="shared" ref="M262:M263" si="204">F267-F262</f>
        <v>-1.6850137522506081E-2</v>
      </c>
      <c r="N262" s="302">
        <f t="shared" ref="N262:N263" si="205">SUM(K262:M262)</f>
        <v>-3.9829096264416552E-2</v>
      </c>
    </row>
    <row r="263" spans="1:14" x14ac:dyDescent="0.2">
      <c r="A263" s="282" t="s">
        <v>363</v>
      </c>
      <c r="B263" s="302">
        <f>SUM(B261:B262)</f>
        <v>1.4851655092511393</v>
      </c>
      <c r="C263" s="299" t="str">
        <f>CONCATENATE("(",ROUND((B263/$H263)*100,1),")")</f>
        <v>(38)</v>
      </c>
      <c r="D263" s="302">
        <f>SUM(D261:D262)</f>
        <v>1.4964646990947073</v>
      </c>
      <c r="E263" s="299" t="str">
        <f>CONCATENATE("(",ROUND((D263/$H263)*100,1),")")</f>
        <v>(38.3)</v>
      </c>
      <c r="F263" s="302">
        <f>SUM(F261:F262)</f>
        <v>0.92336979165415589</v>
      </c>
      <c r="G263" s="299" t="str">
        <f>CONCATENATE("(",ROUND((F263/$H263)*100,1),")")</f>
        <v>(23.6)</v>
      </c>
      <c r="H263" s="302">
        <f>SUM(H261:H262)</f>
        <v>3.9050000000000025</v>
      </c>
      <c r="I263" s="299" t="str">
        <f>CONCATENATE("(",ROUND((H263/$H263)*100,1),")")</f>
        <v>(100)</v>
      </c>
      <c r="K263" s="302">
        <f t="shared" si="202"/>
        <v>-4.2865532805301143E-2</v>
      </c>
      <c r="L263" s="302">
        <f t="shared" si="203"/>
        <v>5.0892934239521459E-4</v>
      </c>
      <c r="M263" s="302">
        <f t="shared" si="204"/>
        <v>-2.464339653709513E-2</v>
      </c>
      <c r="N263" s="302">
        <f t="shared" si="205"/>
        <v>-6.7000000000001059E-2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1.0017478219768221</v>
      </c>
      <c r="C266" s="299" t="str">
        <f>CONCATENATE("(",ROUND((B266/$H268)*100,1),")")</f>
        <v>(26.1)</v>
      </c>
      <c r="D266" s="302">
        <f>'Ind T6'!R108</f>
        <v>0.49522580644807135</v>
      </c>
      <c r="E266" s="299" t="str">
        <f>CONCATENATE("(",ROUND((D266/$H268)*100,1),")")</f>
        <v>(12.9)</v>
      </c>
      <c r="F266" s="302">
        <f>'Ind T6'!S108</f>
        <v>0.41615234284201602</v>
      </c>
      <c r="G266" s="299" t="str">
        <f>CONCATENATE("(",ROUND((F266/$H268)*100,1),")")</f>
        <v>(10.8)</v>
      </c>
      <c r="H266" s="302">
        <f>SUM(B266,D266,F266)</f>
        <v>1.9131259712669095</v>
      </c>
      <c r="I266" s="299" t="str">
        <f>CONCATENATE("(",ROUND((H266/$H268)*100,1),")")</f>
        <v>(49.8)</v>
      </c>
      <c r="K266" s="302">
        <f>B271-B266</f>
        <v>3.1099995644721101E-3</v>
      </c>
      <c r="L266" s="302">
        <f>D271-D266</f>
        <v>3.9523092740857746E-2</v>
      </c>
      <c r="M266" s="302">
        <f>F271-F266</f>
        <v>9.6578541561547215E-3</v>
      </c>
      <c r="N266" s="302">
        <f>SUM(K266:M266)</f>
        <v>5.2290946461484578E-2</v>
      </c>
    </row>
    <row r="267" spans="1:14" x14ac:dyDescent="0.2">
      <c r="A267" s="282" t="s">
        <v>365</v>
      </c>
      <c r="B267" s="302">
        <f>'Ind T6'!Q107</f>
        <v>0.44055215446901608</v>
      </c>
      <c r="C267" s="299" t="str">
        <f>CONCATENATE("(",ROUND((B267/$H268)*100,1),")")</f>
        <v>(11.5)</v>
      </c>
      <c r="D267" s="302">
        <f>'Ind T6'!R107</f>
        <v>1.0017478219890312</v>
      </c>
      <c r="E267" s="299" t="str">
        <f>CONCATENATE("(",ROUND((D267/$H268)*100,1),")")</f>
        <v>(26.1)</v>
      </c>
      <c r="F267" s="302">
        <f>'Ind T6'!S107</f>
        <v>0.48257405227504474</v>
      </c>
      <c r="G267" s="299" t="str">
        <f>CONCATENATE("(",ROUND((F267/$H268)*100,1),")")</f>
        <v>(12.6)</v>
      </c>
      <c r="H267" s="302">
        <f t="shared" ref="H267" si="206">SUM(B267,D267,F267)</f>
        <v>1.9248740287330921</v>
      </c>
      <c r="I267" s="299" t="str">
        <f>CONCATENATE("(",ROUND((H267/$H268)*100,1),")")</f>
        <v>(50.2)</v>
      </c>
      <c r="K267" s="302">
        <f t="shared" ref="K267:K268" si="207">B272-B267</f>
        <v>1.0119572065034554E-2</v>
      </c>
      <c r="L267" s="302">
        <f t="shared" ref="L267:L268" si="208">D272-D267</f>
        <v>1.5314750426721702E-2</v>
      </c>
      <c r="M267" s="302">
        <f t="shared" ref="M267:M268" si="209">F272-F267</f>
        <v>-1.4725268953240722E-2</v>
      </c>
      <c r="N267" s="302">
        <f t="shared" ref="N267:N268" si="210">SUM(K267:M267)</f>
        <v>1.0709053538515534E-2</v>
      </c>
    </row>
    <row r="268" spans="1:14" x14ac:dyDescent="0.2">
      <c r="A268" s="282" t="s">
        <v>363</v>
      </c>
      <c r="B268" s="302">
        <f>SUM(B266:B267)</f>
        <v>1.4422999764458382</v>
      </c>
      <c r="C268" s="299" t="str">
        <f>CONCATENATE("(",ROUND((B268/$H268)*100,1),")")</f>
        <v>(37.6)</v>
      </c>
      <c r="D268" s="302">
        <f>SUM(D266:D267)</f>
        <v>1.4969736284371025</v>
      </c>
      <c r="E268" s="299" t="str">
        <f>CONCATENATE("(",ROUND((D268/$H268)*100,1),")")</f>
        <v>(39)</v>
      </c>
      <c r="F268" s="302">
        <f>SUM(F266:F267)</f>
        <v>0.89872639511706076</v>
      </c>
      <c r="G268" s="299" t="str">
        <f>CONCATENATE("(",ROUND((F268/$H268)*100,1),")")</f>
        <v>(23.4)</v>
      </c>
      <c r="H268" s="302">
        <f>SUM(H266:H267)</f>
        <v>3.8380000000000019</v>
      </c>
      <c r="I268" s="299" t="str">
        <f>CONCATENATE("(",ROUND((H268/$H268)*100,1),")")</f>
        <v>(100)</v>
      </c>
      <c r="K268" s="302">
        <f t="shared" si="207"/>
        <v>1.3229571629506776E-2</v>
      </c>
      <c r="L268" s="302">
        <f t="shared" si="208"/>
        <v>5.4837843167579559E-2</v>
      </c>
      <c r="M268" s="302">
        <f t="shared" si="209"/>
        <v>-5.0674147970859451E-3</v>
      </c>
      <c r="N268" s="302">
        <f t="shared" si="210"/>
        <v>6.3000000000000389E-2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1.0048578215412942</v>
      </c>
      <c r="C271" s="299" t="str">
        <f>CONCATENATE("(",ROUND((B271/$H273)*100,1),")")</f>
        <v>(25.8)</v>
      </c>
      <c r="D271" s="302">
        <f>'Ind T6'!W108</f>
        <v>0.53474889918892909</v>
      </c>
      <c r="E271" s="299" t="str">
        <f>CONCATENATE("(",ROUND((D271/$H273)*100,1),")")</f>
        <v>(13.7)</v>
      </c>
      <c r="F271" s="302">
        <f>'Ind T6'!X108</f>
        <v>0.42581019699817074</v>
      </c>
      <c r="G271" s="299" t="str">
        <f>CONCATENATE("(",ROUND((F271/$H273)*100,1),")")</f>
        <v>(10.9)</v>
      </c>
      <c r="H271" s="302">
        <f>SUM(B271,D271,F271)</f>
        <v>1.965416917728394</v>
      </c>
      <c r="I271" s="299" t="str">
        <f>CONCATENATE("(",ROUND((H271/$H273)*100,1),")")</f>
        <v>(50.4)</v>
      </c>
      <c r="K271" s="302">
        <f>B271-B261</f>
        <v>-2.7436159934104198E-2</v>
      </c>
      <c r="L271" s="302">
        <f>D271-D261</f>
        <v>5.0691607518438653E-2</v>
      </c>
      <c r="M271" s="302">
        <f>F271-F261</f>
        <v>1.864595141565728E-3</v>
      </c>
      <c r="N271" s="302">
        <f>SUM(K271:M271)</f>
        <v>2.5120042725900182E-2</v>
      </c>
    </row>
    <row r="272" spans="1:14" x14ac:dyDescent="0.2">
      <c r="A272" s="282" t="s">
        <v>365</v>
      </c>
      <c r="B272" s="302">
        <f>'Ind T6'!V107</f>
        <v>0.45067172653405063</v>
      </c>
      <c r="C272" s="299" t="str">
        <f>CONCATENATE("(",ROUND((B272/$H273)*100,1),")")</f>
        <v>(11.6)</v>
      </c>
      <c r="D272" s="302">
        <f>'Ind T6'!W107</f>
        <v>1.0170625724157529</v>
      </c>
      <c r="E272" s="299" t="str">
        <f>CONCATENATE("(",ROUND((D272/$H273)*100,1),")")</f>
        <v>(26.1)</v>
      </c>
      <c r="F272" s="302">
        <f>'Ind T6'!X107</f>
        <v>0.46784878332180402</v>
      </c>
      <c r="G272" s="299" t="str">
        <f>CONCATENATE("(",ROUND((F272/$H273)*100,1),")")</f>
        <v>(12)</v>
      </c>
      <c r="H272" s="302">
        <f t="shared" ref="H272" si="211">SUM(B272,D272,F272)</f>
        <v>1.9355830822716076</v>
      </c>
      <c r="I272" s="299" t="str">
        <f>CONCATENATE("(",ROUND((H272/$H273)*100,1),")")</f>
        <v>(49.6)</v>
      </c>
      <c r="K272" s="302">
        <f t="shared" ref="K272:K273" si="212">B272-B262</f>
        <v>-2.1998012416902801E-3</v>
      </c>
      <c r="L272" s="302">
        <f t="shared" ref="L272:L273" si="213">D272-D262</f>
        <v>4.6551649915360649E-3</v>
      </c>
      <c r="M272" s="302">
        <f t="shared" ref="M272:M273" si="214">F272-F262</f>
        <v>-3.1575406475746803E-2</v>
      </c>
      <c r="N272" s="302">
        <f t="shared" ref="N272:N273" si="215">SUM(K272:M272)</f>
        <v>-2.9120042725901019E-2</v>
      </c>
    </row>
    <row r="273" spans="1:14" x14ac:dyDescent="0.2">
      <c r="A273" s="282" t="s">
        <v>363</v>
      </c>
      <c r="B273" s="302">
        <f>SUM(B271:B272)</f>
        <v>1.455529548075345</v>
      </c>
      <c r="C273" s="299" t="str">
        <f>CONCATENATE("(",ROUND((B273/$H273)*100,1),")")</f>
        <v>(37.3)</v>
      </c>
      <c r="D273" s="302">
        <f>SUM(D271:D272)</f>
        <v>1.551811471604682</v>
      </c>
      <c r="E273" s="299" t="str">
        <f>CONCATENATE("(",ROUND((D273/$H273)*100,1),")")</f>
        <v>(39.8)</v>
      </c>
      <c r="F273" s="302">
        <f>SUM(F271:F272)</f>
        <v>0.89365898031997482</v>
      </c>
      <c r="G273" s="299" t="str">
        <f>CONCATENATE("(",ROUND((F273/$H273)*100,1),")")</f>
        <v>(22.9)</v>
      </c>
      <c r="H273" s="302">
        <f>SUM(H271:H272)</f>
        <v>3.9010000000000016</v>
      </c>
      <c r="I273" s="299" t="str">
        <f>CONCATENATE("(",ROUND((H273/$H273)*100,1),")")</f>
        <v>(100)</v>
      </c>
      <c r="K273" s="302">
        <f t="shared" si="212"/>
        <v>-2.9635961175794368E-2</v>
      </c>
      <c r="L273" s="302">
        <f t="shared" si="213"/>
        <v>5.5346772509974773E-2</v>
      </c>
      <c r="M273" s="302">
        <f t="shared" si="214"/>
        <v>-2.9710811334181075E-2</v>
      </c>
      <c r="N273" s="302">
        <f t="shared" si="215"/>
        <v>-4.0000000000006697E-3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16.665844428207116</v>
      </c>
      <c r="C282" s="299" t="str">
        <f>CONCATENATE("(",ROUND((B282/$H284)*100,1),")")</f>
        <v>(66.7)</v>
      </c>
      <c r="D282" s="302">
        <f>'Ind T6'!M117</f>
        <v>0.95149349288482898</v>
      </c>
      <c r="E282" s="299" t="str">
        <f>CONCATENATE("(",ROUND((D282/$H284)*100,1),")")</f>
        <v>(3.8)</v>
      </c>
      <c r="F282" s="302">
        <f>'Ind T6'!N117</f>
        <v>0.82259527378363517</v>
      </c>
      <c r="G282" s="299" t="str">
        <f>CONCATENATE("(",ROUND((F282/$H284)*100,1),")")</f>
        <v>(3.3)</v>
      </c>
      <c r="H282" s="302">
        <f>SUM(B282,D282,F282)</f>
        <v>18.439933194875579</v>
      </c>
      <c r="I282" s="299" t="str">
        <f>CONCATENATE("(",ROUND((H282/$H284)*100,1),")")</f>
        <v>(73.8)</v>
      </c>
      <c r="K282" s="302">
        <f>B287-B282</f>
        <v>0.99222441153188612</v>
      </c>
      <c r="L282" s="302">
        <f>D287-D282</f>
        <v>7.1801330686825593E-2</v>
      </c>
      <c r="M282" s="302">
        <f>F287-F282</f>
        <v>7.5506403952576351E-2</v>
      </c>
      <c r="N282" s="302">
        <f>SUM(K282:M282)</f>
        <v>1.1395321461712882</v>
      </c>
    </row>
    <row r="283" spans="1:14" x14ac:dyDescent="0.2">
      <c r="A283" s="282" t="s">
        <v>365</v>
      </c>
      <c r="B283" s="302">
        <f>'Ind T6'!L116</f>
        <v>4.3344031850887008</v>
      </c>
      <c r="C283" s="299" t="str">
        <f>CONCATENATE("(",ROUND((B283/$H284)*100,1),")")</f>
        <v>(17.3)</v>
      </c>
      <c r="D283" s="302">
        <f>'Ind T6'!M116</f>
        <v>1.8564552635161922</v>
      </c>
      <c r="E283" s="299" t="str">
        <f>CONCATENATE("(",ROUND((D283/$H284)*100,1),")")</f>
        <v>(7.4)</v>
      </c>
      <c r="F283" s="302">
        <f>'Ind T6'!N116</f>
        <v>0.35620835651950106</v>
      </c>
      <c r="G283" s="299" t="str">
        <f>CONCATENATE("(",ROUND((F283/$H284)*100,1),")")</f>
        <v>(1.4)</v>
      </c>
      <c r="H283" s="302">
        <f t="shared" ref="H283" si="216">SUM(B283,D283,F283)</f>
        <v>6.5470668051243939</v>
      </c>
      <c r="I283" s="299" t="str">
        <f>CONCATENATE("(",ROUND((H283/$H284)*100,1),")")</f>
        <v>(26.2)</v>
      </c>
      <c r="K283" s="302">
        <f t="shared" ref="K283:K284" si="217">B288-B283</f>
        <v>0.39959526271838186</v>
      </c>
      <c r="L283" s="302">
        <f t="shared" ref="L283:L284" si="218">D288-D283</f>
        <v>9.8361441982541598E-2</v>
      </c>
      <c r="M283" s="302">
        <f t="shared" ref="M283:M284" si="219">F288-F283</f>
        <v>3.0511149127812498E-2</v>
      </c>
      <c r="N283" s="302">
        <f t="shared" ref="N283:N284" si="220">SUM(K283:M283)</f>
        <v>0.52846785382873596</v>
      </c>
    </row>
    <row r="284" spans="1:14" x14ac:dyDescent="0.2">
      <c r="A284" s="282" t="s">
        <v>363</v>
      </c>
      <c r="B284" s="302">
        <f>SUM(B282:B283)</f>
        <v>21.000247613295816</v>
      </c>
      <c r="C284" s="299" t="str">
        <f>CONCATENATE("(",ROUND((B284/$H284)*100,1),")")</f>
        <v>(84)</v>
      </c>
      <c r="D284" s="302">
        <f>SUM(D282:D283)</f>
        <v>2.807948756401021</v>
      </c>
      <c r="E284" s="299" t="str">
        <f>CONCATENATE("(",ROUND((D284/$H284)*100,1),")")</f>
        <v>(11.2)</v>
      </c>
      <c r="F284" s="302">
        <f>SUM(F282:F283)</f>
        <v>1.1788036303031362</v>
      </c>
      <c r="G284" s="299" t="str">
        <f>CONCATENATE("(",ROUND((F284/$H284)*100,1),")")</f>
        <v>(4.7)</v>
      </c>
      <c r="H284" s="302">
        <f>SUM(H282:H283)</f>
        <v>24.986999999999973</v>
      </c>
      <c r="I284" s="299" t="str">
        <f>CONCATENATE("(",ROUND((H284/$H284)*100,1),")")</f>
        <v>(100)</v>
      </c>
      <c r="K284" s="302">
        <f t="shared" si="217"/>
        <v>1.391819674250268</v>
      </c>
      <c r="L284" s="302">
        <f t="shared" si="218"/>
        <v>0.17016277266936752</v>
      </c>
      <c r="M284" s="302">
        <f t="shared" si="219"/>
        <v>0.10601755308038885</v>
      </c>
      <c r="N284" s="302">
        <f t="shared" si="220"/>
        <v>1.6680000000000244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17.658068839739002</v>
      </c>
      <c r="C287" s="299" t="str">
        <f>CONCATENATE("(",ROUND((B287/$H289)*100,1),")")</f>
        <v>(66.2)</v>
      </c>
      <c r="D287" s="302">
        <f>'Ind T6'!R117</f>
        <v>1.0232948235716546</v>
      </c>
      <c r="E287" s="299" t="str">
        <f>CONCATENATE("(",ROUND((D287/$H289)*100,1),")")</f>
        <v>(3.8)</v>
      </c>
      <c r="F287" s="302">
        <f>'Ind T6'!S117</f>
        <v>0.89810167773621152</v>
      </c>
      <c r="G287" s="299" t="str">
        <f>CONCATENATE("(",ROUND((F287/$H289)*100,1),")")</f>
        <v>(3.4)</v>
      </c>
      <c r="H287" s="302">
        <f>SUM(B287,D287,F287)</f>
        <v>19.579465341046866</v>
      </c>
      <c r="I287" s="299" t="str">
        <f>CONCATENATE("(",ROUND((H287/$H289)*100,1),")")</f>
        <v>(73.5)</v>
      </c>
      <c r="K287" s="302">
        <f>B292-B287</f>
        <v>0.93186275626659665</v>
      </c>
      <c r="L287" s="302">
        <f>D292-D287</f>
        <v>7.4193846991795542E-2</v>
      </c>
      <c r="M287" s="302">
        <f>F292-F287</f>
        <v>7.9373843252679932E-2</v>
      </c>
      <c r="N287" s="302">
        <f>SUM(K287:M287)</f>
        <v>1.0854304465110722</v>
      </c>
    </row>
    <row r="288" spans="1:14" x14ac:dyDescent="0.2">
      <c r="A288" s="282" t="s">
        <v>365</v>
      </c>
      <c r="B288" s="302">
        <f>'Ind T6'!Q116</f>
        <v>4.7339984478070827</v>
      </c>
      <c r="C288" s="299" t="str">
        <f>CONCATENATE("(",ROUND((B288/$H289)*100,1),")")</f>
        <v>(17.8)</v>
      </c>
      <c r="D288" s="302">
        <f>'Ind T6'!R116</f>
        <v>1.9548167054987338</v>
      </c>
      <c r="E288" s="299" t="str">
        <f>CONCATENATE("(",ROUND((D288/$H289)*100,1),")")</f>
        <v>(7.3)</v>
      </c>
      <c r="F288" s="302">
        <f>'Ind T6'!S116</f>
        <v>0.38671950564731356</v>
      </c>
      <c r="G288" s="299" t="str">
        <f>CONCATENATE("(",ROUND((F288/$H289)*100,1),")")</f>
        <v>(1.5)</v>
      </c>
      <c r="H288" s="302">
        <f t="shared" ref="H288" si="221">SUM(B288,D288,F288)</f>
        <v>7.0755346589531296</v>
      </c>
      <c r="I288" s="299" t="str">
        <f>CONCATENATE("(",ROUND((H288/$H289)*100,1),")")</f>
        <v>(26.5)</v>
      </c>
      <c r="K288" s="302">
        <f t="shared" ref="K288:K289" si="222">B293-B288</f>
        <v>0.52078783434950804</v>
      </c>
      <c r="L288" s="302">
        <f t="shared" ref="L288:L289" si="223">D293-D288</f>
        <v>5.382442971116852E-2</v>
      </c>
      <c r="M288" s="302">
        <f t="shared" ref="M288:M289" si="224">F293-F288</f>
        <v>2.5957289428249875E-2</v>
      </c>
      <c r="N288" s="302">
        <f t="shared" ref="N288:N289" si="225">SUM(K288:M288)</f>
        <v>0.60056955348892638</v>
      </c>
    </row>
    <row r="289" spans="1:14" x14ac:dyDescent="0.2">
      <c r="A289" s="282" t="s">
        <v>363</v>
      </c>
      <c r="B289" s="302">
        <f>SUM(B287:B288)</f>
        <v>22.392067287546084</v>
      </c>
      <c r="C289" s="299" t="str">
        <f>CONCATENATE("(",ROUND((B289/$H289)*100,1),")")</f>
        <v>(84)</v>
      </c>
      <c r="D289" s="302">
        <f>SUM(D287:D288)</f>
        <v>2.9781115290703886</v>
      </c>
      <c r="E289" s="299" t="str">
        <f>CONCATENATE("(",ROUND((D289/$H289)*100,1),")")</f>
        <v>(11.2)</v>
      </c>
      <c r="F289" s="302">
        <f>SUM(F287:F288)</f>
        <v>1.284821183383525</v>
      </c>
      <c r="G289" s="299" t="str">
        <f>CONCATENATE("(",ROUND((F289/$H289)*100,1),")")</f>
        <v>(4.8)</v>
      </c>
      <c r="H289" s="302">
        <f>SUM(H287:H288)</f>
        <v>26.654999999999994</v>
      </c>
      <c r="I289" s="299" t="str">
        <f>CONCATENATE("(",ROUND((H289/$H289)*100,1),")")</f>
        <v>(100)</v>
      </c>
      <c r="K289" s="302">
        <f t="shared" si="222"/>
        <v>1.4526505906161056</v>
      </c>
      <c r="L289" s="302">
        <f t="shared" si="223"/>
        <v>0.12801827670296362</v>
      </c>
      <c r="M289" s="302">
        <f t="shared" si="224"/>
        <v>0.10533113268092986</v>
      </c>
      <c r="N289" s="302">
        <f t="shared" si="225"/>
        <v>1.6859999999999991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18.589931596005599</v>
      </c>
      <c r="C292" s="299" t="str">
        <f>CONCATENATE("(",ROUND((B292/$H294)*100,1),")")</f>
        <v>(65.6)</v>
      </c>
      <c r="D292" s="302">
        <f>'Ind T6'!W117</f>
        <v>1.0974886705634501</v>
      </c>
      <c r="E292" s="299" t="str">
        <f>CONCATENATE("(",ROUND((D292/$H294)*100,1),")")</f>
        <v>(3.9)</v>
      </c>
      <c r="F292" s="302">
        <f>'Ind T6'!X117</f>
        <v>0.97747552098889146</v>
      </c>
      <c r="G292" s="299" t="str">
        <f>CONCATENATE("(",ROUND((F292/$H294)*100,1),")")</f>
        <v>(3.4)</v>
      </c>
      <c r="H292" s="302">
        <f>SUM(B292,D292,F292)</f>
        <v>20.664895787557942</v>
      </c>
      <c r="I292" s="299" t="str">
        <f>CONCATENATE("(",ROUND((H292/$H294)*100,1),")")</f>
        <v>(72.9)</v>
      </c>
      <c r="K292" s="302">
        <f>B292-B282</f>
        <v>1.9240871677984828</v>
      </c>
      <c r="L292" s="302">
        <f>D292-D282</f>
        <v>0.14599517767862114</v>
      </c>
      <c r="M292" s="302">
        <f>F292-F282</f>
        <v>0.15488024720525628</v>
      </c>
      <c r="N292" s="302">
        <f>SUM(K292:M292)</f>
        <v>2.2249625926823602</v>
      </c>
    </row>
    <row r="293" spans="1:14" x14ac:dyDescent="0.2">
      <c r="A293" s="282" t="s">
        <v>365</v>
      </c>
      <c r="B293" s="302">
        <f>'Ind T6'!V116</f>
        <v>5.2547862821565907</v>
      </c>
      <c r="C293" s="299" t="str">
        <f>CONCATENATE("(",ROUND((B293/$H294)*100,1),")")</f>
        <v>(18.5)</v>
      </c>
      <c r="D293" s="302">
        <f>'Ind T6'!W116</f>
        <v>2.0086411352099023</v>
      </c>
      <c r="E293" s="299" t="str">
        <f>CONCATENATE("(",ROUND((D293/$H294)*100,1),")")</f>
        <v>(7.1)</v>
      </c>
      <c r="F293" s="302">
        <f>'Ind T6'!X116</f>
        <v>0.41267679507556343</v>
      </c>
      <c r="G293" s="299" t="str">
        <f>CONCATENATE("(",ROUND((F293/$H294)*100,1),")")</f>
        <v>(1.5)</v>
      </c>
      <c r="H293" s="302">
        <f t="shared" ref="H293" si="226">SUM(B293,D293,F293)</f>
        <v>7.6761042124420573</v>
      </c>
      <c r="I293" s="299" t="str">
        <f>CONCATENATE("(",ROUND((H293/$H294)*100,1),")")</f>
        <v>(27.1)</v>
      </c>
      <c r="K293" s="302">
        <f t="shared" ref="K293:K294" si="227">B293-B283</f>
        <v>0.9203830970678899</v>
      </c>
      <c r="L293" s="302">
        <f t="shared" ref="L293:L294" si="228">D293-D283</f>
        <v>0.15218587169371012</v>
      </c>
      <c r="M293" s="302">
        <f t="shared" ref="M293:M294" si="229">F293-F283</f>
        <v>5.6468438556062373E-2</v>
      </c>
      <c r="N293" s="302">
        <f t="shared" ref="N293:N294" si="230">SUM(K293:M293)</f>
        <v>1.1290374073176623</v>
      </c>
    </row>
    <row r="294" spans="1:14" x14ac:dyDescent="0.2">
      <c r="A294" s="282" t="s">
        <v>363</v>
      </c>
      <c r="B294" s="302">
        <f>SUM(B292:B293)</f>
        <v>23.844717878162189</v>
      </c>
      <c r="C294" s="299" t="str">
        <f>CONCATENATE("(",ROUND((B294/$H294)*100,1),")")</f>
        <v>(84.1)</v>
      </c>
      <c r="D294" s="302">
        <f>SUM(D292:D293)</f>
        <v>3.1061298057733522</v>
      </c>
      <c r="E294" s="299" t="str">
        <f>CONCATENATE("(",ROUND((D294/$H294)*100,1),")")</f>
        <v>(11)</v>
      </c>
      <c r="F294" s="302">
        <f>SUM(F292:F293)</f>
        <v>1.3901523160644549</v>
      </c>
      <c r="G294" s="299" t="str">
        <f>CONCATENATE("(",ROUND((F294/$H294)*100,1),")")</f>
        <v>(4.9)</v>
      </c>
      <c r="H294" s="302">
        <f>SUM(H292:H293)</f>
        <v>28.341000000000001</v>
      </c>
      <c r="I294" s="299" t="str">
        <f>CONCATENATE("(",ROUND((H294/$H294)*100,1),")")</f>
        <v>(100)</v>
      </c>
      <c r="K294" s="302">
        <f t="shared" si="227"/>
        <v>2.8444702648663736</v>
      </c>
      <c r="L294" s="302">
        <f t="shared" si="228"/>
        <v>0.29818104937233114</v>
      </c>
      <c r="M294" s="302">
        <f t="shared" si="229"/>
        <v>0.21134868576131871</v>
      </c>
      <c r="N294" s="302">
        <f t="shared" si="230"/>
        <v>3.3540000000000232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6.7510696032433914</v>
      </c>
      <c r="C303" s="299" t="str">
        <f>CONCATENATE("(",ROUND((B303/$H305)*100,1),")")</f>
        <v>(41.3)</v>
      </c>
      <c r="D303" s="302">
        <f>'Ind T6'!M126</f>
        <v>0.33857614814660048</v>
      </c>
      <c r="E303" s="299" t="str">
        <f>CONCATENATE("(",ROUND((D303/$H305)*100,1),")")</f>
        <v>(2.1)</v>
      </c>
      <c r="F303" s="302">
        <f>'Ind T6'!N126</f>
        <v>0.98212649662268126</v>
      </c>
      <c r="G303" s="299" t="str">
        <f>CONCATENATE("(",ROUND((F303/$H305)*100,1),")")</f>
        <v>(6)</v>
      </c>
      <c r="H303" s="302">
        <f>SUM(B303,D303,F303)</f>
        <v>8.0717722480126728</v>
      </c>
      <c r="I303" s="299" t="str">
        <f>CONCATENATE("(",ROUND((H303/$H305)*100,1),")")</f>
        <v>(49.4)</v>
      </c>
      <c r="K303" s="302">
        <f>B308-B303</f>
        <v>-0.12289682317910966</v>
      </c>
      <c r="L303" s="302">
        <f>D308-D303</f>
        <v>7.9354407675329419E-3</v>
      </c>
      <c r="M303" s="302">
        <f>F308-F303</f>
        <v>3.0445223277445033E-2</v>
      </c>
      <c r="N303" s="302">
        <f>SUM(K303:M303)</f>
        <v>-8.4516159134131685E-2</v>
      </c>
    </row>
    <row r="304" spans="1:14" x14ac:dyDescent="0.2">
      <c r="A304" s="282" t="s">
        <v>365</v>
      </c>
      <c r="B304" s="302">
        <f>'Ind T6'!L125</f>
        <v>5.4836917887550856</v>
      </c>
      <c r="C304" s="299" t="str">
        <f>CONCATENATE("(",ROUND((B304/$H305)*100,1),")")</f>
        <v>(33.5)</v>
      </c>
      <c r="D304" s="302">
        <f>'Ind T6'!M125</f>
        <v>2.2436604941486293</v>
      </c>
      <c r="E304" s="299" t="str">
        <f>CONCATENATE("(",ROUND((D304/$H305)*100,1),")")</f>
        <v>(13.7)</v>
      </c>
      <c r="F304" s="302">
        <f>'Ind T6'!N125</f>
        <v>0.55187546908359375</v>
      </c>
      <c r="G304" s="299" t="str">
        <f>CONCATENATE("(",ROUND((F304/$H305)*100,1),")")</f>
        <v>(3.4)</v>
      </c>
      <c r="H304" s="302">
        <f t="shared" ref="H304" si="231">SUM(B304,D304,F304)</f>
        <v>8.2792277519873085</v>
      </c>
      <c r="I304" s="299" t="str">
        <f>CONCATENATE("(",ROUND((H304/$H305)*100,1),")")</f>
        <v>(50.6)</v>
      </c>
      <c r="K304" s="302">
        <f t="shared" ref="K304:K305" si="232">B309-B304</f>
        <v>-0.12314657713588506</v>
      </c>
      <c r="L304" s="302">
        <f t="shared" ref="L304:L305" si="233">D309-D304</f>
        <v>-7.3499586063977773E-2</v>
      </c>
      <c r="M304" s="302">
        <f t="shared" ref="M304:M305" si="234">F309-F304</f>
        <v>1.2162322334019371E-2</v>
      </c>
      <c r="N304" s="302">
        <f t="shared" ref="N304:N305" si="235">SUM(K304:M304)</f>
        <v>-0.18448384086584346</v>
      </c>
    </row>
    <row r="305" spans="1:14" x14ac:dyDescent="0.2">
      <c r="A305" s="282" t="s">
        <v>363</v>
      </c>
      <c r="B305" s="302">
        <f>SUM(B303:B304)</f>
        <v>12.234761391998477</v>
      </c>
      <c r="C305" s="299" t="str">
        <f>CONCATENATE("(",ROUND((B305/$H305)*100,1),")")</f>
        <v>(74.8)</v>
      </c>
      <c r="D305" s="302">
        <f>SUM(D303:D304)</f>
        <v>2.5822366422952299</v>
      </c>
      <c r="E305" s="299" t="str">
        <f>CONCATENATE("(",ROUND((D305/$H305)*100,1),")")</f>
        <v>(15.8)</v>
      </c>
      <c r="F305" s="302">
        <f>SUM(F303:F304)</f>
        <v>1.5340019657062749</v>
      </c>
      <c r="G305" s="299" t="str">
        <f>CONCATENATE("(",ROUND((F305/$H305)*100,1),")")</f>
        <v>(9.4)</v>
      </c>
      <c r="H305" s="302">
        <f>SUM(H303:H304)</f>
        <v>16.350999999999981</v>
      </c>
      <c r="I305" s="299" t="str">
        <f>CONCATENATE("(",ROUND((H305/$H305)*100,1),")")</f>
        <v>(100)</v>
      </c>
      <c r="K305" s="302">
        <f t="shared" si="232"/>
        <v>-0.24604340031499383</v>
      </c>
      <c r="L305" s="302">
        <f t="shared" si="233"/>
        <v>-6.5564145296444831E-2</v>
      </c>
      <c r="M305" s="302">
        <f t="shared" si="234"/>
        <v>4.2607545611464515E-2</v>
      </c>
      <c r="N305" s="302">
        <f t="shared" si="235"/>
        <v>-0.26899999999997415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6.6281727800642818</v>
      </c>
      <c r="C308" s="299" t="str">
        <f>CONCATENATE("(",ROUND((B308/$H310)*100,1),")")</f>
        <v>(41.2)</v>
      </c>
      <c r="D308" s="302">
        <f>'Ind T6'!R126</f>
        <v>0.34651158891413342</v>
      </c>
      <c r="E308" s="299" t="str">
        <f>CONCATENATE("(",ROUND((D308/$H310)*100,1),")")</f>
        <v>(2.2)</v>
      </c>
      <c r="F308" s="302">
        <f>'Ind T6'!S126</f>
        <v>1.0125717199001263</v>
      </c>
      <c r="G308" s="299" t="str">
        <f>CONCATENATE("(",ROUND((F308/$H310)*100,1),")")</f>
        <v>(6.3)</v>
      </c>
      <c r="H308" s="302">
        <f>SUM(B308,D308,F308)</f>
        <v>7.9872560888785413</v>
      </c>
      <c r="I308" s="299" t="str">
        <f>CONCATENATE("(",ROUND((H308/$H310)*100,1),")")</f>
        <v>(49.7)</v>
      </c>
      <c r="K308" s="302">
        <f>B313-B308</f>
        <v>-0.44560498007412352</v>
      </c>
      <c r="L308" s="302">
        <f>D313-D308</f>
        <v>-1.3858207825896973E-3</v>
      </c>
      <c r="M308" s="302">
        <f>F313-F308</f>
        <v>-2.9705681364783798E-2</v>
      </c>
      <c r="N308" s="302">
        <f>SUM(K308:M308)</f>
        <v>-0.47669648222149702</v>
      </c>
    </row>
    <row r="309" spans="1:14" x14ac:dyDescent="0.2">
      <c r="A309" s="282" t="s">
        <v>365</v>
      </c>
      <c r="B309" s="302">
        <f>'Ind T6'!Q125</f>
        <v>5.3605452116192005</v>
      </c>
      <c r="C309" s="299" t="str">
        <f>CONCATENATE("(",ROUND((B309/$H310)*100,1),")")</f>
        <v>(33.3)</v>
      </c>
      <c r="D309" s="302">
        <f>'Ind T6'!R125</f>
        <v>2.1701609080846516</v>
      </c>
      <c r="E309" s="299" t="str">
        <f>CONCATENATE("(",ROUND((D309/$H310)*100,1),")")</f>
        <v>(13.5)</v>
      </c>
      <c r="F309" s="302">
        <f>'Ind T6'!S125</f>
        <v>0.56403779141761312</v>
      </c>
      <c r="G309" s="299" t="str">
        <f>CONCATENATE("(",ROUND((F309/$H310)*100,1),")")</f>
        <v>(3.5)</v>
      </c>
      <c r="H309" s="302">
        <f t="shared" ref="H309" si="236">SUM(B309,D309,F309)</f>
        <v>8.0947439111214656</v>
      </c>
      <c r="I309" s="299" t="str">
        <f>CONCATENATE("(",ROUND((H309/$H310)*100,1),")")</f>
        <v>(50.3)</v>
      </c>
      <c r="K309" s="302">
        <f t="shared" ref="K309:K310" si="237">B314-B309</f>
        <v>-0.37595856675006001</v>
      </c>
      <c r="L309" s="302">
        <f t="shared" ref="L309:L310" si="238">D314-D309</f>
        <v>-0.17111133823013569</v>
      </c>
      <c r="M309" s="302">
        <f t="shared" ref="M309:M310" si="239">F314-F309</f>
        <v>-3.0233612798332032E-2</v>
      </c>
      <c r="N309" s="302">
        <f t="shared" ref="N309:N310" si="240">SUM(K309:M309)</f>
        <v>-0.57730351777852773</v>
      </c>
    </row>
    <row r="310" spans="1:14" x14ac:dyDescent="0.2">
      <c r="A310" s="282" t="s">
        <v>363</v>
      </c>
      <c r="B310" s="302">
        <f>SUM(B308:B309)</f>
        <v>11.988717991683483</v>
      </c>
      <c r="C310" s="299" t="str">
        <f>CONCATENATE("(",ROUND((B310/$H310)*100,1),")")</f>
        <v>(74.5)</v>
      </c>
      <c r="D310" s="302">
        <f>SUM(D308:D309)</f>
        <v>2.516672496998785</v>
      </c>
      <c r="E310" s="299" t="str">
        <f>CONCATENATE("(",ROUND((D310/$H310)*100,1),")")</f>
        <v>(15.6)</v>
      </c>
      <c r="F310" s="302">
        <f>SUM(F308:F309)</f>
        <v>1.5766095113177394</v>
      </c>
      <c r="G310" s="299" t="str">
        <f>CONCATENATE("(",ROUND((F310/$H310)*100,1),")")</f>
        <v>(9.8)</v>
      </c>
      <c r="H310" s="302">
        <f>SUM(H308:H309)</f>
        <v>16.082000000000008</v>
      </c>
      <c r="I310" s="299" t="str">
        <f>CONCATENATE("(",ROUND((H310/$H310)*100,1),")")</f>
        <v>(100)</v>
      </c>
      <c r="K310" s="302">
        <f t="shared" si="237"/>
        <v>-0.82156354682418353</v>
      </c>
      <c r="L310" s="302">
        <f t="shared" si="238"/>
        <v>-0.17249715901272555</v>
      </c>
      <c r="M310" s="302">
        <f t="shared" si="239"/>
        <v>-5.993929416311583E-2</v>
      </c>
      <c r="N310" s="302">
        <f t="shared" si="240"/>
        <v>-1.0540000000000249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6.1825677999901583</v>
      </c>
      <c r="C313" s="299" t="str">
        <f>CONCATENATE("(",ROUND((B313/$H315)*100,1),")")</f>
        <v>(41.1)</v>
      </c>
      <c r="D313" s="302">
        <f>'Ind T6'!W126</f>
        <v>0.34512576813154372</v>
      </c>
      <c r="E313" s="299" t="str">
        <f>CONCATENATE("(",ROUND((D313/$H315)*100,1),")")</f>
        <v>(2.3)</v>
      </c>
      <c r="F313" s="302">
        <f>'Ind T6'!X126</f>
        <v>0.98286603853534249</v>
      </c>
      <c r="G313" s="299" t="str">
        <f>CONCATENATE("(",ROUND((F313/$H315)*100,1),")")</f>
        <v>(6.5)</v>
      </c>
      <c r="H313" s="302">
        <f>SUM(B313,D313,F313)</f>
        <v>7.5105596066570444</v>
      </c>
      <c r="I313" s="299" t="str">
        <f>CONCATENATE("(",ROUND((H313/$H315)*100,1),")")</f>
        <v>(50)</v>
      </c>
      <c r="K313" s="302">
        <f>B313-B303</f>
        <v>-0.56850180325323318</v>
      </c>
      <c r="L313" s="302">
        <f>D313-D303</f>
        <v>6.5496199849432446E-3</v>
      </c>
      <c r="M313" s="302">
        <f>F313-F303</f>
        <v>7.3954191266123459E-4</v>
      </c>
      <c r="N313" s="302">
        <f>SUM(K313:M313)</f>
        <v>-0.56121264135562865</v>
      </c>
    </row>
    <row r="314" spans="1:14" x14ac:dyDescent="0.2">
      <c r="A314" s="282" t="s">
        <v>365</v>
      </c>
      <c r="B314" s="302">
        <f>'Ind T6'!V125</f>
        <v>4.9845866448691405</v>
      </c>
      <c r="C314" s="299" t="str">
        <f>CONCATENATE("(",ROUND((B314/$H315)*100,1),")")</f>
        <v>(33.2)</v>
      </c>
      <c r="D314" s="302">
        <f>'Ind T6'!W125</f>
        <v>1.9990495698545159</v>
      </c>
      <c r="E314" s="299" t="str">
        <f>CONCATENATE("(",ROUND((D314/$H315)*100,1),")")</f>
        <v>(13.3)</v>
      </c>
      <c r="F314" s="302">
        <f>'Ind T6'!X125</f>
        <v>0.53380417861928109</v>
      </c>
      <c r="G314" s="299" t="str">
        <f>CONCATENATE("(",ROUND((F314/$H315)*100,1),")")</f>
        <v>(3.6)</v>
      </c>
      <c r="H314" s="302">
        <f t="shared" ref="H314" si="241">SUM(B314,D314,F314)</f>
        <v>7.5174403933429375</v>
      </c>
      <c r="I314" s="299" t="str">
        <f>CONCATENATE("(",ROUND((H314/$H315)*100,1),")")</f>
        <v>(50)</v>
      </c>
      <c r="K314" s="302">
        <f t="shared" ref="K314:K315" si="242">B314-B304</f>
        <v>-0.49910514388594507</v>
      </c>
      <c r="L314" s="302">
        <f t="shared" ref="L314:L315" si="243">D314-D304</f>
        <v>-0.24461092429411346</v>
      </c>
      <c r="M314" s="302">
        <f t="shared" ref="M314:M315" si="244">F314-F304</f>
        <v>-1.8071290464312662E-2</v>
      </c>
      <c r="N314" s="302">
        <f t="shared" ref="N314:N315" si="245">SUM(K314:M314)</f>
        <v>-0.76178735864437119</v>
      </c>
    </row>
    <row r="315" spans="1:14" x14ac:dyDescent="0.2">
      <c r="A315" s="282" t="s">
        <v>363</v>
      </c>
      <c r="B315" s="302">
        <f>SUM(B313:B314)</f>
        <v>11.1671544448593</v>
      </c>
      <c r="C315" s="299" t="str">
        <f>CONCATENATE("(",ROUND((B315/$H315)*100,1),")")</f>
        <v>(74.3)</v>
      </c>
      <c r="D315" s="302">
        <f>SUM(D313:D314)</f>
        <v>2.3441753379860595</v>
      </c>
      <c r="E315" s="299" t="str">
        <f>CONCATENATE("(",ROUND((D315/$H315)*100,1),")")</f>
        <v>(15.6)</v>
      </c>
      <c r="F315" s="302">
        <f>SUM(F313:F314)</f>
        <v>1.5166702171546236</v>
      </c>
      <c r="G315" s="299" t="str">
        <f>CONCATENATE("(",ROUND((F315/$H315)*100,1),")")</f>
        <v>(10.1)</v>
      </c>
      <c r="H315" s="302">
        <f>SUM(H313:H314)</f>
        <v>15.027999999999981</v>
      </c>
      <c r="I315" s="299" t="str">
        <f>CONCATENATE("(",ROUND((H315/$H315)*100,1),")")</f>
        <v>(100)</v>
      </c>
      <c r="K315" s="302">
        <f t="shared" si="242"/>
        <v>-1.0676069471391774</v>
      </c>
      <c r="L315" s="302">
        <f t="shared" si="243"/>
        <v>-0.23806130430917039</v>
      </c>
      <c r="M315" s="302">
        <f t="shared" si="244"/>
        <v>-1.7331748551651316E-2</v>
      </c>
      <c r="N315" s="302">
        <f t="shared" si="245"/>
        <v>-1.3229999999999991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6.3063707160707319</v>
      </c>
      <c r="C324" s="299" t="str">
        <f>CONCATENATE("(",ROUND((B324/$H326)*100,1),")")</f>
        <v>(34.2)</v>
      </c>
      <c r="D324" s="302">
        <f>'Ind T6'!M135</f>
        <v>0.78217076252153173</v>
      </c>
      <c r="E324" s="299" t="str">
        <f>CONCATENATE("(",ROUND((D324/$H326)*100,1),")")</f>
        <v>(4.2)</v>
      </c>
      <c r="F324" s="302">
        <f>'Ind T6'!N135</f>
        <v>2.7494919931148085</v>
      </c>
      <c r="G324" s="299" t="str">
        <f>CONCATENATE("(",ROUND((F324/$H326)*100,1),")")</f>
        <v>(14.9)</v>
      </c>
      <c r="H324" s="302">
        <f>SUM(B324,D324,F324)</f>
        <v>9.8380334717070728</v>
      </c>
      <c r="I324" s="299" t="str">
        <f>CONCATENATE("(",ROUND((H324/$H326)*100,1),")")</f>
        <v>(53.3)</v>
      </c>
      <c r="K324" s="302">
        <f>B329-B324</f>
        <v>-0.3727356887538793</v>
      </c>
      <c r="L324" s="302">
        <f>D329-D324</f>
        <v>-4.4163575896137952E-2</v>
      </c>
      <c r="M324" s="302">
        <f>F329-F324</f>
        <v>-2.6450608919464269E-2</v>
      </c>
      <c r="N324" s="302">
        <f>SUM(K324:M324)</f>
        <v>-0.44334987356948152</v>
      </c>
    </row>
    <row r="325" spans="1:14" x14ac:dyDescent="0.2">
      <c r="A325" s="282" t="s">
        <v>365</v>
      </c>
      <c r="B325" s="302">
        <f>'Ind T6'!L134</f>
        <v>5.6754957580004355</v>
      </c>
      <c r="C325" s="299" t="str">
        <f>CONCATENATE("(",ROUND((B325/$H326)*100,1),")")</f>
        <v>(30.8)</v>
      </c>
      <c r="D325" s="302">
        <f>'Ind T6'!M134</f>
        <v>2.6015265994840191</v>
      </c>
      <c r="E325" s="299" t="str">
        <f>CONCATENATE("(",ROUND((D325/$H326)*100,1),")")</f>
        <v>(14.1)</v>
      </c>
      <c r="F325" s="302">
        <f>'Ind T6'!N134</f>
        <v>0.33494417080843036</v>
      </c>
      <c r="G325" s="299" t="str">
        <f>CONCATENATE("(",ROUND((F325/$H326)*100,1),")")</f>
        <v>(1.8)</v>
      </c>
      <c r="H325" s="302">
        <f t="shared" ref="H325" si="246">SUM(B325,D325,F325)</f>
        <v>8.6119665282928857</v>
      </c>
      <c r="I325" s="299" t="str">
        <f>CONCATENATE("(",ROUND((H325/$H326)*100,1),")")</f>
        <v>(46.7)</v>
      </c>
      <c r="K325" s="302">
        <f t="shared" ref="K325:K326" si="247">B330-B325</f>
        <v>-0.14163450066899941</v>
      </c>
      <c r="L325" s="302">
        <f t="shared" ref="L325:L326" si="248">D330-D325</f>
        <v>-0.25869964825811431</v>
      </c>
      <c r="M325" s="302">
        <f t="shared" ref="M325:M326" si="249">F330-F325</f>
        <v>-1.5315977503356337E-2</v>
      </c>
      <c r="N325" s="302">
        <f t="shared" ref="N325:N326" si="250">SUM(K325:M325)</f>
        <v>-0.41565012643047006</v>
      </c>
    </row>
    <row r="326" spans="1:14" x14ac:dyDescent="0.2">
      <c r="A326" s="282" t="s">
        <v>363</v>
      </c>
      <c r="B326" s="302">
        <f>SUM(B324:B325)</f>
        <v>11.981866474071168</v>
      </c>
      <c r="C326" s="299" t="str">
        <f>CONCATENATE("(",ROUND((B326/$H326)*100,1),")")</f>
        <v>(64.9)</v>
      </c>
      <c r="D326" s="302">
        <f>SUM(D324:D325)</f>
        <v>3.3836973620055506</v>
      </c>
      <c r="E326" s="299" t="str">
        <f>CONCATENATE("(",ROUND((D326/$H326)*100,1),")")</f>
        <v>(18.3)</v>
      </c>
      <c r="F326" s="302">
        <f>SUM(F324:F325)</f>
        <v>3.0844361639232387</v>
      </c>
      <c r="G326" s="299" t="str">
        <f>CONCATENATE("(",ROUND((F326/$H326)*100,1),")")</f>
        <v>(16.7)</v>
      </c>
      <c r="H326" s="302">
        <f>SUM(H324:H325)</f>
        <v>18.44999999999996</v>
      </c>
      <c r="I326" s="299" t="str">
        <f>CONCATENATE("(",ROUND((H326/$H326)*100,1),")")</f>
        <v>(100)</v>
      </c>
      <c r="K326" s="302">
        <f t="shared" si="247"/>
        <v>-0.51437018942288049</v>
      </c>
      <c r="L326" s="302">
        <f t="shared" si="248"/>
        <v>-0.30286322415425193</v>
      </c>
      <c r="M326" s="302">
        <f t="shared" si="249"/>
        <v>-4.1766586422820495E-2</v>
      </c>
      <c r="N326" s="302">
        <f t="shared" si="250"/>
        <v>-0.85899999999995291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5.9336350273168526</v>
      </c>
      <c r="C329" s="299" t="str">
        <f>CONCATENATE("(",ROUND((B329/$H331)*100,1),")")</f>
        <v>(33.7)</v>
      </c>
      <c r="D329" s="302">
        <f>'Ind T6'!R135</f>
        <v>0.73800718662539377</v>
      </c>
      <c r="E329" s="299" t="str">
        <f>CONCATENATE("(",ROUND((D329/$H331)*100,1),")")</f>
        <v>(4.2)</v>
      </c>
      <c r="F329" s="302">
        <f>'Ind T6'!S135</f>
        <v>2.7230413841953442</v>
      </c>
      <c r="G329" s="299" t="str">
        <f>CONCATENATE("(",ROUND((F329/$H331)*100,1),")")</f>
        <v>(15.5)</v>
      </c>
      <c r="H329" s="302">
        <f>SUM(B329,D329,F329)</f>
        <v>9.3946835981375898</v>
      </c>
      <c r="I329" s="299" t="str">
        <f>CONCATENATE("(",ROUND((H329/$H331)*100,1),")")</f>
        <v>(53.4)</v>
      </c>
      <c r="K329" s="302">
        <f>B334-B329</f>
        <v>0.36067700123558044</v>
      </c>
      <c r="L329" s="302">
        <f>D334-D329</f>
        <v>5.9167882839722075E-2</v>
      </c>
      <c r="M329" s="302">
        <f>F334-F329</f>
        <v>0.41533098583636274</v>
      </c>
      <c r="N329" s="302">
        <f>SUM(K329:M329)</f>
        <v>0.83517586991166526</v>
      </c>
    </row>
    <row r="330" spans="1:14" x14ac:dyDescent="0.2">
      <c r="A330" s="282" t="s">
        <v>365</v>
      </c>
      <c r="B330" s="302">
        <f>'Ind T6'!Q134</f>
        <v>5.5338612573314361</v>
      </c>
      <c r="C330" s="299" t="str">
        <f>CONCATENATE("(",ROUND((B330/$H331)*100,1),")")</f>
        <v>(31.5)</v>
      </c>
      <c r="D330" s="302">
        <f>'Ind T6'!R134</f>
        <v>2.3428269512259048</v>
      </c>
      <c r="E330" s="299" t="str">
        <f>CONCATENATE("(",ROUND((D330/$H331)*100,1),")")</f>
        <v>(13.3)</v>
      </c>
      <c r="F330" s="302">
        <f>'Ind T6'!S134</f>
        <v>0.31962819330507403</v>
      </c>
      <c r="G330" s="299" t="str">
        <f>CONCATENATE("(",ROUND((F330/$H331)*100,1),")")</f>
        <v>(1.8)</v>
      </c>
      <c r="H330" s="302">
        <f t="shared" ref="H330" si="251">SUM(B330,D330,F330)</f>
        <v>8.1963164018624148</v>
      </c>
      <c r="I330" s="299" t="str">
        <f>CONCATENATE("(",ROUND((H330/$H331)*100,1),")")</f>
        <v>(46.6)</v>
      </c>
      <c r="K330" s="302">
        <f t="shared" ref="K330:K331" si="252">B335-B330</f>
        <v>0.75427848067129055</v>
      </c>
      <c r="L330" s="302">
        <f t="shared" ref="L330:L331" si="253">D335-D330</f>
        <v>-6.6676097731210859E-2</v>
      </c>
      <c r="M330" s="302">
        <f t="shared" ref="M330:M331" si="254">F335-F330</f>
        <v>2.2221747148270909E-2</v>
      </c>
      <c r="N330" s="302">
        <f t="shared" ref="N330:N331" si="255">SUM(K330:M330)</f>
        <v>0.70982413008835055</v>
      </c>
    </row>
    <row r="331" spans="1:14" x14ac:dyDescent="0.2">
      <c r="A331" s="282" t="s">
        <v>363</v>
      </c>
      <c r="B331" s="302">
        <f>SUM(B329:B330)</f>
        <v>11.467496284648288</v>
      </c>
      <c r="C331" s="299" t="str">
        <f>CONCATENATE("(",ROUND((B331/$H331)*100,1),")")</f>
        <v>(65.2)</v>
      </c>
      <c r="D331" s="302">
        <f>SUM(D329:D330)</f>
        <v>3.0808341378512987</v>
      </c>
      <c r="E331" s="299" t="str">
        <f>CONCATENATE("(",ROUND((D331/$H331)*100,1),")")</f>
        <v>(17.5)</v>
      </c>
      <c r="F331" s="302">
        <f>SUM(F329:F330)</f>
        <v>3.0426695775004182</v>
      </c>
      <c r="G331" s="299" t="str">
        <f>CONCATENATE("(",ROUND((F331/$H331)*100,1),")")</f>
        <v>(17.3)</v>
      </c>
      <c r="H331" s="302">
        <f>SUM(H329:H330)</f>
        <v>17.591000000000005</v>
      </c>
      <c r="I331" s="299" t="str">
        <f>CONCATENATE("(",ROUND((H331/$H331)*100,1),")")</f>
        <v>(100)</v>
      </c>
      <c r="K331" s="302">
        <f t="shared" si="252"/>
        <v>1.1149554819068719</v>
      </c>
      <c r="L331" s="302">
        <f t="shared" si="253"/>
        <v>-7.5082148914891178E-3</v>
      </c>
      <c r="M331" s="302">
        <f t="shared" si="254"/>
        <v>0.4375527329846336</v>
      </c>
      <c r="N331" s="302">
        <f t="shared" si="255"/>
        <v>1.5450000000000164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6.294312028552433</v>
      </c>
      <c r="C334" s="299" t="str">
        <f>CONCATENATE("(",ROUND((B334/$H336)*100,1),")")</f>
        <v>(32.9)</v>
      </c>
      <c r="D334" s="302">
        <f>'Ind T6'!W135</f>
        <v>0.79717506946511585</v>
      </c>
      <c r="E334" s="299" t="str">
        <f>CONCATENATE("(",ROUND((D334/$H336)*100,1),")")</f>
        <v>(4.2)</v>
      </c>
      <c r="F334" s="302">
        <f>'Ind T6'!X135</f>
        <v>3.138372370031707</v>
      </c>
      <c r="G334" s="299" t="str">
        <f>CONCATENATE("(",ROUND((F334/$H336)*100,1),")")</f>
        <v>(16.4)</v>
      </c>
      <c r="H334" s="302">
        <f>SUM(B334,D334,F334)</f>
        <v>10.229859468049256</v>
      </c>
      <c r="I334" s="299" t="str">
        <f>CONCATENATE("(",ROUND((H334/$H336)*100,1),")")</f>
        <v>(53.5)</v>
      </c>
      <c r="K334" s="302">
        <f>B334-B324</f>
        <v>-1.2058687518298861E-2</v>
      </c>
      <c r="L334" s="302">
        <f>D334-D324</f>
        <v>1.5004306943584123E-2</v>
      </c>
      <c r="M334" s="302">
        <f>F334-F324</f>
        <v>0.38888037691689847</v>
      </c>
      <c r="N334" s="302">
        <f>SUM(K334:M334)</f>
        <v>0.39182599634218374</v>
      </c>
    </row>
    <row r="335" spans="1:14" x14ac:dyDescent="0.2">
      <c r="A335" s="282" t="s">
        <v>365</v>
      </c>
      <c r="B335" s="302">
        <f>'Ind T6'!V134</f>
        <v>6.2881397380027266</v>
      </c>
      <c r="C335" s="299" t="str">
        <f>CONCATENATE("(",ROUND((B335/$H336)*100,1),")")</f>
        <v>(32.9)</v>
      </c>
      <c r="D335" s="302">
        <f>'Ind T6'!W134</f>
        <v>2.2761508534946939</v>
      </c>
      <c r="E335" s="299" t="str">
        <f>CONCATENATE("(",ROUND((D335/$H336)*100,1),")")</f>
        <v>(11.9)</v>
      </c>
      <c r="F335" s="302">
        <f>'Ind T6'!X134</f>
        <v>0.34184994045334494</v>
      </c>
      <c r="G335" s="299" t="str">
        <f>CONCATENATE("(",ROUND((F335/$H336)*100,1),")")</f>
        <v>(1.8)</v>
      </c>
      <c r="H335" s="302">
        <f>SUM(B335,D335,F335)</f>
        <v>8.9061405319507667</v>
      </c>
      <c r="I335" s="299" t="str">
        <f>CONCATENATE("(",ROUND((H335/$H336)*100,1),")")</f>
        <v>(46.5)</v>
      </c>
      <c r="K335" s="302">
        <f t="shared" ref="K335:K336" si="256">B335-B325</f>
        <v>0.61264398000229114</v>
      </c>
      <c r="L335" s="302">
        <f t="shared" ref="L335:L336" si="257">D335-D325</f>
        <v>-0.32537574598932517</v>
      </c>
      <c r="M335" s="302">
        <f t="shared" ref="M335:M336" si="258">F335-F325</f>
        <v>6.9057696449145722E-3</v>
      </c>
      <c r="N335" s="302">
        <f t="shared" ref="N335:N336" si="259">SUM(K335:M335)</f>
        <v>0.29417400365788055</v>
      </c>
    </row>
    <row r="336" spans="1:14" x14ac:dyDescent="0.2">
      <c r="A336" s="282" t="s">
        <v>363</v>
      </c>
      <c r="B336" s="302">
        <f>SUM(B334:B335)</f>
        <v>12.58245176655516</v>
      </c>
      <c r="C336" s="299" t="str">
        <f>CONCATENATE("(",ROUND((B336/$H336)*100,1),")")</f>
        <v>(65.8)</v>
      </c>
      <c r="D336" s="302">
        <f>SUM(D334:D335)</f>
        <v>3.0733259229598096</v>
      </c>
      <c r="E336" s="299" t="str">
        <f>CONCATENATE("(",ROUND((D336/$H336)*100,1),")")</f>
        <v>(16.1)</v>
      </c>
      <c r="F336" s="302">
        <f>SUM(F334:F335)</f>
        <v>3.4802223104850518</v>
      </c>
      <c r="G336" s="299" t="str">
        <f>CONCATENATE("(",ROUND((F336/$H336)*100,1),")")</f>
        <v>(18.2)</v>
      </c>
      <c r="H336" s="302">
        <f>SUM(H334:H335)</f>
        <v>19.136000000000024</v>
      </c>
      <c r="I336" s="299" t="str">
        <f>CONCATENATE("(",ROUND((H336/$H336)*100,1),")")</f>
        <v>(100)</v>
      </c>
      <c r="K336" s="302">
        <f t="shared" si="256"/>
        <v>0.6005852924839914</v>
      </c>
      <c r="L336" s="302">
        <f t="shared" si="257"/>
        <v>-0.31037143904574105</v>
      </c>
      <c r="M336" s="302">
        <f t="shared" si="258"/>
        <v>0.3957861465618131</v>
      </c>
      <c r="N336" s="302">
        <f t="shared" si="259"/>
        <v>0.68600000000006345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31.80774216618153</v>
      </c>
      <c r="C345" s="299" t="str">
        <f>CONCATENATE("(",ROUND((B345/$H347)*100,1),")")</f>
        <v>(34.6)</v>
      </c>
      <c r="D345" s="302">
        <f>'Ind T6'!M144</f>
        <v>3.7960004382950188</v>
      </c>
      <c r="E345" s="299" t="str">
        <f>CONCATENATE("(",ROUND((D345/$H347)*100,1),")")</f>
        <v>(4.1)</v>
      </c>
      <c r="F345" s="302">
        <f>'Ind T6'!N144</f>
        <v>6.7099705647263752</v>
      </c>
      <c r="G345" s="299" t="str">
        <f>CONCATENATE("(",ROUND((F345/$H347)*100,1),")")</f>
        <v>(7.3)</v>
      </c>
      <c r="H345" s="302">
        <f>SUM(B345,D345,F345)</f>
        <v>42.313713169202927</v>
      </c>
      <c r="I345" s="299" t="str">
        <f>CONCATENATE("(",ROUND((H345/$H347)*100,1),")")</f>
        <v>(46)</v>
      </c>
      <c r="K345" s="302">
        <f>B350-B345</f>
        <v>0.31591121121319432</v>
      </c>
      <c r="L345" s="302">
        <f>D350-D345</f>
        <v>0.17933356388320743</v>
      </c>
      <c r="M345" s="302">
        <f>F350-F345</f>
        <v>0.27954405000809679</v>
      </c>
      <c r="N345" s="302">
        <f>SUM(K345:M345)</f>
        <v>0.77478882510449854</v>
      </c>
    </row>
    <row r="346" spans="1:14" x14ac:dyDescent="0.2">
      <c r="A346" s="282" t="s">
        <v>365</v>
      </c>
      <c r="B346" s="302">
        <f>'Ind T6'!L143</f>
        <v>23.830944927185023</v>
      </c>
      <c r="C346" s="299" t="str">
        <f>CONCATENATE("(",ROUND((B346/$H347)*100,1),")")</f>
        <v>(25.9)</v>
      </c>
      <c r="D346" s="302">
        <f>'Ind T6'!M143</f>
        <v>15.792329413660985</v>
      </c>
      <c r="E346" s="299" t="str">
        <f>CONCATENATE("(",ROUND((D346/$H347)*100,1),")")</f>
        <v>(17.2)</v>
      </c>
      <c r="F346" s="302">
        <f>'Ind T6'!N143</f>
        <v>10.058012489951039</v>
      </c>
      <c r="G346" s="299" t="str">
        <f>CONCATENATE("(",ROUND((F346/$H347)*100,1),")")</f>
        <v>(10.9)</v>
      </c>
      <c r="H346" s="302">
        <f t="shared" ref="H346" si="260">SUM(B346,D346,F346)</f>
        <v>49.681286830797049</v>
      </c>
      <c r="I346" s="299" t="str">
        <f>CONCATENATE("(",ROUND((H346/$H347)*100,1),")")</f>
        <v>(54)</v>
      </c>
      <c r="K346" s="302">
        <f t="shared" ref="K346:K347" si="261">B351-B346</f>
        <v>0.91327087360371451</v>
      </c>
      <c r="L346" s="302">
        <f t="shared" ref="L346:L347" si="262">D351-D346</f>
        <v>0.67038822122444408</v>
      </c>
      <c r="M346" s="302">
        <f t="shared" ref="M346:M347" si="263">F351-F346</f>
        <v>0.68255208006729262</v>
      </c>
      <c r="N346" s="302">
        <f t="shared" ref="N346:N347" si="264">SUM(K346:M346)</f>
        <v>2.2662111748954512</v>
      </c>
    </row>
    <row r="347" spans="1:14" x14ac:dyDescent="0.2">
      <c r="A347" s="282" t="s">
        <v>363</v>
      </c>
      <c r="B347" s="302">
        <f>SUM(B345:B346)</f>
        <v>55.638687093366556</v>
      </c>
      <c r="C347" s="299" t="str">
        <f>CONCATENATE("(",ROUND((B347/$H347)*100,1),")")</f>
        <v>(60.5)</v>
      </c>
      <c r="D347" s="302">
        <f>SUM(D345:D346)</f>
        <v>19.588329851956004</v>
      </c>
      <c r="E347" s="299" t="str">
        <f>CONCATENATE("(",ROUND((D347/$H347)*100,1),")")</f>
        <v>(21.3)</v>
      </c>
      <c r="F347" s="302">
        <f>SUM(F345:F346)</f>
        <v>16.767983054677416</v>
      </c>
      <c r="G347" s="299" t="str">
        <f>CONCATENATE("(",ROUND((F347/$H347)*100,1),")")</f>
        <v>(18.2)</v>
      </c>
      <c r="H347" s="302">
        <f>SUM(H345:H346)</f>
        <v>91.994999999999976</v>
      </c>
      <c r="I347" s="299" t="str">
        <f>CONCATENATE("(",ROUND((H347/$H347)*100,1),")")</f>
        <v>(100)</v>
      </c>
      <c r="K347" s="302">
        <f t="shared" si="261"/>
        <v>1.2291820848169053</v>
      </c>
      <c r="L347" s="302">
        <f t="shared" si="262"/>
        <v>0.84972178510765062</v>
      </c>
      <c r="M347" s="302">
        <f t="shared" si="263"/>
        <v>0.96209613007538763</v>
      </c>
      <c r="N347" s="302">
        <f t="shared" si="264"/>
        <v>3.0409999999999435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32.123653377394724</v>
      </c>
      <c r="C350" s="299" t="str">
        <f>CONCATENATE("(",ROUND((B350/$H352)*100,1),")")</f>
        <v>(33.8)</v>
      </c>
      <c r="D350" s="302">
        <f>'Ind T6'!R144</f>
        <v>3.9753340021782262</v>
      </c>
      <c r="E350" s="299" t="str">
        <f>CONCATENATE("(",ROUND((D350/$H352)*100,1),")")</f>
        <v>(4.2)</v>
      </c>
      <c r="F350" s="302">
        <f>'Ind T6'!S144</f>
        <v>6.989514614734472</v>
      </c>
      <c r="G350" s="299" t="str">
        <f>CONCATENATE("(",ROUND((F350/$H352)*100,1),")")</f>
        <v>(7.4)</v>
      </c>
      <c r="H350" s="302">
        <f>SUM(B350,D350,F350)</f>
        <v>43.088501994307428</v>
      </c>
      <c r="I350" s="299" t="str">
        <f>CONCATENATE("(",ROUND((H350/$H352)*100,1),")")</f>
        <v>(45.3)</v>
      </c>
      <c r="K350" s="302">
        <f>B355-B350</f>
        <v>0.64191508741686221</v>
      </c>
      <c r="L350" s="302">
        <f>D355-D350</f>
        <v>0.3454052125603142</v>
      </c>
      <c r="M350" s="302">
        <f>F355-F350</f>
        <v>0.44517826826438789</v>
      </c>
      <c r="N350" s="302">
        <f>SUM(K350:M350)</f>
        <v>1.4324985682415643</v>
      </c>
    </row>
    <row r="351" spans="1:14" x14ac:dyDescent="0.2">
      <c r="A351" s="282" t="s">
        <v>365</v>
      </c>
      <c r="B351" s="302">
        <f>'Ind T6'!Q143</f>
        <v>24.744215800788737</v>
      </c>
      <c r="C351" s="299" t="str">
        <f>CONCATENATE("(",ROUND((B351/$H352)*100,1),")")</f>
        <v>(26)</v>
      </c>
      <c r="D351" s="302">
        <f>'Ind T6'!R143</f>
        <v>16.462717634885429</v>
      </c>
      <c r="E351" s="299" t="str">
        <f>CONCATENATE("(",ROUND((D351/$H352)*100,1),")")</f>
        <v>(17.3)</v>
      </c>
      <c r="F351" s="302">
        <f>'Ind T6'!S143</f>
        <v>10.740564570018332</v>
      </c>
      <c r="G351" s="299" t="str">
        <f>CONCATENATE("(",ROUND((F351/$H352)*100,1),")")</f>
        <v>(11.3)</v>
      </c>
      <c r="H351" s="302">
        <f t="shared" ref="H351" si="265">SUM(B351,D351,F351)</f>
        <v>51.947498005692495</v>
      </c>
      <c r="I351" s="299" t="str">
        <f>CONCATENATE("(",ROUND((H351/$H352)*100,1),")")</f>
        <v>(54.7)</v>
      </c>
      <c r="K351" s="302">
        <f t="shared" ref="K351:K352" si="266">B356-B351</f>
        <v>1.3929713104291963</v>
      </c>
      <c r="L351" s="302">
        <f t="shared" ref="L351:L352" si="267">D356-D351</f>
        <v>0.98427266712934269</v>
      </c>
      <c r="M351" s="302">
        <f t="shared" ref="M351:M352" si="268">F356-F351</f>
        <v>1.1632574541999041</v>
      </c>
      <c r="N351" s="302">
        <f t="shared" ref="N351:N352" si="269">SUM(K351:M351)</f>
        <v>3.5405014317584431</v>
      </c>
    </row>
    <row r="352" spans="1:14" x14ac:dyDescent="0.2">
      <c r="A352" s="282" t="s">
        <v>363</v>
      </c>
      <c r="B352" s="302">
        <f>SUM(B350:B351)</f>
        <v>56.867869178183462</v>
      </c>
      <c r="C352" s="299" t="str">
        <f>CONCATENATE("(",ROUND((B352/$H352)*100,1),")")</f>
        <v>(59.8)</v>
      </c>
      <c r="D352" s="302">
        <f>SUM(D350:D351)</f>
        <v>20.438051637063655</v>
      </c>
      <c r="E352" s="299" t="str">
        <f>CONCATENATE("(",ROUND((D352/$H352)*100,1),")")</f>
        <v>(21.5)</v>
      </c>
      <c r="F352" s="302">
        <f>SUM(F350:F351)</f>
        <v>17.730079184752803</v>
      </c>
      <c r="G352" s="299" t="str">
        <f>CONCATENATE("(",ROUND((F352/$H352)*100,1),")")</f>
        <v>(18.7)</v>
      </c>
      <c r="H352" s="302">
        <f>SUM(H350:H351)</f>
        <v>95.035999999999916</v>
      </c>
      <c r="I352" s="299" t="str">
        <f>CONCATENATE("(",ROUND((H352/$H352)*100,1),")")</f>
        <v>(100)</v>
      </c>
      <c r="K352" s="302">
        <f t="shared" si="266"/>
        <v>2.0348863978460585</v>
      </c>
      <c r="L352" s="302">
        <f t="shared" si="267"/>
        <v>1.3296778796896582</v>
      </c>
      <c r="M352" s="302">
        <f t="shared" si="268"/>
        <v>1.6084357224642929</v>
      </c>
      <c r="N352" s="302">
        <f t="shared" si="269"/>
        <v>4.9730000000000096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32.765568464811587</v>
      </c>
      <c r="C355" s="299" t="str">
        <f>CONCATENATE("(",ROUND((B355/$H357)*100,1),")")</f>
        <v>(32.8)</v>
      </c>
      <c r="D355" s="302">
        <f>'Ind T6'!W144</f>
        <v>4.3207392147385404</v>
      </c>
      <c r="E355" s="299" t="str">
        <f>CONCATENATE("(",ROUND((D355/$H357)*100,1),")")</f>
        <v>(4.3)</v>
      </c>
      <c r="F355" s="302">
        <f>'Ind T6'!X144</f>
        <v>7.4346928829988599</v>
      </c>
      <c r="G355" s="299" t="str">
        <f>CONCATENATE("(",ROUND((F355/$H357)*100,1),")")</f>
        <v>(7.4)</v>
      </c>
      <c r="H355" s="302">
        <f>SUM(B355,D355,F355)</f>
        <v>44.521000562548984</v>
      </c>
      <c r="I355" s="299" t="str">
        <f>CONCATENATE("(",ROUND((H355/$H357)*100,1),")")</f>
        <v>(44.5)</v>
      </c>
      <c r="K355" s="302">
        <f>B355-B345</f>
        <v>0.95782629863005653</v>
      </c>
      <c r="L355" s="302">
        <f>D355-D345</f>
        <v>0.52473877644352163</v>
      </c>
      <c r="M355" s="302">
        <f>F355-F345</f>
        <v>0.72472231827248468</v>
      </c>
      <c r="N355" s="302">
        <f>SUM(K355:M355)</f>
        <v>2.2072873933460628</v>
      </c>
    </row>
    <row r="356" spans="1:14" x14ac:dyDescent="0.2">
      <c r="A356" s="282" t="s">
        <v>365</v>
      </c>
      <c r="B356" s="302">
        <f>'Ind T6'!V143</f>
        <v>26.137187111217933</v>
      </c>
      <c r="C356" s="299" t="str">
        <f>CONCATENATE("(",ROUND((B356/$H357)*100,1),")")</f>
        <v>(26.1)</v>
      </c>
      <c r="D356" s="302">
        <f>'Ind T6'!W143</f>
        <v>17.446990302014772</v>
      </c>
      <c r="E356" s="299" t="str">
        <f>CONCATENATE("(",ROUND((D356/$H357)*100,1),")")</f>
        <v>(17.4)</v>
      </c>
      <c r="F356" s="302">
        <f>'Ind T6'!X143</f>
        <v>11.903822024218236</v>
      </c>
      <c r="G356" s="299" t="str">
        <f>CONCATENATE("(",ROUND((F356/$H357)*100,1),")")</f>
        <v>(11.9)</v>
      </c>
      <c r="H356" s="302">
        <f t="shared" ref="H356" si="270">SUM(B356,D356,F356)</f>
        <v>55.487999437450945</v>
      </c>
      <c r="I356" s="299" t="str">
        <f>CONCATENATE("(",ROUND((H356/$H357)*100,1),")")</f>
        <v>(55.5)</v>
      </c>
      <c r="K356" s="302">
        <f t="shared" ref="K356:K357" si="271">B356-B346</f>
        <v>2.3062421840329108</v>
      </c>
      <c r="L356" s="302">
        <f t="shared" ref="L356:L357" si="272">D356-D346</f>
        <v>1.6546608883537868</v>
      </c>
      <c r="M356" s="302">
        <f t="shared" ref="M356:M357" si="273">F356-F346</f>
        <v>1.8458095342671967</v>
      </c>
      <c r="N356" s="302">
        <f t="shared" ref="N356:N357" si="274">SUM(K356:M356)</f>
        <v>5.8067126066538943</v>
      </c>
    </row>
    <row r="357" spans="1:14" x14ac:dyDescent="0.2">
      <c r="A357" s="282" t="s">
        <v>363</v>
      </c>
      <c r="B357" s="302">
        <f>SUM(B355:B356)</f>
        <v>58.90275557602952</v>
      </c>
      <c r="C357" s="299" t="str">
        <f>CONCATENATE("(",ROUND((B357/$H357)*100,1),")")</f>
        <v>(58.9)</v>
      </c>
      <c r="D357" s="302">
        <f>SUM(D355:D356)</f>
        <v>21.767729516753313</v>
      </c>
      <c r="E357" s="299" t="str">
        <f>CONCATENATE("(",ROUND((D357/$H357)*100,1),")")</f>
        <v>(21.8)</v>
      </c>
      <c r="F357" s="302">
        <f>SUM(F355:F356)</f>
        <v>19.338514907217096</v>
      </c>
      <c r="G357" s="299" t="str">
        <f>CONCATENATE("(",ROUND((F357/$H357)*100,1),")")</f>
        <v>(19.3)</v>
      </c>
      <c r="H357" s="302">
        <f>SUM(H355:H356)</f>
        <v>100.00899999999993</v>
      </c>
      <c r="I357" s="299" t="str">
        <f>CONCATENATE("(",ROUND((H357/$H357)*100,1),")")</f>
        <v>(100)</v>
      </c>
      <c r="K357" s="302">
        <f t="shared" si="271"/>
        <v>3.2640684826629638</v>
      </c>
      <c r="L357" s="302">
        <f t="shared" si="272"/>
        <v>2.1793996647973088</v>
      </c>
      <c r="M357" s="302">
        <f t="shared" si="273"/>
        <v>2.5705318525396805</v>
      </c>
      <c r="N357" s="302">
        <f t="shared" si="274"/>
        <v>8.0139999999999532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33.090058642095968</v>
      </c>
      <c r="C366" s="299" t="str">
        <f>CONCATENATE("(",ROUND((B366/$H368)*100,1),")")</f>
        <v>(39.9)</v>
      </c>
      <c r="D366" s="302">
        <f>'Ind T6'!M153</f>
        <v>11.594599850695202</v>
      </c>
      <c r="E366" s="299" t="str">
        <f>CONCATENATE("(",ROUND((D366/$H368)*100,1),")")</f>
        <v>(14)</v>
      </c>
      <c r="F366" s="302">
        <f>'Ind T6'!N153</f>
        <v>4.5800958822419489</v>
      </c>
      <c r="G366" s="299" t="str">
        <f>CONCATENATE("(",ROUND((F366/$H368)*100,1),")")</f>
        <v>(5.5)</v>
      </c>
      <c r="H366" s="302">
        <f>SUM(B366,D366,F366)</f>
        <v>49.264754375033121</v>
      </c>
      <c r="I366" s="299" t="str">
        <f>CONCATENATE("(",ROUND((H366/$H368)*100,1),")")</f>
        <v>(59.4)</v>
      </c>
      <c r="K366" s="302">
        <f>B371-B366</f>
        <v>2.1124394335495964</v>
      </c>
      <c r="L366" s="302">
        <f>D371-D366</f>
        <v>0.714605677639776</v>
      </c>
      <c r="M366" s="302">
        <f>F371-F366</f>
        <v>0.21618253653188724</v>
      </c>
      <c r="N366" s="302">
        <f>SUM(K366:M366)</f>
        <v>3.0432276477212596</v>
      </c>
    </row>
    <row r="367" spans="1:14" x14ac:dyDescent="0.2">
      <c r="A367" s="282" t="s">
        <v>365</v>
      </c>
      <c r="B367" s="302">
        <f>'Ind T6'!L152</f>
        <v>15.709181960871147</v>
      </c>
      <c r="C367" s="299" t="str">
        <f>CONCATENATE("(",ROUND((B367/$H368)*100,1),")")</f>
        <v>(18.9)</v>
      </c>
      <c r="D367" s="302">
        <f>'Ind T6'!M152</f>
        <v>13.578332946500048</v>
      </c>
      <c r="E367" s="299" t="str">
        <f>CONCATENATE("(",ROUND((D367/$H368)*100,1),")")</f>
        <v>(16.4)</v>
      </c>
      <c r="F367" s="302">
        <f>'Ind T6'!N152</f>
        <v>4.3507307175955825</v>
      </c>
      <c r="G367" s="299" t="str">
        <f>CONCATENATE("(",ROUND((F367/$H368)*100,1),")")</f>
        <v>(5.2)</v>
      </c>
      <c r="H367" s="302">
        <f t="shared" ref="H367" si="275">SUM(B367,D367,F367)</f>
        <v>33.638245624966778</v>
      </c>
      <c r="I367" s="299" t="str">
        <f>CONCATENATE("(",ROUND((H367/$H368)*100,1),")")</f>
        <v>(40.6)</v>
      </c>
      <c r="K367" s="302">
        <f t="shared" ref="K367:K368" si="276">B372-B367</f>
        <v>1.3026974709895374</v>
      </c>
      <c r="L367" s="302">
        <f t="shared" ref="L367:L368" si="277">D372-D367</f>
        <v>0.59533898931934814</v>
      </c>
      <c r="M367" s="302">
        <f t="shared" ref="M367:M368" si="278">F372-F367</f>
        <v>0.2007358919699147</v>
      </c>
      <c r="N367" s="302">
        <f t="shared" ref="N367:N368" si="279">SUM(K367:M367)</f>
        <v>2.0987723522788002</v>
      </c>
    </row>
    <row r="368" spans="1:14" x14ac:dyDescent="0.2">
      <c r="A368" s="282" t="s">
        <v>363</v>
      </c>
      <c r="B368" s="302">
        <f>SUM(B366:B367)</f>
        <v>48.799240602967117</v>
      </c>
      <c r="C368" s="299" t="str">
        <f>CONCATENATE("(",ROUND((B368/$H368)*100,1),")")</f>
        <v>(58.9)</v>
      </c>
      <c r="D368" s="302">
        <f>SUM(D366:D367)</f>
        <v>25.172932797195251</v>
      </c>
      <c r="E368" s="299" t="str">
        <f>CONCATENATE("(",ROUND((D368/$H368)*100,1),")")</f>
        <v>(30.4)</v>
      </c>
      <c r="F368" s="302">
        <f>SUM(F366:F367)</f>
        <v>8.9308265998375305</v>
      </c>
      <c r="G368" s="299" t="str">
        <f>CONCATENATE("(",ROUND((F368/$H368)*100,1),")")</f>
        <v>(10.8)</v>
      </c>
      <c r="H368" s="302">
        <f>SUM(H366:H367)</f>
        <v>82.902999999999906</v>
      </c>
      <c r="I368" s="299" t="str">
        <f>CONCATENATE("(",ROUND((H368/$H368)*100,1),")")</f>
        <v>(100)</v>
      </c>
      <c r="K368" s="302">
        <f t="shared" si="276"/>
        <v>3.415136904539132</v>
      </c>
      <c r="L368" s="302">
        <f t="shared" si="277"/>
        <v>1.3099446669591224</v>
      </c>
      <c r="M368" s="302">
        <f t="shared" si="278"/>
        <v>0.41691842850180194</v>
      </c>
      <c r="N368" s="302">
        <f t="shared" si="279"/>
        <v>5.1420000000000563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35.202498075645565</v>
      </c>
      <c r="C371" s="299" t="str">
        <f>CONCATENATE("(",ROUND((B371/$H373)*100,1),")")</f>
        <v>(40)</v>
      </c>
      <c r="D371" s="302">
        <f>'Ind T6'!R153</f>
        <v>12.309205528334978</v>
      </c>
      <c r="E371" s="299" t="str">
        <f>CONCATENATE("(",ROUND((D371/$H373)*100,1),")")</f>
        <v>(14)</v>
      </c>
      <c r="F371" s="302">
        <f>'Ind T6'!S153</f>
        <v>4.7962784187738361</v>
      </c>
      <c r="G371" s="299" t="str">
        <f>CONCATENATE("(",ROUND((F371/$H373)*100,1),")")</f>
        <v>(5.4)</v>
      </c>
      <c r="H371" s="302">
        <f>SUM(B371,D371,F371)</f>
        <v>52.307982022754381</v>
      </c>
      <c r="I371" s="299" t="str">
        <f>CONCATENATE("(",ROUND((H371/$H373)*100,1),")")</f>
        <v>(59.4)</v>
      </c>
      <c r="K371" s="302">
        <f>B376-B371</f>
        <v>2.2680414913443556</v>
      </c>
      <c r="L371" s="302">
        <f>D376-D371</f>
        <v>0.67395388912971121</v>
      </c>
      <c r="M371" s="302">
        <f>F376-F371</f>
        <v>0.32475318690614685</v>
      </c>
      <c r="N371" s="302">
        <f>SUM(K371:M371)</f>
        <v>3.2667485673802137</v>
      </c>
    </row>
    <row r="372" spans="1:14" x14ac:dyDescent="0.2">
      <c r="A372" s="282" t="s">
        <v>365</v>
      </c>
      <c r="B372" s="302">
        <f>'Ind T6'!Q152</f>
        <v>17.011879431860685</v>
      </c>
      <c r="C372" s="299" t="str">
        <f>CONCATENATE("(",ROUND((B372/$H373)*100,1),")")</f>
        <v>(19.3)</v>
      </c>
      <c r="D372" s="302">
        <f>'Ind T6'!R152</f>
        <v>14.173671935819396</v>
      </c>
      <c r="E372" s="299" t="str">
        <f>CONCATENATE("(",ROUND((D372/$H373)*100,1),")")</f>
        <v>(16.1)</v>
      </c>
      <c r="F372" s="302">
        <f>'Ind T6'!S152</f>
        <v>4.5514666095654972</v>
      </c>
      <c r="G372" s="299" t="str">
        <f>CONCATENATE("(",ROUND((F372/$H373)*100,1),")")</f>
        <v>(5.2)</v>
      </c>
      <c r="H372" s="302">
        <f t="shared" ref="H372" si="280">SUM(B372,D372,F372)</f>
        <v>35.737017977245578</v>
      </c>
      <c r="I372" s="299" t="str">
        <f>CONCATENATE("(",ROUND((H372/$H373)*100,1),")")</f>
        <v>(40.6)</v>
      </c>
      <c r="K372" s="302">
        <f t="shared" ref="K372:K373" si="281">B377-B372</f>
        <v>1.5004698768367923</v>
      </c>
      <c r="L372" s="302">
        <f t="shared" ref="L372:L373" si="282">D377-D372</f>
        <v>0.39766355037269818</v>
      </c>
      <c r="M372" s="302">
        <f t="shared" ref="M372:M373" si="283">F377-F372</f>
        <v>0.33711800541024495</v>
      </c>
      <c r="N372" s="302">
        <f t="shared" ref="N372:N373" si="284">SUM(K372:M372)</f>
        <v>2.2352514326197355</v>
      </c>
    </row>
    <row r="373" spans="1:14" x14ac:dyDescent="0.2">
      <c r="A373" s="282" t="s">
        <v>363</v>
      </c>
      <c r="B373" s="302">
        <f>SUM(B371:B372)</f>
        <v>52.214377507506249</v>
      </c>
      <c r="C373" s="299" t="str">
        <f>CONCATENATE("(",ROUND((B373/$H373)*100,1),")")</f>
        <v>(59.3)</v>
      </c>
      <c r="D373" s="302">
        <f>SUM(D371:D372)</f>
        <v>26.482877464154374</v>
      </c>
      <c r="E373" s="299" t="str">
        <f>CONCATENATE("(",ROUND((D373/$H373)*100,1),")")</f>
        <v>(30.1)</v>
      </c>
      <c r="F373" s="302">
        <f>SUM(F371:F372)</f>
        <v>9.3477450283393324</v>
      </c>
      <c r="G373" s="299" t="str">
        <f>CONCATENATE("(",ROUND((F373/$H373)*100,1),")")</f>
        <v>(10.6)</v>
      </c>
      <c r="H373" s="302">
        <f>SUM(H371:H372)</f>
        <v>88.044999999999959</v>
      </c>
      <c r="I373" s="299" t="str">
        <f>CONCATENATE("(",ROUND((H373/$H373)*100,1),")")</f>
        <v>(100)</v>
      </c>
      <c r="K373" s="302">
        <f t="shared" si="281"/>
        <v>3.7685113681811444</v>
      </c>
      <c r="L373" s="302">
        <f t="shared" si="282"/>
        <v>1.0716174395024076</v>
      </c>
      <c r="M373" s="302">
        <f t="shared" si="283"/>
        <v>0.66187119231639358</v>
      </c>
      <c r="N373" s="302">
        <f t="shared" si="284"/>
        <v>5.5019999999999456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37.47053956698992</v>
      </c>
      <c r="C376" s="299" t="str">
        <f>CONCATENATE("(",ROUND((B376/$H378)*100,1),")")</f>
        <v>(40.1)</v>
      </c>
      <c r="D376" s="302">
        <f>'Ind T6'!W153</f>
        <v>12.983159417464689</v>
      </c>
      <c r="E376" s="299" t="str">
        <f>CONCATENATE("(",ROUND((D376/$H378)*100,1),")")</f>
        <v>(13.9)</v>
      </c>
      <c r="F376" s="302">
        <f>'Ind T6'!X153</f>
        <v>5.1210316056799829</v>
      </c>
      <c r="G376" s="299" t="str">
        <f>CONCATENATE("(",ROUND((F376/$H378)*100,1),")")</f>
        <v>(5.5)</v>
      </c>
      <c r="H376" s="302">
        <f>SUM(B376,D376,F376)</f>
        <v>55.574730590134592</v>
      </c>
      <c r="I376" s="299" t="str">
        <f>CONCATENATE("(",ROUND((H376/$H378)*100,1),")")</f>
        <v>(59.4)</v>
      </c>
      <c r="K376" s="302">
        <f>B376-B366</f>
        <v>4.380480924893952</v>
      </c>
      <c r="L376" s="302">
        <f>D376-D366</f>
        <v>1.3885595667694872</v>
      </c>
      <c r="M376" s="302">
        <f>F376-F366</f>
        <v>0.54093572343803409</v>
      </c>
      <c r="N376" s="302">
        <f>SUM(K376:M376)</f>
        <v>6.3099762151014733</v>
      </c>
    </row>
    <row r="377" spans="1:14" x14ac:dyDescent="0.2">
      <c r="A377" s="282" t="s">
        <v>365</v>
      </c>
      <c r="B377" s="302">
        <f>'Ind T6'!V152</f>
        <v>18.512349308697477</v>
      </c>
      <c r="C377" s="299" t="str">
        <f>CONCATENATE("(",ROUND((B377/$H378)*100,1),")")</f>
        <v>(19.8)</v>
      </c>
      <c r="D377" s="302">
        <f>'Ind T6'!W152</f>
        <v>14.571335486192094</v>
      </c>
      <c r="E377" s="299" t="str">
        <f>CONCATENATE("(",ROUND((D377/$H378)*100,1),")")</f>
        <v>(15.6)</v>
      </c>
      <c r="F377" s="302">
        <f>'Ind T6'!X152</f>
        <v>4.8885846149757421</v>
      </c>
      <c r="G377" s="299" t="str">
        <f>CONCATENATE("(",ROUND((F377/$H378)*100,1),")")</f>
        <v>(5.2)</v>
      </c>
      <c r="H377" s="302">
        <f t="shared" ref="H377" si="285">SUM(B377,D377,F377)</f>
        <v>37.972269409865312</v>
      </c>
      <c r="I377" s="299" t="str">
        <f>CONCATENATE("(",ROUND((H377/$H378)*100,1),")")</f>
        <v>(40.6)</v>
      </c>
      <c r="K377" s="302">
        <f t="shared" ref="K377:K378" si="286">B377-B367</f>
        <v>2.8031673478263297</v>
      </c>
      <c r="L377" s="302">
        <f t="shared" ref="L377:L378" si="287">D377-D367</f>
        <v>0.99300253969204633</v>
      </c>
      <c r="M377" s="302">
        <f t="shared" ref="M377:M378" si="288">F377-F367</f>
        <v>0.53785389738015965</v>
      </c>
      <c r="N377" s="302">
        <f t="shared" ref="N377:N378" si="289">SUM(K377:M377)</f>
        <v>4.3340237848985357</v>
      </c>
    </row>
    <row r="378" spans="1:14" x14ac:dyDescent="0.2">
      <c r="A378" s="282" t="s">
        <v>363</v>
      </c>
      <c r="B378" s="302">
        <f>SUM(B376:B377)</f>
        <v>55.982888875687394</v>
      </c>
      <c r="C378" s="299" t="str">
        <f>CONCATENATE("(",ROUND((B378/$H378)*100,1),")")</f>
        <v>(59.8)</v>
      </c>
      <c r="D378" s="302">
        <f>SUM(D376:D377)</f>
        <v>27.554494903656781</v>
      </c>
      <c r="E378" s="299" t="str">
        <f>CONCATENATE("(",ROUND((D378/$H378)*100,1),")")</f>
        <v>(29.5)</v>
      </c>
      <c r="F378" s="302">
        <f>SUM(F376:F377)</f>
        <v>10.009616220655726</v>
      </c>
      <c r="G378" s="299" t="str">
        <f>CONCATENATE("(",ROUND((F378/$H378)*100,1),")")</f>
        <v>(10.7)</v>
      </c>
      <c r="H378" s="302">
        <f>SUM(H376:H377)</f>
        <v>93.546999999999912</v>
      </c>
      <c r="I378" s="299" t="str">
        <f>CONCATENATE("(",ROUND((H378/$H378)*100,1),")")</f>
        <v>(100)</v>
      </c>
      <c r="K378" s="302">
        <f t="shared" si="286"/>
        <v>7.1836482727202764</v>
      </c>
      <c r="L378" s="302">
        <f t="shared" si="287"/>
        <v>2.38156210646153</v>
      </c>
      <c r="M378" s="302">
        <f t="shared" si="288"/>
        <v>1.0787896208181955</v>
      </c>
      <c r="N378" s="302">
        <f t="shared" si="289"/>
        <v>10.644000000000002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14.855683336666008</v>
      </c>
      <c r="C387" s="299" t="str">
        <f>CONCATENATE("(",ROUND((B387/$H389)*100,1),")")</f>
        <v>(34.4)</v>
      </c>
      <c r="D387" s="302">
        <f>'Ind T6'!M162</f>
        <v>2.4169768647886953</v>
      </c>
      <c r="E387" s="299" t="str">
        <f>CONCATENATE("(",ROUND((D387/$H389)*100,1),")")</f>
        <v>(5.6)</v>
      </c>
      <c r="F387" s="302">
        <f>'Ind T6'!N162</f>
        <v>0.36190027922393597</v>
      </c>
      <c r="G387" s="299" t="str">
        <f>CONCATENATE("(",ROUND((F387/$H389)*100,1),")")</f>
        <v>(0.8)</v>
      </c>
      <c r="H387" s="302">
        <f>SUM(B387,D387,F387)</f>
        <v>17.634560480678637</v>
      </c>
      <c r="I387" s="299" t="str">
        <f>CONCATENATE("(",ROUND((H387/$H389)*100,1),")")</f>
        <v>(40.8)</v>
      </c>
      <c r="K387" s="302">
        <f>B392-B387</f>
        <v>0.32704098149593008</v>
      </c>
      <c r="L387" s="302">
        <f>D392-D387</f>
        <v>0.23979196533078406</v>
      </c>
      <c r="M387" s="302">
        <f>F392-F387</f>
        <v>1.6004424281176155E-2</v>
      </c>
      <c r="N387" s="302">
        <f>SUM(K387:M387)</f>
        <v>0.58283737110789025</v>
      </c>
    </row>
    <row r="388" spans="1:14" x14ac:dyDescent="0.2">
      <c r="A388" s="282" t="s">
        <v>365</v>
      </c>
      <c r="B388" s="302">
        <f>'Ind T6'!L161</f>
        <v>12.837766154722226</v>
      </c>
      <c r="C388" s="299" t="str">
        <f>CONCATENATE("(",ROUND((B388/$H389)*100,1),")")</f>
        <v>(29.7)</v>
      </c>
      <c r="D388" s="302">
        <f>'Ind T6'!M161</f>
        <v>11.706827782238577</v>
      </c>
      <c r="E388" s="299" t="str">
        <f>CONCATENATE("(",ROUND((D388/$H389)*100,1),")")</f>
        <v>(27.1)</v>
      </c>
      <c r="F388" s="302">
        <f>'Ind T6'!N161</f>
        <v>1.0248455823605236</v>
      </c>
      <c r="G388" s="299" t="str">
        <f>CONCATENATE("(",ROUND((F388/$H389)*100,1),")")</f>
        <v>(2.4)</v>
      </c>
      <c r="H388" s="302">
        <f t="shared" ref="H388" si="290">SUM(B388,D388,F388)</f>
        <v>25.569439519321325</v>
      </c>
      <c r="I388" s="299" t="str">
        <f>CONCATENATE("(",ROUND((H388/$H389)*100,1),")")</f>
        <v>(59.2)</v>
      </c>
      <c r="K388" s="302">
        <f t="shared" ref="K388:K389" si="291">B393-B388</f>
        <v>0.55263984520914455</v>
      </c>
      <c r="L388" s="302">
        <f t="shared" ref="L388:L389" si="292">D393-D388</f>
        <v>0.52907155106976056</v>
      </c>
      <c r="M388" s="302">
        <f t="shared" ref="M388:M389" si="293">F393-F388</f>
        <v>4.545123261335271E-2</v>
      </c>
      <c r="N388" s="302">
        <f t="shared" ref="N388:N389" si="294">SUM(K388:M388)</f>
        <v>1.1271626288922578</v>
      </c>
    </row>
    <row r="389" spans="1:14" x14ac:dyDescent="0.2">
      <c r="A389" s="282" t="s">
        <v>363</v>
      </c>
      <c r="B389" s="302">
        <f>SUM(B387:B388)</f>
        <v>27.693449491388236</v>
      </c>
      <c r="C389" s="299" t="str">
        <f>CONCATENATE("(",ROUND((B389/$H389)*100,1),")")</f>
        <v>(64.1)</v>
      </c>
      <c r="D389" s="302">
        <f>SUM(D387:D388)</f>
        <v>14.123804647027272</v>
      </c>
      <c r="E389" s="299" t="str">
        <f>CONCATENATE("(",ROUND((D389/$H389)*100,1),")")</f>
        <v>(32.7)</v>
      </c>
      <c r="F389" s="302">
        <f>SUM(F387:F388)</f>
        <v>1.3867458615844597</v>
      </c>
      <c r="G389" s="299" t="str">
        <f>CONCATENATE("(",ROUND((F389/$H389)*100,1),")")</f>
        <v>(3.2)</v>
      </c>
      <c r="H389" s="302">
        <f>SUM(H387:H388)</f>
        <v>43.203999999999965</v>
      </c>
      <c r="I389" s="299" t="str">
        <f>CONCATENATE("(",ROUND((H389/$H389)*100,1),")")</f>
        <v>(100)</v>
      </c>
      <c r="K389" s="302">
        <f t="shared" si="291"/>
        <v>0.87968082670507286</v>
      </c>
      <c r="L389" s="302">
        <f t="shared" si="292"/>
        <v>0.76886351640054507</v>
      </c>
      <c r="M389" s="302">
        <f t="shared" si="293"/>
        <v>6.145565689452881E-2</v>
      </c>
      <c r="N389" s="302">
        <f t="shared" si="294"/>
        <v>1.7100000000001467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15.182724318161938</v>
      </c>
      <c r="C392" s="299" t="str">
        <f>CONCATENATE("(",ROUND((B392/$H394)*100,1),")")</f>
        <v>(33.8)</v>
      </c>
      <c r="D392" s="302">
        <f>'Ind T6'!R162</f>
        <v>2.6567688301194794</v>
      </c>
      <c r="E392" s="299" t="str">
        <f>CONCATENATE("(",ROUND((D392/$H394)*100,1),")")</f>
        <v>(5.9)</v>
      </c>
      <c r="F392" s="302">
        <f>'Ind T6'!S162</f>
        <v>0.37790470350511213</v>
      </c>
      <c r="G392" s="299" t="str">
        <f>CONCATENATE("(",ROUND((F392/$H394)*100,1),")")</f>
        <v>(0.8)</v>
      </c>
      <c r="H392" s="302">
        <f>SUM(B392,D392,F392)</f>
        <v>18.217397851786529</v>
      </c>
      <c r="I392" s="299" t="str">
        <f>CONCATENATE("(",ROUND((H392/$H394)*100,1),")")</f>
        <v>(40.6)</v>
      </c>
      <c r="K392" s="302">
        <f>B397-B392</f>
        <v>0.39547287205921933</v>
      </c>
      <c r="L392" s="302">
        <f>D397-D392</f>
        <v>0.47820388232339717</v>
      </c>
      <c r="M392" s="302">
        <f>F397-F392</f>
        <v>3.0870646093470122E-2</v>
      </c>
      <c r="N392" s="302">
        <f>SUM(K392:M392)</f>
        <v>0.90454740047608662</v>
      </c>
    </row>
    <row r="393" spans="1:14" x14ac:dyDescent="0.2">
      <c r="A393" s="282" t="s">
        <v>365</v>
      </c>
      <c r="B393" s="302">
        <f>'Ind T6'!Q161</f>
        <v>13.390405999931371</v>
      </c>
      <c r="C393" s="299" t="str">
        <f>CONCATENATE("(",ROUND((B393/$H394)*100,1),")")</f>
        <v>(29.8)</v>
      </c>
      <c r="D393" s="302">
        <f>'Ind T6'!R161</f>
        <v>12.235899333308337</v>
      </c>
      <c r="E393" s="299" t="str">
        <f>CONCATENATE("(",ROUND((D393/$H394)*100,1),")")</f>
        <v>(27.2)</v>
      </c>
      <c r="F393" s="302">
        <f>'Ind T6'!S161</f>
        <v>1.0702968149738763</v>
      </c>
      <c r="G393" s="299" t="str">
        <f>CONCATENATE("(",ROUND((F393/$H394)*100,1),")")</f>
        <v>(2.4)</v>
      </c>
      <c r="H393" s="302">
        <f t="shared" ref="H393" si="295">SUM(B393,D393,F393)</f>
        <v>26.696602148213582</v>
      </c>
      <c r="I393" s="299" t="str">
        <f>CONCATENATE("(",ROUND((H393/$H394)*100,1),")")</f>
        <v>(59.4)</v>
      </c>
      <c r="K393" s="302">
        <f t="shared" ref="K393:K394" si="296">B398-B393</f>
        <v>0.93215672052332366</v>
      </c>
      <c r="L393" s="302">
        <f t="shared" ref="L393:L394" si="297">D398-D393</f>
        <v>0.85725224136963973</v>
      </c>
      <c r="M393" s="302">
        <f t="shared" ref="M393:M394" si="298">F398-F393</f>
        <v>8.4043637630808021E-2</v>
      </c>
      <c r="N393" s="302">
        <f t="shared" ref="N393:N394" si="299">SUM(K393:M393)</f>
        <v>1.8734525995237714</v>
      </c>
    </row>
    <row r="394" spans="1:14" x14ac:dyDescent="0.2">
      <c r="A394" s="282" t="s">
        <v>363</v>
      </c>
      <c r="B394" s="302">
        <f>SUM(B392:B393)</f>
        <v>28.573130318093309</v>
      </c>
      <c r="C394" s="299" t="str">
        <f>CONCATENATE("(",ROUND((B394/$H394)*100,1),")")</f>
        <v>(63.6)</v>
      </c>
      <c r="D394" s="302">
        <f>SUM(D392:D393)</f>
        <v>14.892668163427818</v>
      </c>
      <c r="E394" s="299" t="str">
        <f>CONCATENATE("(",ROUND((D394/$H394)*100,1),")")</f>
        <v>(33.2)</v>
      </c>
      <c r="F394" s="302">
        <f>SUM(F392:F393)</f>
        <v>1.4482015184789885</v>
      </c>
      <c r="G394" s="299" t="str">
        <f>CONCATENATE("(",ROUND((F394/$H394)*100,1),")")</f>
        <v>(3.2)</v>
      </c>
      <c r="H394" s="302">
        <f>SUM(H392:H393)</f>
        <v>44.914000000000115</v>
      </c>
      <c r="I394" s="299" t="str">
        <f>CONCATENATE("(",ROUND((H394/$H394)*100,1),")")</f>
        <v>(100)</v>
      </c>
      <c r="K394" s="302">
        <f t="shared" si="296"/>
        <v>1.327629592582543</v>
      </c>
      <c r="L394" s="302">
        <f t="shared" si="297"/>
        <v>1.3354561236930351</v>
      </c>
      <c r="M394" s="302">
        <f t="shared" si="298"/>
        <v>0.11491428372427803</v>
      </c>
      <c r="N394" s="302">
        <f t="shared" si="299"/>
        <v>2.7779999999998561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15.578197190221157</v>
      </c>
      <c r="C397" s="299" t="str">
        <f>CONCATENATE("(",ROUND((B397/$H399)*100,1),")")</f>
        <v>(32.7)</v>
      </c>
      <c r="D397" s="302">
        <f>'Ind T6'!W162</f>
        <v>3.1349727124428766</v>
      </c>
      <c r="E397" s="299" t="str">
        <f>CONCATENATE("(",ROUND((D397/$H399)*100,1),")")</f>
        <v>(6.6)</v>
      </c>
      <c r="F397" s="302">
        <f>'Ind T6'!X162</f>
        <v>0.40877534959858225</v>
      </c>
      <c r="G397" s="299" t="str">
        <f>CONCATENATE("(",ROUND((F397/$H399)*100,1),")")</f>
        <v>(0.9)</v>
      </c>
      <c r="H397" s="302">
        <f>SUM(B397,D397,F397)</f>
        <v>19.121945252262616</v>
      </c>
      <c r="I397" s="299" t="str">
        <f>CONCATENATE("(",ROUND((H397/$H399)*100,1),")")</f>
        <v>(40.1)</v>
      </c>
      <c r="K397" s="302">
        <f>B397-B387</f>
        <v>0.72251385355514941</v>
      </c>
      <c r="L397" s="302">
        <f>D397-D387</f>
        <v>0.71799584765418123</v>
      </c>
      <c r="M397" s="302">
        <f>F397-F387</f>
        <v>4.6875070374646277E-2</v>
      </c>
      <c r="N397" s="302">
        <f>SUM(K397:M397)</f>
        <v>1.487384771583977</v>
      </c>
    </row>
    <row r="398" spans="1:14" x14ac:dyDescent="0.2">
      <c r="A398" s="282" t="s">
        <v>365</v>
      </c>
      <c r="B398" s="302">
        <f>'Ind T6'!V161</f>
        <v>14.322562720454695</v>
      </c>
      <c r="C398" s="299" t="str">
        <f>CONCATENATE("(",ROUND((B398/$H399)*100,1),")")</f>
        <v>(30)</v>
      </c>
      <c r="D398" s="302">
        <f>'Ind T6'!W161</f>
        <v>13.093151574677977</v>
      </c>
      <c r="E398" s="299" t="str">
        <f>CONCATENATE("(",ROUND((D398/$H399)*100,1),")")</f>
        <v>(27.5)</v>
      </c>
      <c r="F398" s="302">
        <f>'Ind T6'!X161</f>
        <v>1.1543404526046843</v>
      </c>
      <c r="G398" s="299" t="str">
        <f>CONCATENATE("(",ROUND((F398/$H399)*100,1),")")</f>
        <v>(2.4)</v>
      </c>
      <c r="H398" s="302">
        <f t="shared" ref="H398" si="300">SUM(B398,D398,F398)</f>
        <v>28.570054747737359</v>
      </c>
      <c r="I398" s="299" t="str">
        <f>CONCATENATE("(",ROUND((H398/$H399)*100,1),")")</f>
        <v>(59.9)</v>
      </c>
      <c r="K398" s="302">
        <f t="shared" ref="K398:K399" si="301">B398-B388</f>
        <v>1.4847965657324682</v>
      </c>
      <c r="L398" s="302">
        <f t="shared" ref="L398:L399" si="302">D398-D388</f>
        <v>1.3863237924394003</v>
      </c>
      <c r="M398" s="302">
        <f t="shared" ref="M398:M399" si="303">F398-F388</f>
        <v>0.12949487024416073</v>
      </c>
      <c r="N398" s="302">
        <f t="shared" ref="N398:N399" si="304">SUM(K398:M398)</f>
        <v>3.000615228416029</v>
      </c>
    </row>
    <row r="399" spans="1:14" x14ac:dyDescent="0.2">
      <c r="A399" s="282" t="s">
        <v>363</v>
      </c>
      <c r="B399" s="302">
        <f>SUM(B397:B398)</f>
        <v>29.900759910675852</v>
      </c>
      <c r="C399" s="299" t="str">
        <f>CONCATENATE("(",ROUND((B399/$H399)*100,1),")")</f>
        <v>(62.7)</v>
      </c>
      <c r="D399" s="302">
        <f>SUM(D397:D398)</f>
        <v>16.228124287120853</v>
      </c>
      <c r="E399" s="299" t="str">
        <f>CONCATENATE("(",ROUND((D399/$H399)*100,1),")")</f>
        <v>(34)</v>
      </c>
      <c r="F399" s="302">
        <f>SUM(F397:F398)</f>
        <v>1.5631158022032665</v>
      </c>
      <c r="G399" s="299" t="str">
        <f>CONCATENATE("(",ROUND((F399/$H399)*100,1),")")</f>
        <v>(3.3)</v>
      </c>
      <c r="H399" s="302">
        <f>SUM(H397:H398)</f>
        <v>47.691999999999979</v>
      </c>
      <c r="I399" s="299" t="str">
        <f>CONCATENATE("(",ROUND((H399/$H399)*100,1),")")</f>
        <v>(100)</v>
      </c>
      <c r="K399" s="302">
        <f t="shared" si="301"/>
        <v>2.2073104192876158</v>
      </c>
      <c r="L399" s="302">
        <f t="shared" si="302"/>
        <v>2.1043196400935802</v>
      </c>
      <c r="M399" s="302">
        <f t="shared" si="303"/>
        <v>0.17636994061880684</v>
      </c>
      <c r="N399" s="302">
        <f t="shared" si="304"/>
        <v>4.4880000000000031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16.539608554412403</v>
      </c>
      <c r="C408" s="299" t="str">
        <f>CONCATENATE("(",ROUND((B408/$H410)*100,1),")")</f>
        <v>(17.3)</v>
      </c>
      <c r="D408" s="302">
        <f>'Ind T6'!M171</f>
        <v>6.9939072043465824</v>
      </c>
      <c r="E408" s="299" t="str">
        <f>CONCATENATE("(",ROUND((D408/$H410)*100,1),")")</f>
        <v>(7.3)</v>
      </c>
      <c r="F408" s="302">
        <f>'Ind T6'!N171</f>
        <v>3.3905720183858876</v>
      </c>
      <c r="G408" s="299" t="str">
        <f>CONCATENATE("(",ROUND((F408/$H410)*100,1),")")</f>
        <v>(3.6)</v>
      </c>
      <c r="H408" s="302">
        <f>SUM(B408,D408,F408)</f>
        <v>26.924087777144877</v>
      </c>
      <c r="I408" s="299" t="str">
        <f>CONCATENATE("(",ROUND((H408/$H410)*100,1),")")</f>
        <v>(28.2)</v>
      </c>
      <c r="K408" s="302">
        <f>B413-B408</f>
        <v>-0.5831673651402145</v>
      </c>
      <c r="L408" s="302">
        <f>D413-D408</f>
        <v>-6.5607900677825626E-2</v>
      </c>
      <c r="M408" s="302">
        <f>F413-F408</f>
        <v>-1.2287846106578737E-2</v>
      </c>
      <c r="N408" s="302">
        <f>SUM(K408:M408)</f>
        <v>-0.66106311192461886</v>
      </c>
    </row>
    <row r="409" spans="1:14" x14ac:dyDescent="0.2">
      <c r="A409" s="282" t="s">
        <v>365</v>
      </c>
      <c r="B409" s="302">
        <f>'Ind T6'!L170</f>
        <v>26.648132130278899</v>
      </c>
      <c r="C409" s="299" t="str">
        <f>CONCATENATE("(",ROUND((B409/$H410)*100,1),")")</f>
        <v>(27.9)</v>
      </c>
      <c r="D409" s="302">
        <f>'Ind T6'!M170</f>
        <v>35.550088509483295</v>
      </c>
      <c r="E409" s="299" t="str">
        <f>CONCATENATE("(",ROUND((D409/$H410)*100,1),")")</f>
        <v>(37.3)</v>
      </c>
      <c r="F409" s="302">
        <f>'Ind T6'!N170</f>
        <v>6.2546915830928835</v>
      </c>
      <c r="G409" s="299" t="str">
        <f>CONCATENATE("(",ROUND((F409/$H410)*100,1),")")</f>
        <v>(6.6)</v>
      </c>
      <c r="H409" s="302">
        <f t="shared" ref="H409" si="305">SUM(B409,D409,F409)</f>
        <v>68.452912222855076</v>
      </c>
      <c r="I409" s="299" t="str">
        <f>CONCATENATE("(",ROUND((H409/$H410)*100,1),")")</f>
        <v>(71.8)</v>
      </c>
      <c r="K409" s="302">
        <f t="shared" ref="K409:K410" si="306">B414-B409</f>
        <v>-2.0747070099677245E-2</v>
      </c>
      <c r="L409" s="302">
        <f t="shared" ref="L409:L410" si="307">D414-D409</f>
        <v>-1.5478127874992254</v>
      </c>
      <c r="M409" s="302">
        <f t="shared" ref="M409:M410" si="308">F414-F409</f>
        <v>-7.2377030476343585E-2</v>
      </c>
      <c r="N409" s="302">
        <f t="shared" ref="N409:N410" si="309">SUM(K409:M409)</f>
        <v>-1.6409368880752462</v>
      </c>
    </row>
    <row r="410" spans="1:14" x14ac:dyDescent="0.2">
      <c r="A410" s="282" t="s">
        <v>363</v>
      </c>
      <c r="B410" s="302">
        <f>SUM(B408:B409)</f>
        <v>43.187740684691306</v>
      </c>
      <c r="C410" s="299" t="str">
        <f>CONCATENATE("(",ROUND((B410/$H410)*100,1),")")</f>
        <v>(45.3)</v>
      </c>
      <c r="D410" s="302">
        <f>SUM(D408:D409)</f>
        <v>42.543995713829879</v>
      </c>
      <c r="E410" s="299" t="str">
        <f>CONCATENATE("(",ROUND((D410/$H410)*100,1),")")</f>
        <v>(44.6)</v>
      </c>
      <c r="F410" s="302">
        <f>SUM(F408:F409)</f>
        <v>9.6452636014787707</v>
      </c>
      <c r="G410" s="299" t="str">
        <f>CONCATENATE("(",ROUND((F410/$H410)*100,1),")")</f>
        <v>(10.1)</v>
      </c>
      <c r="H410" s="302">
        <f>SUM(H408:H409)</f>
        <v>95.376999999999953</v>
      </c>
      <c r="I410" s="299" t="str">
        <f>CONCATENATE("(",ROUND((H410/$H410)*100,1),")")</f>
        <v>(100)</v>
      </c>
      <c r="K410" s="302">
        <f t="shared" si="306"/>
        <v>-0.60391443523989352</v>
      </c>
      <c r="L410" s="302">
        <f t="shared" si="307"/>
        <v>-1.613420688177051</v>
      </c>
      <c r="M410" s="302">
        <f t="shared" si="308"/>
        <v>-8.4664876582921877E-2</v>
      </c>
      <c r="N410" s="302">
        <f t="shared" si="309"/>
        <v>-2.3019999999998664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15.956441189272189</v>
      </c>
      <c r="C413" s="299" t="str">
        <f>CONCATENATE("(",ROUND((B413/$H415)*100,1),")")</f>
        <v>(17.1)</v>
      </c>
      <c r="D413" s="302">
        <f>'Ind T6'!R171</f>
        <v>6.9282993036687568</v>
      </c>
      <c r="E413" s="299" t="str">
        <f>CONCATENATE("(",ROUND((D413/$H415)*100,1),")")</f>
        <v>(7.4)</v>
      </c>
      <c r="F413" s="302">
        <f>'Ind T6'!S171</f>
        <v>3.3782841722793089</v>
      </c>
      <c r="G413" s="299" t="str">
        <f>CONCATENATE("(",ROUND((F413/$H415)*100,1),")")</f>
        <v>(3.6)</v>
      </c>
      <c r="H413" s="302">
        <f>SUM(B413,D413,F413)</f>
        <v>26.263024665220254</v>
      </c>
      <c r="I413" s="299" t="str">
        <f>CONCATENATE("(",ROUND((H413/$H415)*100,1),")")</f>
        <v>(28.2)</v>
      </c>
      <c r="K413" s="302">
        <f>B418-B413</f>
        <v>-0.27517952496332754</v>
      </c>
      <c r="L413" s="302">
        <f>D418-D413</f>
        <v>0.20823513453182851</v>
      </c>
      <c r="M413" s="302">
        <f>F418-F413</f>
        <v>0.13245957202112413</v>
      </c>
      <c r="N413" s="302">
        <f>SUM(K413:M413)</f>
        <v>6.5515181589625104E-2</v>
      </c>
    </row>
    <row r="414" spans="1:14" x14ac:dyDescent="0.2">
      <c r="A414" s="282" t="s">
        <v>365</v>
      </c>
      <c r="B414" s="302">
        <f>'Ind T6'!Q170</f>
        <v>26.627385060179222</v>
      </c>
      <c r="C414" s="299" t="str">
        <f>CONCATENATE("(",ROUND((B414/$H415)*100,1),")")</f>
        <v>(28.6)</v>
      </c>
      <c r="D414" s="302">
        <f>'Ind T6'!R170</f>
        <v>34.00227572198407</v>
      </c>
      <c r="E414" s="299" t="str">
        <f>CONCATENATE("(",ROUND((D414/$H415)*100,1),")")</f>
        <v>(36.5)</v>
      </c>
      <c r="F414" s="302">
        <f>'Ind T6'!S170</f>
        <v>6.1823145526165399</v>
      </c>
      <c r="G414" s="299" t="str">
        <f>CONCATENATE("(",ROUND((F414/$H415)*100,1),")")</f>
        <v>(6.6)</v>
      </c>
      <c r="H414" s="302">
        <f t="shared" ref="H414" si="310">SUM(B414,D414,F414)</f>
        <v>66.811975334779831</v>
      </c>
      <c r="I414" s="299" t="str">
        <f>CONCATENATE("(",ROUND((H414/$H415)*100,1),")")</f>
        <v>(71.8)</v>
      </c>
      <c r="K414" s="302">
        <f t="shared" ref="K414:K415" si="311">B419-B414</f>
        <v>1.4640001818993476</v>
      </c>
      <c r="L414" s="302">
        <f t="shared" ref="L414:L415" si="312">D419-D414</f>
        <v>-1.2107243296339334</v>
      </c>
      <c r="M414" s="302">
        <f t="shared" ref="M414:M415" si="313">F419-F414</f>
        <v>5.9208966144911557E-2</v>
      </c>
      <c r="N414" s="302">
        <f t="shared" ref="N414:N415" si="314">SUM(K414:M414)</f>
        <v>0.31248481841032572</v>
      </c>
    </row>
    <row r="415" spans="1:14" x14ac:dyDescent="0.2">
      <c r="A415" s="282" t="s">
        <v>363</v>
      </c>
      <c r="B415" s="302">
        <f>SUM(B413:B414)</f>
        <v>42.583826249451413</v>
      </c>
      <c r="C415" s="299" t="str">
        <f>CONCATENATE("(",ROUND((B415/$H415)*100,1),")")</f>
        <v>(45.8)</v>
      </c>
      <c r="D415" s="302">
        <f>SUM(D413:D414)</f>
        <v>40.930575025652828</v>
      </c>
      <c r="E415" s="299" t="str">
        <f>CONCATENATE("(",ROUND((D415/$H415)*100,1),")")</f>
        <v>(44)</v>
      </c>
      <c r="F415" s="302">
        <f>SUM(F413:F414)</f>
        <v>9.5605987248958488</v>
      </c>
      <c r="G415" s="299" t="str">
        <f>CONCATENATE("(",ROUND((F415/$H415)*100,1),")")</f>
        <v>(10.3)</v>
      </c>
      <c r="H415" s="302">
        <f>SUM(H413:H414)</f>
        <v>93.075000000000088</v>
      </c>
      <c r="I415" s="299" t="str">
        <f>CONCATENATE("(",ROUND((H415/$H415)*100,1),")")</f>
        <v>(100)</v>
      </c>
      <c r="K415" s="302">
        <f t="shared" si="311"/>
        <v>1.1888206569360165</v>
      </c>
      <c r="L415" s="302">
        <f t="shared" si="312"/>
        <v>-1.0024891951021075</v>
      </c>
      <c r="M415" s="302">
        <f t="shared" si="313"/>
        <v>0.19166853816603613</v>
      </c>
      <c r="N415" s="302">
        <f t="shared" si="314"/>
        <v>0.37799999999994505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15.681261664308861</v>
      </c>
      <c r="C418" s="299" t="str">
        <f>CONCATENATE("(",ROUND((B418/$H420)*100,1),")")</f>
        <v>(16.8)</v>
      </c>
      <c r="D418" s="302">
        <f>'Ind T6'!W171</f>
        <v>7.1365344382005853</v>
      </c>
      <c r="E418" s="299" t="str">
        <f>CONCATENATE("(",ROUND((D418/$H420)*100,1),")")</f>
        <v>(7.6)</v>
      </c>
      <c r="F418" s="302">
        <f>'Ind T6'!X171</f>
        <v>3.510743744300433</v>
      </c>
      <c r="G418" s="299" t="str">
        <f>CONCATENATE("(",ROUND((F418/$H420)*100,1),")")</f>
        <v>(3.8)</v>
      </c>
      <c r="H418" s="302">
        <f>SUM(B418,D418,F418)</f>
        <v>26.328539846809882</v>
      </c>
      <c r="I418" s="299" t="str">
        <f>CONCATENATE("(",ROUND((H418/$H420)*100,1),")")</f>
        <v>(28.2)</v>
      </c>
      <c r="K418" s="302">
        <f>B418-B408</f>
        <v>-0.85834689010354204</v>
      </c>
      <c r="L418" s="302">
        <f>D418-D408</f>
        <v>0.14262723385400289</v>
      </c>
      <c r="M418" s="302">
        <f>F418-F408</f>
        <v>0.12017172591454539</v>
      </c>
      <c r="N418" s="302">
        <f>SUM(K418:M418)</f>
        <v>-0.59554793033499376</v>
      </c>
    </row>
    <row r="419" spans="1:14" x14ac:dyDescent="0.2">
      <c r="A419" s="282" t="s">
        <v>365</v>
      </c>
      <c r="B419" s="302">
        <f>'Ind T6'!V170</f>
        <v>28.091385242078569</v>
      </c>
      <c r="C419" s="299" t="str">
        <f>CONCATENATE("(",ROUND((B419/$H420)*100,1),")")</f>
        <v>(30.1)</v>
      </c>
      <c r="D419" s="302">
        <f>'Ind T6'!W170</f>
        <v>32.791551392350136</v>
      </c>
      <c r="E419" s="299" t="str">
        <f>CONCATENATE("(",ROUND((D419/$H420)*100,1),")")</f>
        <v>(35.1)</v>
      </c>
      <c r="F419" s="302">
        <f>'Ind T6'!X170</f>
        <v>6.2415235187614515</v>
      </c>
      <c r="G419" s="299" t="str">
        <f>CONCATENATE("(",ROUND((F419/$H420)*100,1),")")</f>
        <v>(6.7)</v>
      </c>
      <c r="H419" s="302">
        <f t="shared" ref="H419" si="315">SUM(B419,D419,F419)</f>
        <v>67.124460153190157</v>
      </c>
      <c r="I419" s="299" t="str">
        <f>CONCATENATE("(",ROUND((H419/$H420)*100,1),")")</f>
        <v>(71.8)</v>
      </c>
      <c r="K419" s="302">
        <f t="shared" ref="K419:K420" si="316">B419-B409</f>
        <v>1.4432531117996703</v>
      </c>
      <c r="L419" s="302">
        <f t="shared" ref="L419:L420" si="317">D419-D409</f>
        <v>-2.7585371171331587</v>
      </c>
      <c r="M419" s="302">
        <f t="shared" ref="M419:M420" si="318">F419-F409</f>
        <v>-1.3168064331432028E-2</v>
      </c>
      <c r="N419" s="302">
        <f t="shared" ref="N419:N420" si="319">SUM(K419:M419)</f>
        <v>-1.3284520696649205</v>
      </c>
    </row>
    <row r="420" spans="1:14" x14ac:dyDescent="0.2">
      <c r="A420" s="282" t="s">
        <v>363</v>
      </c>
      <c r="B420" s="302">
        <f>SUM(B418:B419)</f>
        <v>43.772646906387429</v>
      </c>
      <c r="C420" s="299" t="str">
        <f>CONCATENATE("(",ROUND((B420/$H420)*100,1),")")</f>
        <v>(46.8)</v>
      </c>
      <c r="D420" s="302">
        <f>SUM(D418:D419)</f>
        <v>39.928085830550721</v>
      </c>
      <c r="E420" s="299" t="str">
        <f>CONCATENATE("(",ROUND((D420/$H420)*100,1),")")</f>
        <v>(42.7)</v>
      </c>
      <c r="F420" s="302">
        <f>SUM(F418:F419)</f>
        <v>9.752267263061885</v>
      </c>
      <c r="G420" s="299" t="str">
        <f>CONCATENATE("(",ROUND((F420/$H420)*100,1),")")</f>
        <v>(10.4)</v>
      </c>
      <c r="H420" s="302">
        <f>SUM(H418:H419)</f>
        <v>93.453000000000031</v>
      </c>
      <c r="I420" s="299" t="str">
        <f>CONCATENATE("(",ROUND((H420/$H420)*100,1),")")</f>
        <v>(100)</v>
      </c>
      <c r="K420" s="302">
        <f t="shared" si="316"/>
        <v>0.58490622169612294</v>
      </c>
      <c r="L420" s="302">
        <f t="shared" si="317"/>
        <v>-2.6159098832791585</v>
      </c>
      <c r="M420" s="302">
        <f t="shared" si="318"/>
        <v>0.10700366158311425</v>
      </c>
      <c r="N420" s="302">
        <f t="shared" si="319"/>
        <v>-1.9239999999999213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19.566356047687592</v>
      </c>
      <c r="C429" s="299" t="str">
        <f>CONCATENATE("(",ROUND((B429/$H431)*100,1),")")</f>
        <v>(14.3)</v>
      </c>
      <c r="D429" s="302">
        <f>'Ind T6'!M180</f>
        <v>6.7564256236982621</v>
      </c>
      <c r="E429" s="299" t="str">
        <f>CONCATENATE("(",ROUND((D429/$H431)*100,1),")")</f>
        <v>(4.9)</v>
      </c>
      <c r="F429" s="302">
        <f>'Ind T6'!N180</f>
        <v>2.0653540254616267</v>
      </c>
      <c r="G429" s="299" t="str">
        <f>CONCATENATE("(",ROUND((F429/$H431)*100,1),")")</f>
        <v>(1.5)</v>
      </c>
      <c r="H429" s="302">
        <f>SUM(B429,D429,F429)</f>
        <v>28.388135696847481</v>
      </c>
      <c r="I429" s="299" t="str">
        <f>CONCATENATE("(",ROUND((H429/$H431)*100,1),")")</f>
        <v>(20.7)</v>
      </c>
      <c r="K429" s="302">
        <f>B434-B429</f>
        <v>1.3086977273848284</v>
      </c>
      <c r="L429" s="302">
        <f>D434-D429</f>
        <v>0.62951633603901858</v>
      </c>
      <c r="M429" s="302">
        <f>F434-F429</f>
        <v>2.5510170240691465E-2</v>
      </c>
      <c r="N429" s="302">
        <f>SUM(K429:M429)</f>
        <v>1.9637242336645384</v>
      </c>
    </row>
    <row r="430" spans="1:14" x14ac:dyDescent="0.2">
      <c r="A430" s="282" t="s">
        <v>365</v>
      </c>
      <c r="B430" s="302">
        <f>'Ind T6'!L179</f>
        <v>54.354770818079039</v>
      </c>
      <c r="C430" s="299" t="str">
        <f>CONCATENATE("(",ROUND((B430/$H431)*100,1),")")</f>
        <v>(39.7)</v>
      </c>
      <c r="D430" s="302">
        <f>'Ind T6'!M179</f>
        <v>47.323589475734181</v>
      </c>
      <c r="E430" s="299" t="str">
        <f>CONCATENATE("(",ROUND((D430/$H431)*100,1),")")</f>
        <v>(34.5)</v>
      </c>
      <c r="F430" s="302">
        <f>'Ind T6'!N179</f>
        <v>7.0075040093390957</v>
      </c>
      <c r="G430" s="299" t="str">
        <f>CONCATENATE("(",ROUND((F430/$H431)*100,1),")")</f>
        <v>(5.1)</v>
      </c>
      <c r="H430" s="302">
        <f t="shared" ref="H430" si="320">SUM(B430,D430,F430)</f>
        <v>108.68586430315233</v>
      </c>
      <c r="I430" s="299" t="str">
        <f>CONCATENATE("(",ROUND((H430/$H431)*100,1),")")</f>
        <v>(79.3)</v>
      </c>
      <c r="K430" s="302">
        <f t="shared" ref="K430:K431" si="321">B435-B430</f>
        <v>5.1778082428019019</v>
      </c>
      <c r="L430" s="302">
        <f t="shared" ref="L430:L431" si="322">D435-D430</f>
        <v>1.603027852799741</v>
      </c>
      <c r="M430" s="302">
        <f t="shared" ref="M430:M431" si="323">F435-F430</f>
        <v>0.90843967073419396</v>
      </c>
      <c r="N430" s="302">
        <f t="shared" ref="N430:N431" si="324">SUM(K430:M430)</f>
        <v>7.6892757663358369</v>
      </c>
    </row>
    <row r="431" spans="1:14" x14ac:dyDescent="0.2">
      <c r="A431" s="282" t="s">
        <v>363</v>
      </c>
      <c r="B431" s="302">
        <f>SUM(B429:B430)</f>
        <v>73.921126865766638</v>
      </c>
      <c r="C431" s="299" t="str">
        <f>CONCATENATE("(",ROUND((B431/$H431)*100,1),")")</f>
        <v>(53.9)</v>
      </c>
      <c r="D431" s="302">
        <f>SUM(D429:D430)</f>
        <v>54.080015099432444</v>
      </c>
      <c r="E431" s="299" t="str">
        <f>CONCATENATE("(",ROUND((D431/$H431)*100,1),")")</f>
        <v>(39.5)</v>
      </c>
      <c r="F431" s="302">
        <f>SUM(F429:F430)</f>
        <v>9.0728580348007224</v>
      </c>
      <c r="G431" s="299" t="str">
        <f>CONCATENATE("(",ROUND((F431/$H431)*100,1),")")</f>
        <v>(6.6)</v>
      </c>
      <c r="H431" s="302">
        <f>SUM(H429:H430)</f>
        <v>137.07399999999981</v>
      </c>
      <c r="I431" s="299" t="str">
        <f>CONCATENATE("(",ROUND((H431/$H431)*100,1),")")</f>
        <v>(100)</v>
      </c>
      <c r="K431" s="302">
        <f t="shared" si="321"/>
        <v>6.4865059701867267</v>
      </c>
      <c r="L431" s="302">
        <f t="shared" si="322"/>
        <v>2.2325441888387587</v>
      </c>
      <c r="M431" s="302">
        <f t="shared" si="323"/>
        <v>0.93394984097488454</v>
      </c>
      <c r="N431" s="302">
        <f t="shared" si="324"/>
        <v>9.65300000000037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20.87505377507242</v>
      </c>
      <c r="C434" s="299" t="str">
        <f>CONCATENATE("(",ROUND((B434/$H436)*100,1),")")</f>
        <v>(14.2)</v>
      </c>
      <c r="D434" s="302">
        <f>'Ind T6'!R180</f>
        <v>7.3859419597372806</v>
      </c>
      <c r="E434" s="299" t="str">
        <f>CONCATENATE("(",ROUND((D434/$H436)*100,1),")")</f>
        <v>(5)</v>
      </c>
      <c r="F434" s="302">
        <f>'Ind T6'!S180</f>
        <v>2.0908641957023182</v>
      </c>
      <c r="G434" s="299" t="str">
        <f>CONCATENATE("(",ROUND((F434/$H436)*100,1),")")</f>
        <v>(1.4)</v>
      </c>
      <c r="H434" s="302">
        <f>SUM(B434,D434,F434)</f>
        <v>30.35185993051202</v>
      </c>
      <c r="I434" s="299" t="str">
        <f>CONCATENATE("(",ROUND((H434/$H436)*100,1),")")</f>
        <v>(20.7)</v>
      </c>
      <c r="K434" s="302">
        <f>B439-B434</f>
        <v>1.2636126316230545</v>
      </c>
      <c r="L434" s="302">
        <f>D439-D434</f>
        <v>0.70395651192553288</v>
      </c>
      <c r="M434" s="302">
        <f>F439-F434</f>
        <v>-9.4848164799737456E-2</v>
      </c>
      <c r="N434" s="302">
        <f>SUM(K434:M434)</f>
        <v>1.8727209787488499</v>
      </c>
    </row>
    <row r="435" spans="1:14" x14ac:dyDescent="0.2">
      <c r="A435" s="282" t="s">
        <v>365</v>
      </c>
      <c r="B435" s="302">
        <f>'Ind T6'!Q179</f>
        <v>59.532579060880941</v>
      </c>
      <c r="C435" s="299" t="str">
        <f>CONCATENATE("(",ROUND((B435/$H436)*100,1),")")</f>
        <v>(40.6)</v>
      </c>
      <c r="D435" s="302">
        <f>'Ind T6'!R179</f>
        <v>48.926617328533922</v>
      </c>
      <c r="E435" s="299" t="str">
        <f>CONCATENATE("(",ROUND((D435/$H436)*100,1),")")</f>
        <v>(33.3)</v>
      </c>
      <c r="F435" s="302">
        <f>'Ind T6'!S179</f>
        <v>7.9159436800732896</v>
      </c>
      <c r="G435" s="299" t="str">
        <f>CONCATENATE("(",ROUND((F435/$H436)*100,1),")")</f>
        <v>(5.4)</v>
      </c>
      <c r="H435" s="302">
        <f t="shared" ref="H435" si="325">SUM(B435,D435,F435)</f>
        <v>116.37514006948815</v>
      </c>
      <c r="I435" s="299" t="str">
        <f>CONCATENATE("(",ROUND((H435/$H436)*100,1),")")</f>
        <v>(79.3)</v>
      </c>
      <c r="K435" s="302">
        <f t="shared" ref="K435:K436" si="326">B440-B435</f>
        <v>6.6430673871923389</v>
      </c>
      <c r="L435" s="302">
        <f t="shared" ref="L435:L436" si="327">D440-D435</f>
        <v>-0.88573595325654253</v>
      </c>
      <c r="M435" s="302">
        <f t="shared" ref="M435:M436" si="328">F440-F435</f>
        <v>1.1279475873153091</v>
      </c>
      <c r="N435" s="302">
        <f t="shared" ref="N435:N436" si="329">SUM(K435:M435)</f>
        <v>6.8852790212511055</v>
      </c>
    </row>
    <row r="436" spans="1:14" x14ac:dyDescent="0.2">
      <c r="A436" s="282" t="s">
        <v>363</v>
      </c>
      <c r="B436" s="302">
        <f>SUM(B434:B435)</f>
        <v>80.407632835953365</v>
      </c>
      <c r="C436" s="299" t="str">
        <f>CONCATENATE("(",ROUND((B436/$H436)*100,1),")")</f>
        <v>(54.8)</v>
      </c>
      <c r="D436" s="302">
        <f>SUM(D434:D435)</f>
        <v>56.312559288271203</v>
      </c>
      <c r="E436" s="299" t="str">
        <f>CONCATENATE("(",ROUND((D436/$H436)*100,1),")")</f>
        <v>(38.4)</v>
      </c>
      <c r="F436" s="302">
        <f>SUM(F434:F435)</f>
        <v>10.006807875775607</v>
      </c>
      <c r="G436" s="299" t="str">
        <f>CONCATENATE("(",ROUND((F436/$H436)*100,1),")")</f>
        <v>(6.8)</v>
      </c>
      <c r="H436" s="302">
        <f>SUM(H434:H435)</f>
        <v>146.72700000000017</v>
      </c>
      <c r="I436" s="299" t="str">
        <f>CONCATENATE("(",ROUND((H436/$H436)*100,1),")")</f>
        <v>(100)</v>
      </c>
      <c r="K436" s="302">
        <f t="shared" si="326"/>
        <v>7.9066800188153934</v>
      </c>
      <c r="L436" s="302">
        <f t="shared" si="327"/>
        <v>-0.18177944133100965</v>
      </c>
      <c r="M436" s="302">
        <f t="shared" si="328"/>
        <v>1.0330994225155727</v>
      </c>
      <c r="N436" s="302">
        <f t="shared" si="329"/>
        <v>8.7579999999999565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22.138666406695474</v>
      </c>
      <c r="C439" s="299" t="str">
        <f>CONCATENATE("(",ROUND((B439/$H441)*100,1),")")</f>
        <v>(14.2)</v>
      </c>
      <c r="D439" s="302">
        <f>'Ind T6'!W180</f>
        <v>8.0898984716628135</v>
      </c>
      <c r="E439" s="299" t="str">
        <f>CONCATENATE("(",ROUND((D439/$H441)*100,1),")")</f>
        <v>(5.2)</v>
      </c>
      <c r="F439" s="302">
        <f>'Ind T6'!X180</f>
        <v>1.9960160309025807</v>
      </c>
      <c r="G439" s="299" t="str">
        <f>CONCATENATE("(",ROUND((F439/$H441)*100,1),")")</f>
        <v>(1.3)</v>
      </c>
      <c r="H439" s="302">
        <f>SUM(B439,D439,F439)</f>
        <v>32.224580909260865</v>
      </c>
      <c r="I439" s="299" t="str">
        <f>CONCATENATE("(",ROUND((H439/$H441)*100,1),")")</f>
        <v>(20.7)</v>
      </c>
      <c r="K439" s="302">
        <f>B439-B429</f>
        <v>2.5723103590078829</v>
      </c>
      <c r="L439" s="302">
        <f>D439-D429</f>
        <v>1.3334728479645515</v>
      </c>
      <c r="M439" s="302">
        <f>F439-F429</f>
        <v>-6.933799455904599E-2</v>
      </c>
      <c r="N439" s="302">
        <f>SUM(K439:M439)</f>
        <v>3.8364452124133885</v>
      </c>
    </row>
    <row r="440" spans="1:14" x14ac:dyDescent="0.2">
      <c r="A440" s="282" t="s">
        <v>365</v>
      </c>
      <c r="B440" s="302">
        <f>'Ind T6'!V179</f>
        <v>66.17564644807328</v>
      </c>
      <c r="C440" s="299" t="str">
        <f>CONCATENATE("(",ROUND((B440/$H441)*100,1),")")</f>
        <v>(42.6)</v>
      </c>
      <c r="D440" s="302">
        <f>'Ind T6'!W179</f>
        <v>48.04088137527738</v>
      </c>
      <c r="E440" s="299" t="str">
        <f>CONCATENATE("(",ROUND((D440/$H441)*100,1),")")</f>
        <v>(30.9)</v>
      </c>
      <c r="F440" s="302">
        <f>'Ind T6'!X179</f>
        <v>9.0438912673885987</v>
      </c>
      <c r="G440" s="299" t="str">
        <f>CONCATENATE("(",ROUND((F440/$H441)*100,1),")")</f>
        <v>(5.8)</v>
      </c>
      <c r="H440" s="302">
        <f t="shared" ref="H440" si="330">SUM(B440,D440,F440)</f>
        <v>123.26041909073926</v>
      </c>
      <c r="I440" s="299" t="str">
        <f>CONCATENATE("(",ROUND((H440/$H441)*100,1),")")</f>
        <v>(79.3)</v>
      </c>
      <c r="K440" s="302">
        <f t="shared" ref="K440:K441" si="331">B440-B430</f>
        <v>11.820875629994241</v>
      </c>
      <c r="L440" s="302">
        <f t="shared" ref="L440:L441" si="332">D440-D430</f>
        <v>0.7172918995431985</v>
      </c>
      <c r="M440" s="302">
        <f t="shared" ref="M440:M441" si="333">F440-F430</f>
        <v>2.036387258049503</v>
      </c>
      <c r="N440" s="302">
        <f t="shared" ref="N440:N441" si="334">SUM(K440:M440)</f>
        <v>14.574554787586942</v>
      </c>
    </row>
    <row r="441" spans="1:14" x14ac:dyDescent="0.2">
      <c r="A441" s="282" t="s">
        <v>363</v>
      </c>
      <c r="B441" s="302">
        <f>SUM(B439:B440)</f>
        <v>88.314312854768758</v>
      </c>
      <c r="C441" s="299" t="str">
        <f>CONCATENATE("(",ROUND((B441/$H441)*100,1),")")</f>
        <v>(56.8)</v>
      </c>
      <c r="D441" s="302">
        <f>SUM(D439:D440)</f>
        <v>56.130779846940193</v>
      </c>
      <c r="E441" s="299" t="str">
        <f>CONCATENATE("(",ROUND((D441/$H441)*100,1),")")</f>
        <v>(36.1)</v>
      </c>
      <c r="F441" s="302">
        <f>SUM(F439:F440)</f>
        <v>11.03990729829118</v>
      </c>
      <c r="G441" s="299" t="str">
        <f>CONCATENATE("(",ROUND((F441/$H441)*100,1),")")</f>
        <v>(7.1)</v>
      </c>
      <c r="H441" s="302">
        <f>SUM(H439:H440)</f>
        <v>155.48500000000013</v>
      </c>
      <c r="I441" s="299" t="str">
        <f>CONCATENATE("(",ROUND((H441/$H441)*100,1),")")</f>
        <v>(100)</v>
      </c>
      <c r="K441" s="302">
        <f t="shared" si="331"/>
        <v>14.39318598900212</v>
      </c>
      <c r="L441" s="302">
        <f t="shared" si="332"/>
        <v>2.0507647475077491</v>
      </c>
      <c r="M441" s="302">
        <f t="shared" si="333"/>
        <v>1.9670492634904573</v>
      </c>
      <c r="N441" s="302">
        <f t="shared" si="334"/>
        <v>18.411000000000328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5.3376406203185525</v>
      </c>
      <c r="C450" s="299" t="str">
        <f>CONCATENATE("(",ROUND((B450/$H452)*100,1),")")</f>
        <v>(20.1)</v>
      </c>
      <c r="D450" s="302">
        <f>'Ind T6'!M189</f>
        <v>3.9510585646940846</v>
      </c>
      <c r="E450" s="299" t="str">
        <f>CONCATENATE("(",ROUND((D450/$H452)*100,1),")")</f>
        <v>(14.9)</v>
      </c>
      <c r="F450" s="302">
        <f>'Ind T6'!N189</f>
        <v>3.3609441814512331</v>
      </c>
      <c r="G450" s="299" t="str">
        <f>CONCATENATE("(",ROUND((F450/$H452)*100,1),")")</f>
        <v>(12.7)</v>
      </c>
      <c r="H450" s="302">
        <f>SUM(B450,D450,F450)</f>
        <v>12.64964336646387</v>
      </c>
      <c r="I450" s="299" t="str">
        <f>CONCATENATE("(",ROUND((H450/$H452)*100,1),")")</f>
        <v>(47.7)</v>
      </c>
      <c r="K450" s="302">
        <f>B455-B450</f>
        <v>-0.13012648382027514</v>
      </c>
      <c r="L450" s="302">
        <f>D455-D450</f>
        <v>-1.7798451643378232E-2</v>
      </c>
      <c r="M450" s="302">
        <f>F455-F450</f>
        <v>-0.3093173870460193</v>
      </c>
      <c r="N450" s="302">
        <f>SUM(K450:M450)</f>
        <v>-0.45724232250967267</v>
      </c>
    </row>
    <row r="451" spans="1:14" x14ac:dyDescent="0.2">
      <c r="A451" s="282" t="s">
        <v>365</v>
      </c>
      <c r="B451" s="302">
        <f>'Ind T6'!L188</f>
        <v>4.1648816560175641</v>
      </c>
      <c r="C451" s="299" t="str">
        <f>CONCATENATE("(",ROUND((B451/$H452)*100,1),")")</f>
        <v>(15.7)</v>
      </c>
      <c r="D451" s="302">
        <f>'Ind T6'!M188</f>
        <v>6.892760090905381</v>
      </c>
      <c r="E451" s="299" t="str">
        <f>CONCATENATE("(",ROUND((D451/$H452)*100,1),")")</f>
        <v>(26)</v>
      </c>
      <c r="F451" s="302">
        <f>'Ind T6'!N188</f>
        <v>2.8147148866131828</v>
      </c>
      <c r="G451" s="299" t="str">
        <f>CONCATENATE("(",ROUND((F451/$H452)*100,1),")")</f>
        <v>(10.6)</v>
      </c>
      <c r="H451" s="302">
        <f t="shared" ref="H451" si="335">SUM(B451,D451,F451)</f>
        <v>13.872356633536128</v>
      </c>
      <c r="I451" s="299" t="str">
        <f>CONCATENATE("(",ROUND((H451/$H452)*100,1),")")</f>
        <v>(52.3)</v>
      </c>
      <c r="K451" s="302">
        <f t="shared" ref="K451:K452" si="336">B456-B451</f>
        <v>-0.35387469643246083</v>
      </c>
      <c r="L451" s="302">
        <f t="shared" ref="L451:L452" si="337">D456-D451</f>
        <v>-0.35644821623316947</v>
      </c>
      <c r="M451" s="302">
        <f t="shared" ref="M451:M452" si="338">F456-F451</f>
        <v>-0.49143476482467063</v>
      </c>
      <c r="N451" s="302">
        <f t="shared" ref="N451:N452" si="339">SUM(K451:M451)</f>
        <v>-1.2017576774903009</v>
      </c>
    </row>
    <row r="452" spans="1:14" x14ac:dyDescent="0.2">
      <c r="A452" s="282" t="s">
        <v>363</v>
      </c>
      <c r="B452" s="302">
        <f>SUM(B450:B451)</f>
        <v>9.5025222763361157</v>
      </c>
      <c r="C452" s="299" t="str">
        <f>CONCATENATE("(",ROUND((B452/$H452)*100,1),")")</f>
        <v>(35.8)</v>
      </c>
      <c r="D452" s="302">
        <f>SUM(D450:D451)</f>
        <v>10.843818655599465</v>
      </c>
      <c r="E452" s="299" t="str">
        <f>CONCATENATE("(",ROUND((D452/$H452)*100,1),")")</f>
        <v>(40.9)</v>
      </c>
      <c r="F452" s="302">
        <f>SUM(F450:F451)</f>
        <v>6.1756590680644159</v>
      </c>
      <c r="G452" s="299" t="str">
        <f>CONCATENATE("(",ROUND((F452/$H452)*100,1),")")</f>
        <v>(23.3)</v>
      </c>
      <c r="H452" s="302">
        <f>SUM(H450:H451)</f>
        <v>26.521999999999998</v>
      </c>
      <c r="I452" s="299" t="str">
        <f>CONCATENATE("(",ROUND((H452/$H452)*100,1),")")</f>
        <v>(100)</v>
      </c>
      <c r="K452" s="302">
        <f t="shared" si="336"/>
        <v>-0.48400118025273464</v>
      </c>
      <c r="L452" s="302">
        <f t="shared" si="337"/>
        <v>-0.37424666787654637</v>
      </c>
      <c r="M452" s="302">
        <f t="shared" si="338"/>
        <v>-0.80075215187068949</v>
      </c>
      <c r="N452" s="302">
        <f t="shared" si="339"/>
        <v>-1.6589999999999705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5.2075141364982773</v>
      </c>
      <c r="C455" s="299" t="str">
        <f>CONCATENATE("(",ROUND((B455/$H457)*100,1),")")</f>
        <v>(20.9)</v>
      </c>
      <c r="D455" s="302">
        <f>'Ind T6'!R189</f>
        <v>3.9332601130507063</v>
      </c>
      <c r="E455" s="299" t="str">
        <f>CONCATENATE("(",ROUND((D455/$H457)*100,1),")")</f>
        <v>(15.8)</v>
      </c>
      <c r="F455" s="302">
        <f>'Ind T6'!S189</f>
        <v>3.0516267944052138</v>
      </c>
      <c r="G455" s="299" t="str">
        <f>CONCATENATE("(",ROUND((F455/$H457)*100,1),")")</f>
        <v>(12.3)</v>
      </c>
      <c r="H455" s="302">
        <f>SUM(B455,D455,F455)</f>
        <v>12.192401043954197</v>
      </c>
      <c r="I455" s="299" t="str">
        <f>CONCATENATE("(",ROUND((H455/$H457)*100,1),")")</f>
        <v>(49)</v>
      </c>
      <c r="K455" s="302">
        <f>B460-B455</f>
        <v>5.8091168263438853E-2</v>
      </c>
      <c r="L455" s="302">
        <f>D460-D455</f>
        <v>0.20235260510948638</v>
      </c>
      <c r="M455" s="302">
        <f>F460-F455</f>
        <v>0.17066552974374138</v>
      </c>
      <c r="N455" s="302">
        <f>SUM(K455:M455)</f>
        <v>0.43110930311666662</v>
      </c>
    </row>
    <row r="456" spans="1:14" x14ac:dyDescent="0.2">
      <c r="A456" s="282" t="s">
        <v>365</v>
      </c>
      <c r="B456" s="302">
        <f>'Ind T6'!Q188</f>
        <v>3.8110069595851033</v>
      </c>
      <c r="C456" s="299" t="str">
        <f>CONCATENATE("(",ROUND((B456/$H457)*100,1),")")</f>
        <v>(15.3)</v>
      </c>
      <c r="D456" s="302">
        <f>'Ind T6'!R188</f>
        <v>6.5363118746722115</v>
      </c>
      <c r="E456" s="299" t="str">
        <f>CONCATENATE("(",ROUND((D456/$H457)*100,1),")")</f>
        <v>(26.3)</v>
      </c>
      <c r="F456" s="302">
        <f>'Ind T6'!S188</f>
        <v>2.3232801217885122</v>
      </c>
      <c r="G456" s="299" t="str">
        <f>CONCATENATE("(",ROUND((F456/$H457)*100,1),")")</f>
        <v>(9.3)</v>
      </c>
      <c r="H456" s="302">
        <f t="shared" ref="H456" si="340">SUM(B456,D456,F456)</f>
        <v>12.670598956045827</v>
      </c>
      <c r="I456" s="299" t="str">
        <f>CONCATENATE("(",ROUND((H456/$H457)*100,1),")")</f>
        <v>(51)</v>
      </c>
      <c r="K456" s="302">
        <f t="shared" ref="K456:K457" si="341">B461-B456</f>
        <v>-0.1921103179476189</v>
      </c>
      <c r="L456" s="302">
        <f t="shared" ref="L456:L457" si="342">D461-D456</f>
        <v>3.2623770757872705E-2</v>
      </c>
      <c r="M456" s="302">
        <f t="shared" ref="M456:M457" si="343">F461-F456</f>
        <v>0.15337724407304743</v>
      </c>
      <c r="N456" s="302">
        <f t="shared" ref="N456:N457" si="344">SUM(K456:M456)</f>
        <v>-6.1093031166987721E-3</v>
      </c>
    </row>
    <row r="457" spans="1:14" x14ac:dyDescent="0.2">
      <c r="A457" s="282" t="s">
        <v>363</v>
      </c>
      <c r="B457" s="302">
        <f>SUM(B455:B456)</f>
        <v>9.018521096083381</v>
      </c>
      <c r="C457" s="299" t="str">
        <f>CONCATENATE("(",ROUND((B457/$H457)*100,1),")")</f>
        <v>(36.3)</v>
      </c>
      <c r="D457" s="302">
        <f>SUM(D455:D456)</f>
        <v>10.469571987722919</v>
      </c>
      <c r="E457" s="299" t="str">
        <f>CONCATENATE("(",ROUND((D457/$H457)*100,1),")")</f>
        <v>(42.1)</v>
      </c>
      <c r="F457" s="302">
        <f>SUM(F455:F456)</f>
        <v>5.3749069161937264</v>
      </c>
      <c r="G457" s="299" t="str">
        <f>CONCATENATE("(",ROUND((F457/$H457)*100,1),")")</f>
        <v>(21.6)</v>
      </c>
      <c r="H457" s="302">
        <f>SUM(H455:H456)</f>
        <v>24.863000000000024</v>
      </c>
      <c r="I457" s="299" t="str">
        <f>CONCATENATE("(",ROUND((H457/$H457)*100,1),")")</f>
        <v>(100)</v>
      </c>
      <c r="K457" s="302">
        <f t="shared" si="341"/>
        <v>-0.13401914968418005</v>
      </c>
      <c r="L457" s="302">
        <f t="shared" si="342"/>
        <v>0.2349763758673582</v>
      </c>
      <c r="M457" s="302">
        <f t="shared" si="343"/>
        <v>0.32404277381678881</v>
      </c>
      <c r="N457" s="302">
        <f t="shared" si="344"/>
        <v>0.42499999999996696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5.2656053047617162</v>
      </c>
      <c r="C460" s="299" t="str">
        <f>CONCATENATE("(",ROUND((B460/$H462)*100,1),")")</f>
        <v>(20.8)</v>
      </c>
      <c r="D460" s="302">
        <f>'Ind T6'!W189</f>
        <v>4.1356127181601927</v>
      </c>
      <c r="E460" s="299" t="str">
        <f>CONCATENATE("(",ROUND((D460/$H462)*100,1),")")</f>
        <v>(16.4)</v>
      </c>
      <c r="F460" s="302">
        <f>'Ind T6'!X189</f>
        <v>3.2222923241489552</v>
      </c>
      <c r="G460" s="299" t="str">
        <f>CONCATENATE("(",ROUND((F460/$H462)*100,1),")")</f>
        <v>(12.7)</v>
      </c>
      <c r="H460" s="302">
        <f>SUM(B460,D460,F460)</f>
        <v>12.623510347070866</v>
      </c>
      <c r="I460" s="299" t="str">
        <f>CONCATENATE("(",ROUND((H460/$H462)*100,1),")")</f>
        <v>(49.9)</v>
      </c>
      <c r="K460" s="302">
        <f>B460-B450</f>
        <v>-7.2035315556836288E-2</v>
      </c>
      <c r="L460" s="302">
        <f>D460-D450</f>
        <v>0.18455415346610815</v>
      </c>
      <c r="M460" s="302">
        <f>F460-F450</f>
        <v>-0.13865185730227791</v>
      </c>
      <c r="N460" s="302">
        <f>SUM(K460:M460)</f>
        <v>-2.6133019393006052E-2</v>
      </c>
    </row>
    <row r="461" spans="1:14" x14ac:dyDescent="0.2">
      <c r="A461" s="282" t="s">
        <v>365</v>
      </c>
      <c r="B461" s="302">
        <f>'Ind T6'!V188</f>
        <v>3.6188966416374844</v>
      </c>
      <c r="C461" s="299" t="str">
        <f>CONCATENATE("(",ROUND((B461/$H462)*100,1),")")</f>
        <v>(14.3)</v>
      </c>
      <c r="D461" s="302">
        <f>'Ind T6'!W188</f>
        <v>6.5689356454300842</v>
      </c>
      <c r="E461" s="299" t="str">
        <f>CONCATENATE("(",ROUND((D461/$H462)*100,1),")")</f>
        <v>(26)</v>
      </c>
      <c r="F461" s="302">
        <f>'Ind T6'!X188</f>
        <v>2.4766573658615596</v>
      </c>
      <c r="G461" s="299" t="str">
        <f>CONCATENATE("(",ROUND((F461/$H462)*100,1),")")</f>
        <v>(9.8)</v>
      </c>
      <c r="H461" s="302">
        <f t="shared" ref="H461" si="345">SUM(B461,D461,F461)</f>
        <v>12.664489652929127</v>
      </c>
      <c r="I461" s="299" t="str">
        <f>CONCATENATE("(",ROUND((H461/$H462)*100,1),")")</f>
        <v>(50.1)</v>
      </c>
      <c r="K461" s="302">
        <f t="shared" ref="K461:K462" si="346">B461-B451</f>
        <v>-0.54598501438007974</v>
      </c>
      <c r="L461" s="302">
        <f t="shared" ref="L461:L462" si="347">D461-D451</f>
        <v>-0.32382444547529676</v>
      </c>
      <c r="M461" s="302">
        <f t="shared" ref="M461:M462" si="348">F461-F451</f>
        <v>-0.33805752075162321</v>
      </c>
      <c r="N461" s="302">
        <f t="shared" ref="N461:N462" si="349">SUM(K461:M461)</f>
        <v>-1.2078669806069997</v>
      </c>
    </row>
    <row r="462" spans="1:14" x14ac:dyDescent="0.2">
      <c r="A462" s="282" t="s">
        <v>363</v>
      </c>
      <c r="B462" s="302">
        <f>SUM(B460:B461)</f>
        <v>8.884501946399201</v>
      </c>
      <c r="C462" s="299" t="str">
        <f>CONCATENATE("(",ROUND((B462/$H462)*100,1),")")</f>
        <v>(35.1)</v>
      </c>
      <c r="D462" s="302">
        <f>SUM(D460:D461)</f>
        <v>10.704548363590277</v>
      </c>
      <c r="E462" s="299" t="str">
        <f>CONCATENATE("(",ROUND((D462/$H462)*100,1),")")</f>
        <v>(42.3)</v>
      </c>
      <c r="F462" s="302">
        <f>SUM(F460:F461)</f>
        <v>5.6989496900105152</v>
      </c>
      <c r="G462" s="299" t="str">
        <f>CONCATENATE("(",ROUND((F462/$H462)*100,1),")")</f>
        <v>(22.5)</v>
      </c>
      <c r="H462" s="302">
        <f>SUM(H460:H461)</f>
        <v>25.287999999999993</v>
      </c>
      <c r="I462" s="299" t="str">
        <f>CONCATENATE("(",ROUND((H462/$H462)*100,1),")")</f>
        <v>(100)</v>
      </c>
      <c r="K462" s="302">
        <f t="shared" si="346"/>
        <v>-0.61802032993691469</v>
      </c>
      <c r="L462" s="302">
        <f t="shared" si="347"/>
        <v>-0.13927029200918817</v>
      </c>
      <c r="M462" s="302">
        <f t="shared" si="348"/>
        <v>-0.47670937805390068</v>
      </c>
      <c r="N462" s="302">
        <f t="shared" si="349"/>
        <v>-1.2340000000000035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5.4879775261226422</v>
      </c>
      <c r="C471" s="299" t="str">
        <f>CONCATENATE("(",ROUND((B471/$H473)*100,1),")")</f>
        <v>(18.2)</v>
      </c>
      <c r="D471" s="302">
        <f>'Ind T6'!M198</f>
        <v>2.0739857578604082</v>
      </c>
      <c r="E471" s="299" t="str">
        <f>CONCATENATE("(",ROUND((D471/$H473)*100,1),")")</f>
        <v>(6.9)</v>
      </c>
      <c r="F471" s="302">
        <f>'Ind T6'!N198</f>
        <v>2.9893790070270621</v>
      </c>
      <c r="G471" s="299" t="str">
        <f>CONCATENATE("(",ROUND((F471/$H473)*100,1),")")</f>
        <v>(9.9)</v>
      </c>
      <c r="H471" s="302">
        <f>SUM(B471,D471,F471)</f>
        <v>10.551342291010112</v>
      </c>
      <c r="I471" s="299" t="str">
        <f>CONCATENATE("(",ROUND((H471/$H473)*100,1),")")</f>
        <v>(35)</v>
      </c>
      <c r="K471" s="302">
        <f>B476-B471</f>
        <v>-0.11548766251197051</v>
      </c>
      <c r="L471" s="302">
        <f>D476-D471</f>
        <v>-0.11498067049235483</v>
      </c>
      <c r="M471" s="302">
        <f>F476-F471</f>
        <v>-6.6748049266866616E-2</v>
      </c>
      <c r="N471" s="302">
        <f>SUM(K471:M471)</f>
        <v>-0.29721638227119196</v>
      </c>
    </row>
    <row r="472" spans="1:14" x14ac:dyDescent="0.2">
      <c r="A472" s="282" t="s">
        <v>365</v>
      </c>
      <c r="B472" s="302">
        <f>'Ind T6'!L197</f>
        <v>4.6299880661927411</v>
      </c>
      <c r="C472" s="299" t="str">
        <f>CONCATENATE("(",ROUND((B472/$H473)*100,1),")")</f>
        <v>(15.3)</v>
      </c>
      <c r="D472" s="302">
        <f>'Ind T6'!M197</f>
        <v>4.643572169097018</v>
      </c>
      <c r="E472" s="299" t="str">
        <f>CONCATENATE("(",ROUND((D472/$H473)*100,1),")")</f>
        <v>(15.4)</v>
      </c>
      <c r="F472" s="302">
        <f>'Ind T6'!N197</f>
        <v>10.35809747370012</v>
      </c>
      <c r="G472" s="299" t="str">
        <f>CONCATENATE("(",ROUND((F472/$H473)*100,1),")")</f>
        <v>(34.3)</v>
      </c>
      <c r="H472" s="302">
        <f t="shared" ref="H472" si="350">SUM(B472,D472,F472)</f>
        <v>19.631657708989877</v>
      </c>
      <c r="I472" s="299" t="str">
        <f>CONCATENATE("(",ROUND((H472/$H473)*100,1),")")</f>
        <v>(65)</v>
      </c>
      <c r="K472" s="302">
        <f t="shared" ref="K472:K473" si="351">B477-B472</f>
        <v>-0.37856775043437008</v>
      </c>
      <c r="L472" s="302">
        <f t="shared" ref="L472:L473" si="352">D477-D472</f>
        <v>-0.30394811240179997</v>
      </c>
      <c r="M472" s="302">
        <f t="shared" ref="M472:M473" si="353">F477-F472</f>
        <v>-0.50926775489263498</v>
      </c>
      <c r="N472" s="302">
        <f t="shared" ref="N472:N473" si="354">SUM(K472:M472)</f>
        <v>-1.191783617728805</v>
      </c>
    </row>
    <row r="473" spans="1:14" x14ac:dyDescent="0.2">
      <c r="A473" s="282" t="s">
        <v>363</v>
      </c>
      <c r="B473" s="302">
        <f>SUM(B471:B472)</f>
        <v>10.117965592315382</v>
      </c>
      <c r="C473" s="299" t="str">
        <f>CONCATENATE("(",ROUND((B473/$H473)*100,1),")")</f>
        <v>(33.5)</v>
      </c>
      <c r="D473" s="302">
        <f>SUM(D471:D472)</f>
        <v>6.7175579269574257</v>
      </c>
      <c r="E473" s="299" t="str">
        <f>CONCATENATE("(",ROUND((D473/$H473)*100,1),")")</f>
        <v>(22.3)</v>
      </c>
      <c r="F473" s="302">
        <f>SUM(F471:F472)</f>
        <v>13.347476480727181</v>
      </c>
      <c r="G473" s="299" t="str">
        <f>CONCATENATE("(",ROUND((F473/$H473)*100,1),")")</f>
        <v>(44.2)</v>
      </c>
      <c r="H473" s="302">
        <f>SUM(H471:H472)</f>
        <v>30.182999999999989</v>
      </c>
      <c r="I473" s="299" t="str">
        <f>CONCATENATE("(",ROUND((H473/$H473)*100,1),")")</f>
        <v>(100)</v>
      </c>
      <c r="K473" s="302">
        <f t="shared" si="351"/>
        <v>-0.4940554129463397</v>
      </c>
      <c r="L473" s="302">
        <f t="shared" si="352"/>
        <v>-0.41892878289415414</v>
      </c>
      <c r="M473" s="302">
        <f t="shared" si="353"/>
        <v>-0.57601580415949982</v>
      </c>
      <c r="N473" s="302">
        <f t="shared" si="354"/>
        <v>-1.4889999999999937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5.3724898636106717</v>
      </c>
      <c r="C476" s="299" t="str">
        <f>CONCATENATE("(",ROUND((B476/$H478)*100,1),")")</f>
        <v>(18.7)</v>
      </c>
      <c r="D476" s="302">
        <f>'Ind T6'!R198</f>
        <v>1.9590050873680533</v>
      </c>
      <c r="E476" s="299" t="str">
        <f>CONCATENATE("(",ROUND((D476/$H478)*100,1),")")</f>
        <v>(6.8)</v>
      </c>
      <c r="F476" s="302">
        <f>'Ind T6'!S198</f>
        <v>2.9226309577601954</v>
      </c>
      <c r="G476" s="299" t="str">
        <f>CONCATENATE("(",ROUND((F476/$H478)*100,1),")")</f>
        <v>(10.2)</v>
      </c>
      <c r="H476" s="302">
        <f>SUM(B476,D476,F476)</f>
        <v>10.254125908738921</v>
      </c>
      <c r="I476" s="299" t="str">
        <f>CONCATENATE("(",ROUND((H476/$H478)*100,1),")")</f>
        <v>(35.7)</v>
      </c>
      <c r="K476" s="302">
        <f>B481-B476</f>
        <v>0.20464138586024561</v>
      </c>
      <c r="L476" s="302">
        <f>D481-D476</f>
        <v>-1.2353937629883349E-2</v>
      </c>
      <c r="M476" s="302">
        <f>F481-F476</f>
        <v>9.8720043936807222E-2</v>
      </c>
      <c r="N476" s="302">
        <f>SUM(K476:M476)</f>
        <v>0.29100749216716948</v>
      </c>
    </row>
    <row r="477" spans="1:14" x14ac:dyDescent="0.2">
      <c r="A477" s="282" t="s">
        <v>365</v>
      </c>
      <c r="B477" s="302">
        <f>'Ind T6'!Q197</f>
        <v>4.251420315758371</v>
      </c>
      <c r="C477" s="299" t="str">
        <f>CONCATENATE("(",ROUND((B477/$H478)*100,1),")")</f>
        <v>(14.8)</v>
      </c>
      <c r="D477" s="302">
        <f>'Ind T6'!R197</f>
        <v>4.339624056695218</v>
      </c>
      <c r="E477" s="299" t="str">
        <f>CONCATENATE("(",ROUND((D477/$H478)*100,1),")")</f>
        <v>(15.1)</v>
      </c>
      <c r="F477" s="302">
        <f>'Ind T6'!S197</f>
        <v>9.8488297188074849</v>
      </c>
      <c r="G477" s="299" t="str">
        <f>CONCATENATE("(",ROUND((F477/$H478)*100,1),")")</f>
        <v>(34.3)</v>
      </c>
      <c r="H477" s="302">
        <f t="shared" ref="H477" si="355">SUM(B477,D477,F477)</f>
        <v>18.439874091261075</v>
      </c>
      <c r="I477" s="299" t="str">
        <f>CONCATENATE("(",ROUND((H477/$H478)*100,1),")")</f>
        <v>(64.3)</v>
      </c>
      <c r="K477" s="302">
        <f t="shared" ref="K477:K478" si="356">B482-B477</f>
        <v>-0.23001980131083677</v>
      </c>
      <c r="L477" s="302">
        <f t="shared" ref="L477:L478" si="357">D482-D477</f>
        <v>-0.17775722377267922</v>
      </c>
      <c r="M477" s="302">
        <f t="shared" ref="M477:M478" si="358">F482-F477</f>
        <v>-0.24323046708366114</v>
      </c>
      <c r="N477" s="302">
        <f t="shared" ref="N477:N478" si="359">SUM(K477:M477)</f>
        <v>-0.65100749216717713</v>
      </c>
    </row>
    <row r="478" spans="1:14" x14ac:dyDescent="0.2">
      <c r="A478" s="282" t="s">
        <v>363</v>
      </c>
      <c r="B478" s="302">
        <f>SUM(B476:B477)</f>
        <v>9.6239101793690427</v>
      </c>
      <c r="C478" s="299" t="str">
        <f>CONCATENATE("(",ROUND((B478/$H478)*100,1),")")</f>
        <v>(33.5)</v>
      </c>
      <c r="D478" s="302">
        <f>SUM(D476:D477)</f>
        <v>6.2986291440632716</v>
      </c>
      <c r="E478" s="299" t="str">
        <f>CONCATENATE("(",ROUND((D478/$H478)*100,1),")")</f>
        <v>(22)</v>
      </c>
      <c r="F478" s="302">
        <f>SUM(F476:F477)</f>
        <v>12.771460676567681</v>
      </c>
      <c r="G478" s="299" t="str">
        <f>CONCATENATE("(",ROUND((F478/$H478)*100,1),")")</f>
        <v>(44.5)</v>
      </c>
      <c r="H478" s="302">
        <f>SUM(H476:H477)</f>
        <v>28.693999999999996</v>
      </c>
      <c r="I478" s="299" t="str">
        <f>CONCATENATE("(",ROUND((H478/$H478)*100,1),")")</f>
        <v>(100)</v>
      </c>
      <c r="K478" s="302">
        <f t="shared" si="356"/>
        <v>-2.5378415450591163E-2</v>
      </c>
      <c r="L478" s="302">
        <f t="shared" si="357"/>
        <v>-0.19011116140256235</v>
      </c>
      <c r="M478" s="302">
        <f t="shared" si="358"/>
        <v>-0.14451042314685481</v>
      </c>
      <c r="N478" s="302">
        <f t="shared" si="359"/>
        <v>-0.36000000000000831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5.5771312494709173</v>
      </c>
      <c r="C481" s="299" t="str">
        <f>CONCATENATE("(",ROUND((B481/$H483)*100,1),")")</f>
        <v>(19.7)</v>
      </c>
      <c r="D481" s="302">
        <f>'Ind T6'!W198</f>
        <v>1.94665114973817</v>
      </c>
      <c r="E481" s="299" t="str">
        <f>CONCATENATE("(",ROUND((D481/$H483)*100,1),")")</f>
        <v>(6.9)</v>
      </c>
      <c r="F481" s="302">
        <f>'Ind T6'!X198</f>
        <v>3.0213510016970027</v>
      </c>
      <c r="G481" s="299" t="str">
        <f>CONCATENATE("(",ROUND((F481/$H483)*100,1),")")</f>
        <v>(10.7)</v>
      </c>
      <c r="H481" s="302">
        <f>SUM(B481,D481,F481)</f>
        <v>10.54513340090609</v>
      </c>
      <c r="I481" s="299" t="str">
        <f>CONCATENATE("(",ROUND((H481/$H483)*100,1),")")</f>
        <v>(37.2)</v>
      </c>
      <c r="K481" s="302">
        <f>B481-B471</f>
        <v>8.9153723348275093E-2</v>
      </c>
      <c r="L481" s="302">
        <f>D481-D471</f>
        <v>-0.12733460812223818</v>
      </c>
      <c r="M481" s="302">
        <f>F481-F471</f>
        <v>3.1971994669940607E-2</v>
      </c>
      <c r="N481" s="302">
        <f>SUM(K481:M481)</f>
        <v>-6.2088901040224798E-3</v>
      </c>
    </row>
    <row r="482" spans="1:14" x14ac:dyDescent="0.2">
      <c r="A482" s="282" t="s">
        <v>365</v>
      </c>
      <c r="B482" s="302">
        <f>'Ind T6'!V197</f>
        <v>4.0214005144475342</v>
      </c>
      <c r="C482" s="299" t="str">
        <f>CONCATENATE("(",ROUND((B482/$H483)*100,1),")")</f>
        <v>(14.2)</v>
      </c>
      <c r="D482" s="302">
        <f>'Ind T6'!W197</f>
        <v>4.1618668329225388</v>
      </c>
      <c r="E482" s="299" t="str">
        <f>CONCATENATE("(",ROUND((D482/$H483)*100,1),")")</f>
        <v>(14.7)</v>
      </c>
      <c r="F482" s="302">
        <f>'Ind T6'!X197</f>
        <v>9.6055992517238238</v>
      </c>
      <c r="G482" s="299" t="str">
        <f>CONCATENATE("(",ROUND((F482/$H483)*100,1),")")</f>
        <v>(33.9)</v>
      </c>
      <c r="H482" s="302">
        <f t="shared" ref="H482" si="360">SUM(B482,D482,F482)</f>
        <v>17.788866599093897</v>
      </c>
      <c r="I482" s="299" t="str">
        <f>CONCATENATE("(",ROUND((H482/$H483)*100,1),")")</f>
        <v>(62.8)</v>
      </c>
      <c r="K482" s="302">
        <f t="shared" ref="K482:K483" si="361">B482-B472</f>
        <v>-0.60858755174520685</v>
      </c>
      <c r="L482" s="302">
        <f t="shared" ref="L482:L483" si="362">D482-D472</f>
        <v>-0.48170533617447919</v>
      </c>
      <c r="M482" s="302">
        <f t="shared" ref="M482:M483" si="363">F482-F472</f>
        <v>-0.75249822197629612</v>
      </c>
      <c r="N482" s="302">
        <f t="shared" ref="N482:N483" si="364">SUM(K482:M482)</f>
        <v>-1.8427911098959822</v>
      </c>
    </row>
    <row r="483" spans="1:14" x14ac:dyDescent="0.2">
      <c r="A483" s="282" t="s">
        <v>363</v>
      </c>
      <c r="B483" s="302">
        <f>SUM(B481:B482)</f>
        <v>9.5985317639184515</v>
      </c>
      <c r="C483" s="299" t="str">
        <f>CONCATENATE("(",ROUND((B483/$H483)*100,1),")")</f>
        <v>(33.9)</v>
      </c>
      <c r="D483" s="302">
        <f>SUM(D481:D482)</f>
        <v>6.1085179826607092</v>
      </c>
      <c r="E483" s="299" t="str">
        <f>CONCATENATE("(",ROUND((D483/$H483)*100,1),")")</f>
        <v>(21.6)</v>
      </c>
      <c r="F483" s="302">
        <f>SUM(F481:F482)</f>
        <v>12.626950253420826</v>
      </c>
      <c r="G483" s="299" t="str">
        <f>CONCATENATE("(",ROUND((F483/$H483)*100,1),")")</f>
        <v>(44.6)</v>
      </c>
      <c r="H483" s="302">
        <f>SUM(H481:H482)</f>
        <v>28.333999999999989</v>
      </c>
      <c r="I483" s="299" t="str">
        <f>CONCATENATE("(",ROUND((H483/$H483)*100,1),")")</f>
        <v>(100)</v>
      </c>
      <c r="K483" s="302">
        <f t="shared" si="361"/>
        <v>-0.51943382839693086</v>
      </c>
      <c r="L483" s="302">
        <f t="shared" si="362"/>
        <v>-0.60903994429671648</v>
      </c>
      <c r="M483" s="302">
        <f t="shared" si="363"/>
        <v>-0.72052622730635463</v>
      </c>
      <c r="N483" s="302">
        <f t="shared" si="364"/>
        <v>-1.849000000000002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Derby, Derbyshire, Nottingham and Nottinghamshire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1.2934866659413131</v>
      </c>
      <c r="C8" s="300">
        <v>1.00905174841707</v>
      </c>
      <c r="D8" s="300">
        <v>0.51726881024011695</v>
      </c>
      <c r="E8" s="300">
        <f>SUM(B8:D8)</f>
        <v>2.8198072245985002</v>
      </c>
      <c r="F8" s="300"/>
      <c r="G8" s="300">
        <v>1.1142137404411954</v>
      </c>
      <c r="H8" s="300">
        <v>1.5264939669880992</v>
      </c>
      <c r="I8" s="300">
        <v>2.2826934253092221</v>
      </c>
      <c r="J8" s="300">
        <f>SUM(G8:I8)</f>
        <v>4.9234011327385172</v>
      </c>
      <c r="K8" s="300"/>
      <c r="L8" s="300">
        <v>2.465555364469163</v>
      </c>
      <c r="M8" s="300">
        <v>0.52139517972432547</v>
      </c>
      <c r="N8" s="300">
        <v>1.2724126476929782</v>
      </c>
      <c r="O8" s="300">
        <f>SUM(L8:N8)</f>
        <v>4.2593631918864672</v>
      </c>
      <c r="P8" s="300"/>
      <c r="Q8" s="300">
        <v>2.4127069899610265</v>
      </c>
      <c r="R8" s="300">
        <v>0.49450462020528813</v>
      </c>
      <c r="S8" s="300">
        <v>1.2628258482739301</v>
      </c>
      <c r="T8" s="300">
        <f>SUM(Q8:S8)</f>
        <v>4.1700374584402446</v>
      </c>
      <c r="U8" s="300"/>
      <c r="V8" s="300">
        <v>2.2663519260555995</v>
      </c>
      <c r="W8" s="300">
        <v>0.43205567539953005</v>
      </c>
      <c r="X8" s="300">
        <v>1.2229873651722412</v>
      </c>
      <c r="Y8" s="300">
        <f>SUM(V8:X8)</f>
        <v>3.9213949666273709</v>
      </c>
    </row>
    <row r="9" spans="1:25" x14ac:dyDescent="0.2">
      <c r="A9" s="260" t="s">
        <v>364</v>
      </c>
      <c r="B9" s="300">
        <v>2.7191222979889842</v>
      </c>
      <c r="C9" s="300">
        <v>0.66357659413329639</v>
      </c>
      <c r="D9" s="300">
        <v>2.5164938832792276</v>
      </c>
      <c r="E9" s="300">
        <f t="shared" ref="E9:E10" si="0">SUM(B9:D9)</f>
        <v>5.8991927754015077</v>
      </c>
      <c r="F9" s="300"/>
      <c r="G9" s="300">
        <v>2.6442314700669951</v>
      </c>
      <c r="H9" s="300">
        <v>5.3913568086369497E-2</v>
      </c>
      <c r="I9" s="300">
        <v>2.3954538291080909</v>
      </c>
      <c r="J9" s="300">
        <f t="shared" ref="J9:J10" si="1">SUM(G9:I9)</f>
        <v>5.0935988672614556</v>
      </c>
      <c r="K9" s="300"/>
      <c r="L9" s="300">
        <v>6.7680890352616796</v>
      </c>
      <c r="M9" s="300">
        <v>0.83363683267313771</v>
      </c>
      <c r="N9" s="300">
        <v>3.2869109401787195</v>
      </c>
      <c r="O9" s="300">
        <f t="shared" ref="O9:O10" si="2">SUM(L9:N9)</f>
        <v>10.888636808113537</v>
      </c>
      <c r="P9" s="300"/>
      <c r="Q9" s="300">
        <v>6.8454151970536312</v>
      </c>
      <c r="R9" s="300">
        <v>0.82144982364413899</v>
      </c>
      <c r="S9" s="300">
        <v>3.1200975208619965</v>
      </c>
      <c r="T9" s="300">
        <f t="shared" ref="T9:T10" si="3">SUM(Q9:S9)</f>
        <v>10.786962541559767</v>
      </c>
      <c r="U9" s="300"/>
      <c r="V9" s="300">
        <v>6.9783089882617295</v>
      </c>
      <c r="W9" s="300">
        <v>0.77688710838077124</v>
      </c>
      <c r="X9" s="300">
        <v>2.7154089367300802</v>
      </c>
      <c r="Y9" s="300">
        <f t="shared" ref="Y9:Y10" si="4">SUM(V9:X9)</f>
        <v>10.470605033372582</v>
      </c>
    </row>
    <row r="10" spans="1:25" x14ac:dyDescent="0.2">
      <c r="A10" s="264" t="s">
        <v>363</v>
      </c>
      <c r="B10" s="301">
        <f>SUM(B8:B9)</f>
        <v>4.0126089639302975</v>
      </c>
      <c r="C10" s="301">
        <f t="shared" ref="C10:D10" si="5">SUM(C8:C9)</f>
        <v>1.6726283425503663</v>
      </c>
      <c r="D10" s="301">
        <f t="shared" si="5"/>
        <v>3.0337626935193445</v>
      </c>
      <c r="E10" s="301">
        <f t="shared" si="0"/>
        <v>8.7190000000000083</v>
      </c>
      <c r="F10" s="301"/>
      <c r="G10" s="301">
        <f>SUM(G8:G9)</f>
        <v>3.7584452105081905</v>
      </c>
      <c r="H10" s="301">
        <f t="shared" ref="H10" si="6">SUM(H8:H9)</f>
        <v>1.5804075350744688</v>
      </c>
      <c r="I10" s="301">
        <f t="shared" ref="I10" si="7">SUM(I8:I9)</f>
        <v>4.6781472544173131</v>
      </c>
      <c r="J10" s="301">
        <f t="shared" si="1"/>
        <v>10.016999999999973</v>
      </c>
      <c r="K10" s="301"/>
      <c r="L10" s="301">
        <f>SUM(L8:L9)</f>
        <v>9.2336443997308422</v>
      </c>
      <c r="M10" s="301">
        <f t="shared" ref="M10" si="8">SUM(M8:M9)</f>
        <v>1.3550320123974631</v>
      </c>
      <c r="N10" s="301">
        <f t="shared" ref="N10" si="9">SUM(N8:N9)</f>
        <v>4.559323587871698</v>
      </c>
      <c r="O10" s="301">
        <f t="shared" si="2"/>
        <v>15.148000000000003</v>
      </c>
      <c r="P10" s="301"/>
      <c r="Q10" s="301">
        <f>SUM(Q8:Q9)</f>
        <v>9.2581221870146582</v>
      </c>
      <c r="R10" s="301">
        <f t="shared" ref="R10" si="10">SUM(R8:R9)</f>
        <v>1.3159544438494271</v>
      </c>
      <c r="S10" s="301">
        <f t="shared" ref="S10" si="11">SUM(S8:S9)</f>
        <v>4.3829233691359271</v>
      </c>
      <c r="T10" s="301">
        <f t="shared" si="3"/>
        <v>14.957000000000011</v>
      </c>
      <c r="U10" s="301"/>
      <c r="V10" s="301">
        <f>SUM(V8:V9)</f>
        <v>9.2446609143173291</v>
      </c>
      <c r="W10" s="301">
        <f t="shared" ref="W10" si="12">SUM(W8:W9)</f>
        <v>1.2089427837803013</v>
      </c>
      <c r="X10" s="301">
        <f t="shared" ref="X10" si="13">SUM(X8:X9)</f>
        <v>3.9383963019023214</v>
      </c>
      <c r="Y10" s="301">
        <f t="shared" si="4"/>
        <v>14.391999999999951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0.1939550501432129</v>
      </c>
      <c r="C17" s="300">
        <v>0.112230300859785</v>
      </c>
      <c r="D17" s="300">
        <v>3.7661174784980406E-4</v>
      </c>
      <c r="E17" s="300">
        <f>SUM(B17:D17)</f>
        <v>0.30656196275084774</v>
      </c>
      <c r="F17" s="300"/>
      <c r="G17" s="300">
        <v>0.2289962871285259</v>
      </c>
      <c r="H17" s="300">
        <v>5.2845297029580213E-2</v>
      </c>
      <c r="I17" s="300">
        <v>4.0965346535469657E-4</v>
      </c>
      <c r="J17" s="300">
        <f>SUM(G17:I17)</f>
        <v>0.28225123762346083</v>
      </c>
      <c r="K17" s="300"/>
      <c r="L17" s="300">
        <v>0.17219428712063087</v>
      </c>
      <c r="M17" s="300">
        <v>4.9899532134710364E-2</v>
      </c>
      <c r="N17" s="300">
        <v>0</v>
      </c>
      <c r="O17" s="300">
        <f>SUM(L17:N17)</f>
        <v>0.22209381925534122</v>
      </c>
      <c r="P17" s="300"/>
      <c r="Q17" s="300">
        <v>0.12940512820502417</v>
      </c>
      <c r="R17" s="300">
        <v>3.8328205127650158E-2</v>
      </c>
      <c r="S17" s="300">
        <v>0</v>
      </c>
      <c r="T17" s="300">
        <f>SUM(Q17:S17)</f>
        <v>0.16773333333267432</v>
      </c>
      <c r="U17" s="300"/>
      <c r="V17" s="300">
        <v>8.3165801037402745E-2</v>
      </c>
      <c r="W17" s="300">
        <v>2.6385936875446239E-2</v>
      </c>
      <c r="X17" s="300">
        <v>0</v>
      </c>
      <c r="Y17" s="300">
        <f>SUM(V17:X17)</f>
        <v>0.10955173791284899</v>
      </c>
    </row>
    <row r="18" spans="1:25" x14ac:dyDescent="0.2">
      <c r="A18" s="260" t="s">
        <v>364</v>
      </c>
      <c r="B18" s="300">
        <v>1.7587768624636826</v>
      </c>
      <c r="C18" s="300">
        <v>3.7661174785470757E-2</v>
      </c>
      <c r="D18" s="300">
        <v>0</v>
      </c>
      <c r="E18" s="300">
        <f t="shared" ref="E18:E19" si="14">SUM(B18:D18)</f>
        <v>1.7964380372491533</v>
      </c>
      <c r="F18" s="300"/>
      <c r="G18" s="300">
        <v>1.3629170792082417</v>
      </c>
      <c r="H18" s="300">
        <v>9.8316831682964661E-3</v>
      </c>
      <c r="I18" s="300">
        <v>0</v>
      </c>
      <c r="J18" s="300">
        <f t="shared" ref="J18:J19" si="15">SUM(G18:I18)</f>
        <v>1.3727487623765382</v>
      </c>
      <c r="K18" s="300"/>
      <c r="L18" s="300">
        <v>1.3444242797355512</v>
      </c>
      <c r="M18" s="300">
        <v>9.4481901009109637E-2</v>
      </c>
      <c r="N18" s="300">
        <v>0</v>
      </c>
      <c r="O18" s="300">
        <f t="shared" ref="O18:O19" si="16">SUM(L18:N18)</f>
        <v>1.4389061807446608</v>
      </c>
      <c r="P18" s="300"/>
      <c r="Q18" s="300">
        <v>1.0158871794883464</v>
      </c>
      <c r="R18" s="300">
        <v>7.4379487178979797E-2</v>
      </c>
      <c r="S18" s="300">
        <v>0</v>
      </c>
      <c r="T18" s="300">
        <f t="shared" ref="T18:T19" si="17">SUM(Q18:S18)</f>
        <v>1.0902666666673262</v>
      </c>
      <c r="U18" s="300"/>
      <c r="V18" s="300">
        <v>0.67401038753690257</v>
      </c>
      <c r="W18" s="300">
        <v>5.2437874550250813E-2</v>
      </c>
      <c r="X18" s="300">
        <v>0</v>
      </c>
      <c r="Y18" s="300">
        <f t="shared" ref="Y18:Y19" si="18">SUM(V18:X18)</f>
        <v>0.72644826208715341</v>
      </c>
    </row>
    <row r="19" spans="1:25" x14ac:dyDescent="0.2">
      <c r="A19" s="264" t="s">
        <v>363</v>
      </c>
      <c r="B19" s="301">
        <f>SUM(B17:B18)</f>
        <v>1.9527319126068954</v>
      </c>
      <c r="C19" s="301">
        <f t="shared" ref="C19" si="19">SUM(C17:C18)</f>
        <v>0.14989147564525576</v>
      </c>
      <c r="D19" s="301">
        <f t="shared" ref="D19" si="20">SUM(D17:D18)</f>
        <v>3.7661174784980406E-4</v>
      </c>
      <c r="E19" s="301">
        <f t="shared" si="14"/>
        <v>2.1030000000000011</v>
      </c>
      <c r="F19" s="301"/>
      <c r="G19" s="301">
        <f>SUM(G17:G18)</f>
        <v>1.5919133663367675</v>
      </c>
      <c r="H19" s="301">
        <f t="shared" ref="H19" si="21">SUM(H17:H18)</f>
        <v>6.2676980197876681E-2</v>
      </c>
      <c r="I19" s="301">
        <f t="shared" ref="I19" si="22">SUM(I17:I18)</f>
        <v>4.0965346535469657E-4</v>
      </c>
      <c r="J19" s="301">
        <f t="shared" si="15"/>
        <v>1.6549999999999987</v>
      </c>
      <c r="K19" s="301"/>
      <c r="L19" s="301">
        <f>SUM(L17:L18)</f>
        <v>1.516618566856182</v>
      </c>
      <c r="M19" s="301">
        <f t="shared" ref="M19" si="23">SUM(M17:M18)</f>
        <v>0.14438143314382001</v>
      </c>
      <c r="N19" s="301">
        <f t="shared" ref="N19" si="24">SUM(N17:N18)</f>
        <v>0</v>
      </c>
      <c r="O19" s="301">
        <f t="shared" si="16"/>
        <v>1.661000000000002</v>
      </c>
      <c r="P19" s="301"/>
      <c r="Q19" s="301">
        <f>SUM(Q17:Q18)</f>
        <v>1.1452923076933705</v>
      </c>
      <c r="R19" s="301">
        <f t="shared" ref="R19" si="25">SUM(R17:R18)</f>
        <v>0.11270769230662996</v>
      </c>
      <c r="S19" s="301">
        <f t="shared" ref="S19" si="26">SUM(S17:S18)</f>
        <v>0</v>
      </c>
      <c r="T19" s="301">
        <f t="shared" si="17"/>
        <v>1.2580000000000005</v>
      </c>
      <c r="U19" s="301"/>
      <c r="V19" s="301">
        <f>SUM(V17:V18)</f>
        <v>0.75717618857430535</v>
      </c>
      <c r="W19" s="301">
        <f t="shared" ref="W19" si="27">SUM(W17:W18)</f>
        <v>7.8823811425697055E-2</v>
      </c>
      <c r="X19" s="301">
        <f t="shared" ref="X19" si="28">SUM(X17:X18)</f>
        <v>0</v>
      </c>
      <c r="Y19" s="301">
        <f t="shared" si="18"/>
        <v>0.83600000000000241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5.2826876728408942</v>
      </c>
      <c r="C26" s="300">
        <v>1.3499230528897934</v>
      </c>
      <c r="D26" s="300">
        <v>0.255527153220798</v>
      </c>
      <c r="E26" s="300">
        <f>SUM(B26:D26)</f>
        <v>6.8881378789514853</v>
      </c>
      <c r="F26" s="300"/>
      <c r="G26" s="300">
        <v>5.5157834434023636</v>
      </c>
      <c r="H26" s="300">
        <v>1.2643827332594844</v>
      </c>
      <c r="I26" s="300">
        <v>0.25458472805646332</v>
      </c>
      <c r="J26" s="300">
        <f>SUM(G26:I26)</f>
        <v>7.0347509047183117</v>
      </c>
      <c r="K26" s="300"/>
      <c r="L26" s="300">
        <v>4.8874822590466529</v>
      </c>
      <c r="M26" s="300">
        <v>1.4074022675085627</v>
      </c>
      <c r="N26" s="300">
        <v>8.5756875916479666E-2</v>
      </c>
      <c r="O26" s="300">
        <f>SUM(L26:N26)</f>
        <v>6.3806414024716949</v>
      </c>
      <c r="P26" s="300"/>
      <c r="Q26" s="300">
        <v>5.4473839732021672</v>
      </c>
      <c r="R26" s="300">
        <v>1.5089932244919244</v>
      </c>
      <c r="S26" s="300">
        <v>9.4617953533360902E-2</v>
      </c>
      <c r="T26" s="300">
        <f>SUM(Q26:S26)</f>
        <v>7.0509951512274531</v>
      </c>
      <c r="U26" s="300"/>
      <c r="V26" s="300">
        <v>6.2704693739776411</v>
      </c>
      <c r="W26" s="300">
        <v>1.6143650556747782</v>
      </c>
      <c r="X26" s="300">
        <v>0.10620822734791548</v>
      </c>
      <c r="Y26" s="300">
        <f>SUM(V26:X26)</f>
        <v>7.9910426570003343</v>
      </c>
    </row>
    <row r="27" spans="1:25" x14ac:dyDescent="0.2">
      <c r="A27" s="260" t="s">
        <v>364</v>
      </c>
      <c r="B27" s="300">
        <v>11.644305127981152</v>
      </c>
      <c r="C27" s="300">
        <v>0.5403054410793261</v>
      </c>
      <c r="D27" s="300">
        <v>0.26225155198804345</v>
      </c>
      <c r="E27" s="300">
        <f t="shared" ref="E27:E28" si="29">SUM(B27:D27)</f>
        <v>12.446862121048522</v>
      </c>
      <c r="F27" s="300"/>
      <c r="G27" s="300">
        <v>11.301919443423966</v>
      </c>
      <c r="H27" s="300">
        <v>0.90862110683808583</v>
      </c>
      <c r="I27" s="300">
        <v>8.7708545019645714E-2</v>
      </c>
      <c r="J27" s="300">
        <f t="shared" ref="J27:J28" si="30">SUM(G27:I27)</f>
        <v>12.298249095281697</v>
      </c>
      <c r="K27" s="300"/>
      <c r="L27" s="300">
        <v>11.279008188128264</v>
      </c>
      <c r="M27" s="300">
        <v>1.0455742179262661</v>
      </c>
      <c r="N27" s="300">
        <v>0.14677619147378321</v>
      </c>
      <c r="O27" s="300">
        <f t="shared" ref="O27:O28" si="31">SUM(L27:N27)</f>
        <v>12.471358597528313</v>
      </c>
      <c r="P27" s="300"/>
      <c r="Q27" s="300">
        <v>11.987442175182354</v>
      </c>
      <c r="R27" s="300">
        <v>1.1233434966109557</v>
      </c>
      <c r="S27" s="300">
        <v>0.15921917697925989</v>
      </c>
      <c r="T27" s="300">
        <f t="shared" ref="T27:T28" si="32">SUM(Q27:S27)</f>
        <v>13.270004848772569</v>
      </c>
      <c r="U27" s="300"/>
      <c r="V27" s="300">
        <v>12.637169838978782</v>
      </c>
      <c r="W27" s="300">
        <v>1.2107737917753698</v>
      </c>
      <c r="X27" s="300">
        <v>0.17701371224551926</v>
      </c>
      <c r="Y27" s="300">
        <f t="shared" ref="Y27:Y28" si="33">SUM(V27:X27)</f>
        <v>14.024957342999672</v>
      </c>
    </row>
    <row r="28" spans="1:25" x14ac:dyDescent="0.2">
      <c r="A28" s="264" t="s">
        <v>363</v>
      </c>
      <c r="B28" s="301">
        <f>SUM(B26:B27)</f>
        <v>16.926992800822045</v>
      </c>
      <c r="C28" s="301">
        <f t="shared" ref="C28" si="34">SUM(C26:C27)</f>
        <v>1.8902284939691194</v>
      </c>
      <c r="D28" s="301">
        <f t="shared" ref="D28" si="35">SUM(D26:D27)</f>
        <v>0.51777870520884139</v>
      </c>
      <c r="E28" s="301">
        <f t="shared" si="29"/>
        <v>19.335000000000004</v>
      </c>
      <c r="F28" s="301"/>
      <c r="G28" s="301">
        <f>SUM(G26:G27)</f>
        <v>16.817702886826329</v>
      </c>
      <c r="H28" s="301">
        <f t="shared" ref="H28" si="36">SUM(H26:H27)</f>
        <v>2.1730038400975702</v>
      </c>
      <c r="I28" s="301">
        <f t="shared" ref="I28" si="37">SUM(I26:I27)</f>
        <v>0.34229327307610902</v>
      </c>
      <c r="J28" s="301">
        <f t="shared" si="30"/>
        <v>19.333000000000009</v>
      </c>
      <c r="K28" s="301"/>
      <c r="L28" s="301">
        <f>SUM(L26:L27)</f>
        <v>16.166490447174915</v>
      </c>
      <c r="M28" s="301">
        <f t="shared" ref="M28" si="38">SUM(M26:M27)</f>
        <v>2.4529764854348288</v>
      </c>
      <c r="N28" s="301">
        <f t="shared" ref="N28" si="39">SUM(N26:N27)</f>
        <v>0.23253306739026286</v>
      </c>
      <c r="O28" s="301">
        <f t="shared" si="31"/>
        <v>18.852000000000007</v>
      </c>
      <c r="P28" s="301"/>
      <c r="Q28" s="301">
        <f>SUM(Q26:Q27)</f>
        <v>17.43482614838452</v>
      </c>
      <c r="R28" s="301">
        <f t="shared" ref="R28" si="40">SUM(R26:R27)</f>
        <v>2.6323367211028801</v>
      </c>
      <c r="S28" s="301">
        <f t="shared" ref="S28" si="41">SUM(S26:S27)</f>
        <v>0.2538371305126208</v>
      </c>
      <c r="T28" s="301">
        <f t="shared" si="32"/>
        <v>20.321000000000023</v>
      </c>
      <c r="U28" s="301"/>
      <c r="V28" s="301">
        <f>SUM(V26:V27)</f>
        <v>18.907639212956422</v>
      </c>
      <c r="W28" s="301">
        <f t="shared" ref="W28" si="42">SUM(W26:W27)</f>
        <v>2.8251388474501482</v>
      </c>
      <c r="X28" s="301">
        <f t="shared" ref="X28" si="43">SUM(X26:X27)</f>
        <v>0.28322193959343472</v>
      </c>
      <c r="Y28" s="301">
        <f t="shared" si="33"/>
        <v>22.016000000000005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2.0197331800761149</v>
      </c>
      <c r="C35" s="300">
        <v>0.64618176473801869</v>
      </c>
      <c r="D35" s="300">
        <v>7.4176204860173484E-2</v>
      </c>
      <c r="E35" s="300">
        <f>SUM(B35:D35)</f>
        <v>2.7400911496743068</v>
      </c>
      <c r="F35" s="300"/>
      <c r="G35" s="300">
        <v>1.7347732593941032</v>
      </c>
      <c r="H35" s="300">
        <v>0.60139370617887133</v>
      </c>
      <c r="I35" s="300">
        <v>0.23700244578793639</v>
      </c>
      <c r="J35" s="300">
        <f>SUM(G35:I35)</f>
        <v>2.5731694113609107</v>
      </c>
      <c r="K35" s="300"/>
      <c r="L35" s="300">
        <v>1.6598906824872721</v>
      </c>
      <c r="M35" s="300">
        <v>0.60986665973656107</v>
      </c>
      <c r="N35" s="300">
        <v>6.4790495035156589E-2</v>
      </c>
      <c r="O35" s="300">
        <f>SUM(L35:N35)</f>
        <v>2.3345478372589898</v>
      </c>
      <c r="P35" s="300"/>
      <c r="Q35" s="300">
        <v>1.5955878227956435</v>
      </c>
      <c r="R35" s="300">
        <v>0.59389228916543479</v>
      </c>
      <c r="S35" s="300">
        <v>6.4963517868710727E-2</v>
      </c>
      <c r="T35" s="300">
        <f>SUM(Q35:S35)</f>
        <v>2.254443629829789</v>
      </c>
      <c r="U35" s="300"/>
      <c r="V35" s="300">
        <v>1.278925327564469</v>
      </c>
      <c r="W35" s="300">
        <v>0.49958020607377179</v>
      </c>
      <c r="X35" s="300">
        <v>5.6619090022155046E-2</v>
      </c>
      <c r="Y35" s="300">
        <f>SUM(V35:X35)</f>
        <v>1.8351246236603957</v>
      </c>
    </row>
    <row r="36" spans="1:25" x14ac:dyDescent="0.2">
      <c r="A36" s="260" t="s">
        <v>364</v>
      </c>
      <c r="B36" s="300">
        <v>10.290195503982567</v>
      </c>
      <c r="C36" s="300">
        <v>0.39302317500282635</v>
      </c>
      <c r="D36" s="300">
        <v>0.38269017134029737</v>
      </c>
      <c r="E36" s="300">
        <f t="shared" ref="E36:E37" si="44">SUM(B36:D36)</f>
        <v>11.065908850325689</v>
      </c>
      <c r="F36" s="300"/>
      <c r="G36" s="300">
        <v>9.306578183607261</v>
      </c>
      <c r="H36" s="300">
        <v>0.41136853089957071</v>
      </c>
      <c r="I36" s="300">
        <v>0.68688387413223717</v>
      </c>
      <c r="J36" s="300">
        <f t="shared" ref="J36:J37" si="45">SUM(G36:I36)</f>
        <v>10.404830588639069</v>
      </c>
      <c r="K36" s="300"/>
      <c r="L36" s="300">
        <v>8.7488068457932844</v>
      </c>
      <c r="M36" s="300">
        <v>0.63202082899393774</v>
      </c>
      <c r="N36" s="300">
        <v>0.32562448795378124</v>
      </c>
      <c r="O36" s="300">
        <f t="shared" ref="O36:O37" si="46">SUM(L36:N36)</f>
        <v>9.7064521627410034</v>
      </c>
      <c r="P36" s="300"/>
      <c r="Q36" s="300">
        <v>8.6217066198878651</v>
      </c>
      <c r="R36" s="300">
        <v>0.62532624942035642</v>
      </c>
      <c r="S36" s="300">
        <v>0.33152350086198668</v>
      </c>
      <c r="T36" s="300">
        <f t="shared" ref="T36:T37" si="47">SUM(Q36:S36)</f>
        <v>9.5785563701702081</v>
      </c>
      <c r="U36" s="300"/>
      <c r="V36" s="300">
        <v>7.1519069668972701</v>
      </c>
      <c r="W36" s="300">
        <v>0.54037925624125316</v>
      </c>
      <c r="X36" s="300">
        <v>0.2905891532010747</v>
      </c>
      <c r="Y36" s="300">
        <f t="shared" ref="Y36:Y37" si="48">SUM(V36:X36)</f>
        <v>7.9828753763395977</v>
      </c>
    </row>
    <row r="37" spans="1:25" x14ac:dyDescent="0.2">
      <c r="A37" s="264" t="s">
        <v>363</v>
      </c>
      <c r="B37" s="301">
        <f>SUM(B35:B36)</f>
        <v>12.309928684058681</v>
      </c>
      <c r="C37" s="301">
        <f t="shared" ref="C37" si="49">SUM(C35:C36)</f>
        <v>1.0392049397408449</v>
      </c>
      <c r="D37" s="301">
        <f t="shared" ref="D37" si="50">SUM(D35:D36)</f>
        <v>0.45686637620047088</v>
      </c>
      <c r="E37" s="301">
        <f t="shared" si="44"/>
        <v>13.805999999999997</v>
      </c>
      <c r="F37" s="301"/>
      <c r="G37" s="301">
        <f>SUM(G35:G36)</f>
        <v>11.041351443001364</v>
      </c>
      <c r="H37" s="301">
        <f t="shared" ref="H37" si="51">SUM(H35:H36)</f>
        <v>1.0127622370784422</v>
      </c>
      <c r="I37" s="301">
        <f t="shared" ref="I37" si="52">SUM(I35:I36)</f>
        <v>0.92388631992017356</v>
      </c>
      <c r="J37" s="301">
        <f t="shared" si="45"/>
        <v>12.97799999999998</v>
      </c>
      <c r="K37" s="301"/>
      <c r="L37" s="301">
        <f>SUM(L35:L36)</f>
        <v>10.408697528280557</v>
      </c>
      <c r="M37" s="301">
        <f t="shared" ref="M37" si="53">SUM(M35:M36)</f>
        <v>1.2418874887304989</v>
      </c>
      <c r="N37" s="301">
        <f t="shared" ref="N37" si="54">SUM(N35:N36)</f>
        <v>0.39041498298893784</v>
      </c>
      <c r="O37" s="301">
        <f t="shared" si="46"/>
        <v>12.040999999999995</v>
      </c>
      <c r="P37" s="301"/>
      <c r="Q37" s="301">
        <f>SUM(Q35:Q36)</f>
        <v>10.217294442683508</v>
      </c>
      <c r="R37" s="301">
        <f t="shared" ref="R37" si="55">SUM(R35:R36)</f>
        <v>1.2192185385857912</v>
      </c>
      <c r="S37" s="301">
        <f t="shared" ref="S37" si="56">SUM(S35:S36)</f>
        <v>0.39648701873069742</v>
      </c>
      <c r="T37" s="301">
        <f t="shared" si="47"/>
        <v>11.832999999999997</v>
      </c>
      <c r="U37" s="301"/>
      <c r="V37" s="301">
        <f>SUM(V35:V36)</f>
        <v>8.4308322944617391</v>
      </c>
      <c r="W37" s="301">
        <f t="shared" ref="W37" si="57">SUM(W35:W36)</f>
        <v>1.039959462315025</v>
      </c>
      <c r="X37" s="301">
        <f t="shared" ref="X37" si="58">SUM(X35:X36)</f>
        <v>0.34720824322322974</v>
      </c>
      <c r="Y37" s="301">
        <f t="shared" si="48"/>
        <v>9.8179999999999943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14.599900109366375</v>
      </c>
      <c r="C44" s="300">
        <v>5.657415102050507</v>
      </c>
      <c r="D44" s="300">
        <v>1.7927201349450668</v>
      </c>
      <c r="E44" s="300">
        <f>SUM(B44:D44)</f>
        <v>22.050035346361948</v>
      </c>
      <c r="F44" s="300"/>
      <c r="G44" s="300">
        <v>16.759152815773202</v>
      </c>
      <c r="H44" s="300">
        <v>5.4801210495934711</v>
      </c>
      <c r="I44" s="300">
        <v>2.9139697886451668</v>
      </c>
      <c r="J44" s="300">
        <f>SUM(G44:I44)</f>
        <v>25.153243654011838</v>
      </c>
      <c r="K44" s="300"/>
      <c r="L44" s="300">
        <v>15.374904706581589</v>
      </c>
      <c r="M44" s="300">
        <v>5.7389589767854599</v>
      </c>
      <c r="N44" s="300">
        <v>1.1743693504243538</v>
      </c>
      <c r="O44" s="300">
        <f>SUM(L44:N44)</f>
        <v>22.288233033791403</v>
      </c>
      <c r="P44" s="300"/>
      <c r="Q44" s="300">
        <v>14.43130357294522</v>
      </c>
      <c r="R44" s="300">
        <v>5.3111803164080067</v>
      </c>
      <c r="S44" s="300">
        <v>1.0469178903036802</v>
      </c>
      <c r="T44" s="300">
        <f>SUM(Q44:S44)</f>
        <v>20.789401779656906</v>
      </c>
      <c r="U44" s="300"/>
      <c r="V44" s="300">
        <v>13.742732687052767</v>
      </c>
      <c r="W44" s="300">
        <v>4.9185530840454117</v>
      </c>
      <c r="X44" s="300">
        <v>0.91875061416824788</v>
      </c>
      <c r="Y44" s="300">
        <f>SUM(V44:X44)</f>
        <v>19.580036385266425</v>
      </c>
    </row>
    <row r="45" spans="1:25" x14ac:dyDescent="0.2">
      <c r="A45" s="260" t="s">
        <v>364</v>
      </c>
      <c r="B45" s="300">
        <v>68.164012785814194</v>
      </c>
      <c r="C45" s="300">
        <v>2.1775531674209794</v>
      </c>
      <c r="D45" s="300">
        <v>5.58139870040314</v>
      </c>
      <c r="E45" s="300">
        <f t="shared" ref="E45:E46" si="59">SUM(B45:D45)</f>
        <v>75.922964653638317</v>
      </c>
      <c r="F45" s="300"/>
      <c r="G45" s="300">
        <v>70.69952565121055</v>
      </c>
      <c r="H45" s="300">
        <v>3.01266791402759</v>
      </c>
      <c r="I45" s="300">
        <v>4.662562780749794</v>
      </c>
      <c r="J45" s="300">
        <f t="shared" ref="J45:J46" si="60">SUM(G45:I45)</f>
        <v>78.374756345987933</v>
      </c>
      <c r="K45" s="300"/>
      <c r="L45" s="300">
        <v>68.073345060768773</v>
      </c>
      <c r="M45" s="300">
        <v>5.0418254870891506</v>
      </c>
      <c r="N45" s="300">
        <v>6.0695964183504181</v>
      </c>
      <c r="O45" s="300">
        <f t="shared" ref="O45:O46" si="61">SUM(L45:N45)</f>
        <v>79.184766966208343</v>
      </c>
      <c r="P45" s="300"/>
      <c r="Q45" s="300">
        <v>63.842975645734178</v>
      </c>
      <c r="R45" s="300">
        <v>4.657252794563882</v>
      </c>
      <c r="S45" s="300">
        <v>5.6423697800448354</v>
      </c>
      <c r="T45" s="300">
        <f t="shared" ref="T45:T46" si="62">SUM(Q45:S45)</f>
        <v>74.14259822034289</v>
      </c>
      <c r="U45" s="300"/>
      <c r="V45" s="300">
        <v>59.400410995439465</v>
      </c>
      <c r="W45" s="300">
        <v>4.2694881482051033</v>
      </c>
      <c r="X45" s="300">
        <v>5.3990644710889732</v>
      </c>
      <c r="Y45" s="300">
        <f t="shared" ref="Y45:Y46" si="63">SUM(V45:X45)</f>
        <v>69.068963614733548</v>
      </c>
    </row>
    <row r="46" spans="1:25" x14ac:dyDescent="0.2">
      <c r="A46" s="264" t="s">
        <v>363</v>
      </c>
      <c r="B46" s="301">
        <f>SUM(B44:B45)</f>
        <v>82.763912895180567</v>
      </c>
      <c r="C46" s="301">
        <f t="shared" ref="C46" si="64">SUM(C44:C45)</f>
        <v>7.8349682694714868</v>
      </c>
      <c r="D46" s="301">
        <f t="shared" ref="D46" si="65">SUM(D44:D45)</f>
        <v>7.3741188353482068</v>
      </c>
      <c r="E46" s="301">
        <f t="shared" si="59"/>
        <v>97.973000000000269</v>
      </c>
      <c r="F46" s="301"/>
      <c r="G46" s="301">
        <f>SUM(G44:G45)</f>
        <v>87.458678466983756</v>
      </c>
      <c r="H46" s="301">
        <f t="shared" ref="H46" si="66">SUM(H44:H45)</f>
        <v>8.4927889636210612</v>
      </c>
      <c r="I46" s="301">
        <f t="shared" ref="I46" si="67">SUM(I44:I45)</f>
        <v>7.5765325693949608</v>
      </c>
      <c r="J46" s="301">
        <f t="shared" si="60"/>
        <v>103.52799999999978</v>
      </c>
      <c r="K46" s="301"/>
      <c r="L46" s="301">
        <f>SUM(L44:L45)</f>
        <v>83.448249767350362</v>
      </c>
      <c r="M46" s="301">
        <f t="shared" ref="M46" si="68">SUM(M44:M45)</f>
        <v>10.78078446387461</v>
      </c>
      <c r="N46" s="301">
        <f t="shared" ref="N46" si="69">SUM(N44:N45)</f>
        <v>7.2439657687747721</v>
      </c>
      <c r="O46" s="301">
        <f t="shared" si="61"/>
        <v>101.47299999999974</v>
      </c>
      <c r="P46" s="301"/>
      <c r="Q46" s="301">
        <f>SUM(Q44:Q45)</f>
        <v>78.274279218679396</v>
      </c>
      <c r="R46" s="301">
        <f t="shared" ref="R46" si="70">SUM(R44:R45)</f>
        <v>9.9684331109718887</v>
      </c>
      <c r="S46" s="301">
        <f t="shared" ref="S46" si="71">SUM(S44:S45)</f>
        <v>6.6892876703485156</v>
      </c>
      <c r="T46" s="301">
        <f t="shared" si="62"/>
        <v>94.931999999999803</v>
      </c>
      <c r="U46" s="301"/>
      <c r="V46" s="301">
        <f>SUM(V44:V45)</f>
        <v>73.143143682492237</v>
      </c>
      <c r="W46" s="301">
        <f t="shared" ref="W46" si="72">SUM(W44:W45)</f>
        <v>9.1880412322505158</v>
      </c>
      <c r="X46" s="301">
        <f t="shared" ref="X46" si="73">SUM(X44:X45)</f>
        <v>6.3178150852572212</v>
      </c>
      <c r="Y46" s="301">
        <f t="shared" si="63"/>
        <v>88.648999999999972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1.5665381901501705</v>
      </c>
      <c r="C53" s="300">
        <v>0.46983683190050918</v>
      </c>
      <c r="D53" s="300">
        <v>4.1541718116140604E-4</v>
      </c>
      <c r="E53" s="300">
        <f>SUM(B53:D53)</f>
        <v>2.036790439231841</v>
      </c>
      <c r="F53" s="300"/>
      <c r="G53" s="300">
        <v>1.8504252733763655</v>
      </c>
      <c r="H53" s="300">
        <v>0.52269744836485033</v>
      </c>
      <c r="I53" s="300">
        <v>4.7691373026512249E-4</v>
      </c>
      <c r="J53" s="300">
        <f>SUM(G53:I53)</f>
        <v>2.3735996354714808</v>
      </c>
      <c r="K53" s="300"/>
      <c r="L53" s="300">
        <v>1.7311312700224235</v>
      </c>
      <c r="M53" s="300">
        <v>0.40574884383959559</v>
      </c>
      <c r="N53" s="300">
        <v>0</v>
      </c>
      <c r="O53" s="300">
        <f>SUM(L53:N53)</f>
        <v>2.136880113862019</v>
      </c>
      <c r="P53" s="300"/>
      <c r="Q53" s="300">
        <v>1.7236567088850943</v>
      </c>
      <c r="R53" s="300">
        <v>0.4004938878901243</v>
      </c>
      <c r="S53" s="300">
        <v>0</v>
      </c>
      <c r="T53" s="300">
        <f>SUM(Q53:S53)</f>
        <v>2.1241505967752188</v>
      </c>
      <c r="U53" s="300"/>
      <c r="V53" s="300">
        <v>1.7953678381187796</v>
      </c>
      <c r="W53" s="300">
        <v>0.40908328008521933</v>
      </c>
      <c r="X53" s="300">
        <v>0</v>
      </c>
      <c r="Y53" s="300">
        <f>SUM(V53:X53)</f>
        <v>2.2044511182039992</v>
      </c>
    </row>
    <row r="54" spans="1:25" x14ac:dyDescent="0.2">
      <c r="A54" s="260" t="s">
        <v>364</v>
      </c>
      <c r="B54" s="300">
        <v>4.4686426177426695</v>
      </c>
      <c r="C54" s="300">
        <v>0.28289910037041827</v>
      </c>
      <c r="D54" s="300">
        <v>0.27666784265508054</v>
      </c>
      <c r="E54" s="300">
        <f t="shared" ref="E54:E55" si="74">SUM(B54:D54)</f>
        <v>5.0282095607681683</v>
      </c>
      <c r="F54" s="300"/>
      <c r="G54" s="300">
        <v>4.9913791008548358</v>
      </c>
      <c r="H54" s="300">
        <v>0.1483201701107924</v>
      </c>
      <c r="I54" s="300">
        <v>0.33670109356289923</v>
      </c>
      <c r="J54" s="300">
        <f t="shared" ref="J54:J55" si="75">SUM(G54:I54)</f>
        <v>5.4764003645285273</v>
      </c>
      <c r="K54" s="300"/>
      <c r="L54" s="300">
        <v>4.5249608679947029</v>
      </c>
      <c r="M54" s="300">
        <v>6.3159018143278498E-2</v>
      </c>
      <c r="N54" s="300">
        <v>0</v>
      </c>
      <c r="O54" s="300">
        <f t="shared" ref="O54:O55" si="76">SUM(L54:N54)</f>
        <v>4.5881198861379815</v>
      </c>
      <c r="P54" s="300"/>
      <c r="Q54" s="300">
        <v>4.4356135261905267</v>
      </c>
      <c r="R54" s="300">
        <v>6.3235877034255331E-2</v>
      </c>
      <c r="S54" s="300">
        <v>0</v>
      </c>
      <c r="T54" s="300">
        <f t="shared" ref="T54:T55" si="77">SUM(Q54:S54)</f>
        <v>4.4988494032247823</v>
      </c>
      <c r="U54" s="300"/>
      <c r="V54" s="300">
        <v>4.4759650692287893</v>
      </c>
      <c r="W54" s="300">
        <v>6.6583812567207273E-2</v>
      </c>
      <c r="X54" s="300">
        <v>0</v>
      </c>
      <c r="Y54" s="300">
        <f t="shared" ref="Y54:Y55" si="78">SUM(V54:X54)</f>
        <v>4.5425488817959963</v>
      </c>
    </row>
    <row r="55" spans="1:25" x14ac:dyDescent="0.2">
      <c r="A55" s="264" t="s">
        <v>363</v>
      </c>
      <c r="B55" s="301">
        <f>SUM(B53:B54)</f>
        <v>6.0351808078928402</v>
      </c>
      <c r="C55" s="301">
        <f t="shared" ref="C55" si="79">SUM(C53:C54)</f>
        <v>0.7527359322709275</v>
      </c>
      <c r="D55" s="301">
        <f t="shared" ref="D55" si="80">SUM(D53:D54)</f>
        <v>0.27708325983624194</v>
      </c>
      <c r="E55" s="301">
        <f t="shared" si="74"/>
        <v>7.0650000000000093</v>
      </c>
      <c r="F55" s="301"/>
      <c r="G55" s="301">
        <f>SUM(G53:G54)</f>
        <v>6.8418043742312014</v>
      </c>
      <c r="H55" s="301">
        <f t="shared" ref="H55" si="81">SUM(H53:H54)</f>
        <v>0.67101761847564267</v>
      </c>
      <c r="I55" s="301">
        <f t="shared" ref="I55" si="82">SUM(I53:I54)</f>
        <v>0.33717800729316438</v>
      </c>
      <c r="J55" s="301">
        <f t="shared" si="75"/>
        <v>7.8500000000000076</v>
      </c>
      <c r="K55" s="301"/>
      <c r="L55" s="301">
        <f>SUM(L53:L54)</f>
        <v>6.2560921380171264</v>
      </c>
      <c r="M55" s="301">
        <f t="shared" ref="M55" si="83">SUM(M53:M54)</f>
        <v>0.4689078619828741</v>
      </c>
      <c r="N55" s="301">
        <f t="shared" ref="N55" si="84">SUM(N53:N54)</f>
        <v>0</v>
      </c>
      <c r="O55" s="301">
        <f t="shared" si="76"/>
        <v>6.7250000000000005</v>
      </c>
      <c r="P55" s="301"/>
      <c r="Q55" s="301">
        <f>SUM(Q53:Q54)</f>
        <v>6.1592702350756205</v>
      </c>
      <c r="R55" s="301">
        <f t="shared" ref="R55" si="85">SUM(R53:R54)</f>
        <v>0.46372976492437962</v>
      </c>
      <c r="S55" s="301">
        <f t="shared" ref="S55" si="86">SUM(S53:S54)</f>
        <v>0</v>
      </c>
      <c r="T55" s="301">
        <f t="shared" si="77"/>
        <v>6.6230000000000002</v>
      </c>
      <c r="U55" s="301"/>
      <c r="V55" s="301">
        <f>SUM(V53:V54)</f>
        <v>6.2713329073475688</v>
      </c>
      <c r="W55" s="301">
        <f t="shared" ref="W55" si="87">SUM(W53:W54)</f>
        <v>0.47566709265242657</v>
      </c>
      <c r="X55" s="301">
        <f t="shared" ref="X55" si="88">SUM(X53:X54)</f>
        <v>0</v>
      </c>
      <c r="Y55" s="301">
        <f t="shared" si="78"/>
        <v>6.7469999999999954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0.88879548104559869</v>
      </c>
      <c r="C62" s="300">
        <v>0.36542215744107437</v>
      </c>
      <c r="D62" s="300">
        <v>0</v>
      </c>
      <c r="E62" s="300">
        <f>SUM(B62:D62)</f>
        <v>1.254217638486673</v>
      </c>
      <c r="F62" s="300"/>
      <c r="G62" s="300">
        <v>1.2106896392171809</v>
      </c>
      <c r="H62" s="300">
        <v>0.41472657592352669</v>
      </c>
      <c r="I62" s="300">
        <v>0</v>
      </c>
      <c r="J62" s="300">
        <f>SUM(G62:I62)</f>
        <v>1.6254162151407074</v>
      </c>
      <c r="K62" s="300"/>
      <c r="L62" s="300">
        <v>1.1492648098264231</v>
      </c>
      <c r="M62" s="300">
        <v>0.33190767708484153</v>
      </c>
      <c r="N62" s="300">
        <v>3.6776473914304567E-2</v>
      </c>
      <c r="O62" s="300">
        <f>SUM(L62:N62)</f>
        <v>1.5179489608255692</v>
      </c>
      <c r="P62" s="300"/>
      <c r="Q62" s="300">
        <v>1.2336709585247219</v>
      </c>
      <c r="R62" s="300">
        <v>0.3474289120527122</v>
      </c>
      <c r="S62" s="300">
        <v>3.7634307513897416E-2</v>
      </c>
      <c r="T62" s="300">
        <f>SUM(Q62:S62)</f>
        <v>1.6187341780913316</v>
      </c>
      <c r="U62" s="300"/>
      <c r="V62" s="300">
        <v>1.3877529457451596</v>
      </c>
      <c r="W62" s="300">
        <v>0.37131891751450136</v>
      </c>
      <c r="X62" s="300">
        <v>3.8459665933121397E-2</v>
      </c>
      <c r="Y62" s="300">
        <f>SUM(V62:X62)</f>
        <v>1.7975315291927823</v>
      </c>
    </row>
    <row r="63" spans="1:25" x14ac:dyDescent="0.2">
      <c r="A63" s="260" t="s">
        <v>364</v>
      </c>
      <c r="B63" s="300">
        <v>4.2390677842533249</v>
      </c>
      <c r="C63" s="300">
        <v>0.12294577259568637</v>
      </c>
      <c r="D63" s="300">
        <v>0.24076880466431774</v>
      </c>
      <c r="E63" s="300">
        <f t="shared" ref="E63:E64" si="89">SUM(B63:D63)</f>
        <v>4.602782361513329</v>
      </c>
      <c r="F63" s="300"/>
      <c r="G63" s="300">
        <v>5.1927987974132126</v>
      </c>
      <c r="H63" s="300">
        <v>0.12478498744607303</v>
      </c>
      <c r="I63" s="300">
        <v>0</v>
      </c>
      <c r="J63" s="300">
        <f t="shared" ref="J63:J64" si="90">SUM(G63:I63)</f>
        <v>5.317583784859286</v>
      </c>
      <c r="K63" s="300"/>
      <c r="L63" s="300">
        <v>4.8650677930269879</v>
      </c>
      <c r="M63" s="300">
        <v>0.11998324614745112</v>
      </c>
      <c r="N63" s="300">
        <v>0</v>
      </c>
      <c r="O63" s="300">
        <f t="shared" ref="O63:O64" si="91">SUM(L63:N63)</f>
        <v>4.9850510391744391</v>
      </c>
      <c r="P63" s="300"/>
      <c r="Q63" s="300">
        <v>4.9934300701556529</v>
      </c>
      <c r="R63" s="300">
        <v>0.12483575175302256</v>
      </c>
      <c r="S63" s="300">
        <v>0</v>
      </c>
      <c r="T63" s="300">
        <f t="shared" ref="T63:T64" si="92">SUM(Q63:S63)</f>
        <v>5.1182658219086754</v>
      </c>
      <c r="U63" s="300"/>
      <c r="V63" s="300">
        <v>5.1444381717013039</v>
      </c>
      <c r="W63" s="300">
        <v>0.13003029910590619</v>
      </c>
      <c r="X63" s="300">
        <v>0</v>
      </c>
      <c r="Y63" s="300">
        <f t="shared" ref="Y63:Y64" si="93">SUM(V63:X63)</f>
        <v>5.2744684708072098</v>
      </c>
    </row>
    <row r="64" spans="1:25" x14ac:dyDescent="0.2">
      <c r="A64" s="264" t="s">
        <v>363</v>
      </c>
      <c r="B64" s="301">
        <f>SUM(B62:B63)</f>
        <v>5.1278632652989238</v>
      </c>
      <c r="C64" s="301">
        <f t="shared" ref="C64" si="94">SUM(C62:C63)</f>
        <v>0.48836793003676071</v>
      </c>
      <c r="D64" s="301">
        <f t="shared" ref="D64" si="95">SUM(D62:D63)</f>
        <v>0.24076880466431774</v>
      </c>
      <c r="E64" s="301">
        <f t="shared" si="89"/>
        <v>5.857000000000002</v>
      </c>
      <c r="F64" s="301"/>
      <c r="G64" s="301">
        <f>SUM(G62:G63)</f>
        <v>6.4034884366303935</v>
      </c>
      <c r="H64" s="301">
        <f t="shared" ref="H64" si="96">SUM(H62:H63)</f>
        <v>0.53951156336959971</v>
      </c>
      <c r="I64" s="301">
        <f t="shared" ref="I64" si="97">SUM(I62:I63)</f>
        <v>0</v>
      </c>
      <c r="J64" s="301">
        <f t="shared" si="90"/>
        <v>6.9429999999999934</v>
      </c>
      <c r="K64" s="301"/>
      <c r="L64" s="301">
        <f>SUM(L62:L63)</f>
        <v>6.0143326028534112</v>
      </c>
      <c r="M64" s="301">
        <f t="shared" ref="M64" si="98">SUM(M62:M63)</f>
        <v>0.45189092323229263</v>
      </c>
      <c r="N64" s="301">
        <f t="shared" ref="N64" si="99">SUM(N62:N63)</f>
        <v>3.6776473914304567E-2</v>
      </c>
      <c r="O64" s="301">
        <f t="shared" si="91"/>
        <v>6.503000000000009</v>
      </c>
      <c r="P64" s="301"/>
      <c r="Q64" s="301">
        <f>SUM(Q62:Q63)</f>
        <v>6.2271010286803747</v>
      </c>
      <c r="R64" s="301">
        <f t="shared" ref="R64" si="100">SUM(R62:R63)</f>
        <v>0.47226466380573473</v>
      </c>
      <c r="S64" s="301">
        <f t="shared" ref="S64" si="101">SUM(S62:S63)</f>
        <v>3.7634307513897416E-2</v>
      </c>
      <c r="T64" s="301">
        <f t="shared" si="92"/>
        <v>6.7370000000000072</v>
      </c>
      <c r="U64" s="301"/>
      <c r="V64" s="301">
        <f>SUM(V62:V63)</f>
        <v>6.5321911174464633</v>
      </c>
      <c r="W64" s="301">
        <f t="shared" ref="W64" si="102">SUM(W62:W63)</f>
        <v>0.50134921662040755</v>
      </c>
      <c r="X64" s="301">
        <f t="shared" ref="X64" si="103">SUM(X62:X63)</f>
        <v>3.8459665933121397E-2</v>
      </c>
      <c r="Y64" s="301">
        <f t="shared" si="93"/>
        <v>7.0719999999999921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4.7830552103723702</v>
      </c>
      <c r="C71" s="300">
        <v>4.6167721855922119</v>
      </c>
      <c r="D71" s="300">
        <v>0.61216105304634549</v>
      </c>
      <c r="E71" s="300">
        <f>SUM(B71:D71)</f>
        <v>10.011988449010929</v>
      </c>
      <c r="F71" s="300"/>
      <c r="G71" s="300">
        <v>5.739952541431161</v>
      </c>
      <c r="H71" s="300">
        <v>4.2709599478859657</v>
      </c>
      <c r="I71" s="300">
        <v>1.0745408786171053</v>
      </c>
      <c r="J71" s="300">
        <f>SUM(G71:I71)</f>
        <v>11.085453367934232</v>
      </c>
      <c r="K71" s="300"/>
      <c r="L71" s="300">
        <v>5.2141074052627854</v>
      </c>
      <c r="M71" s="300">
        <v>4.3104484575566264</v>
      </c>
      <c r="N71" s="300">
        <v>1.0652121941515287</v>
      </c>
      <c r="O71" s="300">
        <f>SUM(L71:N71)</f>
        <v>10.589768056970941</v>
      </c>
      <c r="P71" s="300"/>
      <c r="Q71" s="300">
        <v>5.36795137230731</v>
      </c>
      <c r="R71" s="300">
        <v>4.466831474743989</v>
      </c>
      <c r="S71" s="300">
        <v>1.1011061076002868</v>
      </c>
      <c r="T71" s="300">
        <f>SUM(Q71:S71)</f>
        <v>10.935888954651587</v>
      </c>
      <c r="U71" s="300"/>
      <c r="V71" s="300">
        <v>5.7094698284448988</v>
      </c>
      <c r="W71" s="300">
        <v>4.8035723228613811</v>
      </c>
      <c r="X71" s="300">
        <v>1.2040828606906293</v>
      </c>
      <c r="Y71" s="300">
        <f>SUM(V71:X71)</f>
        <v>11.717125011996909</v>
      </c>
    </row>
    <row r="72" spans="1:25" x14ac:dyDescent="0.2">
      <c r="A72" s="260" t="s">
        <v>364</v>
      </c>
      <c r="B72" s="300">
        <v>33.949834773122255</v>
      </c>
      <c r="C72" s="300">
        <v>1.8935997660035246</v>
      </c>
      <c r="D72" s="300">
        <v>21.455577011863429</v>
      </c>
      <c r="E72" s="300">
        <f t="shared" ref="E72:E73" si="104">SUM(B72:D72)</f>
        <v>57.299011550989206</v>
      </c>
      <c r="F72" s="300"/>
      <c r="G72" s="300">
        <v>33.895174890754824</v>
      </c>
      <c r="H72" s="300">
        <v>1.6964706931246545</v>
      </c>
      <c r="I72" s="300">
        <v>25.38890104818633</v>
      </c>
      <c r="J72" s="300">
        <f t="shared" ref="J72:J73" si="105">SUM(G72:I72)</f>
        <v>60.98054663206581</v>
      </c>
      <c r="K72" s="300"/>
      <c r="L72" s="300">
        <v>34.864324258128867</v>
      </c>
      <c r="M72" s="300">
        <v>2.3250440885278287</v>
      </c>
      <c r="N72" s="300">
        <v>22.08886359637247</v>
      </c>
      <c r="O72" s="300">
        <f t="shared" ref="O72:O73" si="106">SUM(L72:N72)</f>
        <v>59.278231943029162</v>
      </c>
      <c r="P72" s="300"/>
      <c r="Q72" s="300">
        <v>35.285982971944492</v>
      </c>
      <c r="R72" s="300">
        <v>2.4272557992495374</v>
      </c>
      <c r="S72" s="300">
        <v>22.868872274154427</v>
      </c>
      <c r="T72" s="300">
        <f t="shared" ref="T72:T73" si="107">SUM(Q72:S72)</f>
        <v>60.582111045348455</v>
      </c>
      <c r="U72" s="300"/>
      <c r="V72" s="300">
        <v>35.852181505090797</v>
      </c>
      <c r="W72" s="300">
        <v>2.639247557655453</v>
      </c>
      <c r="X72" s="300">
        <v>24.524445925256881</v>
      </c>
      <c r="Y72" s="300">
        <f t="shared" ref="Y72:Y73" si="108">SUM(V72:X72)</f>
        <v>63.015874988003134</v>
      </c>
    </row>
    <row r="73" spans="1:25" x14ac:dyDescent="0.2">
      <c r="A73" s="264" t="s">
        <v>363</v>
      </c>
      <c r="B73" s="301">
        <f>SUM(B71:B72)</f>
        <v>38.732889983494623</v>
      </c>
      <c r="C73" s="301">
        <f t="shared" ref="C73" si="109">SUM(C71:C72)</f>
        <v>6.5103719515957366</v>
      </c>
      <c r="D73" s="301">
        <f t="shared" ref="D73" si="110">SUM(D71:D72)</f>
        <v>22.067738064909776</v>
      </c>
      <c r="E73" s="301">
        <f t="shared" si="104"/>
        <v>67.311000000000135</v>
      </c>
      <c r="F73" s="301"/>
      <c r="G73" s="301">
        <f>SUM(G71:G72)</f>
        <v>39.635127432185982</v>
      </c>
      <c r="H73" s="301">
        <f t="shared" ref="H73" si="111">SUM(H71:H72)</f>
        <v>5.9674306410106199</v>
      </c>
      <c r="I73" s="301">
        <f t="shared" ref="I73" si="112">SUM(I71:I72)</f>
        <v>26.463441926803437</v>
      </c>
      <c r="J73" s="301">
        <f t="shared" si="105"/>
        <v>72.066000000000045</v>
      </c>
      <c r="K73" s="301"/>
      <c r="L73" s="301">
        <f>SUM(L71:L72)</f>
        <v>40.078431663391655</v>
      </c>
      <c r="M73" s="301">
        <f t="shared" ref="M73" si="113">SUM(M71:M72)</f>
        <v>6.6354925460844552</v>
      </c>
      <c r="N73" s="301">
        <f t="shared" ref="N73" si="114">SUM(N71:N72)</f>
        <v>23.154075790523997</v>
      </c>
      <c r="O73" s="301">
        <f t="shared" si="106"/>
        <v>69.868000000000109</v>
      </c>
      <c r="P73" s="301"/>
      <c r="Q73" s="301">
        <f>SUM(Q71:Q72)</f>
        <v>40.653934344251802</v>
      </c>
      <c r="R73" s="301">
        <f t="shared" ref="R73" si="115">SUM(R71:R72)</f>
        <v>6.8940872739935264</v>
      </c>
      <c r="S73" s="301">
        <f t="shared" ref="S73" si="116">SUM(S71:S72)</f>
        <v>23.969978381754714</v>
      </c>
      <c r="T73" s="301">
        <f t="shared" si="107"/>
        <v>71.518000000000043</v>
      </c>
      <c r="U73" s="301"/>
      <c r="V73" s="301">
        <f>SUM(V71:V72)</f>
        <v>41.561651333535693</v>
      </c>
      <c r="W73" s="301">
        <f t="shared" ref="W73" si="117">SUM(W71:W72)</f>
        <v>7.4428198805168346</v>
      </c>
      <c r="X73" s="301">
        <f t="shared" ref="X73" si="118">SUM(X71:X72)</f>
        <v>25.72852878594751</v>
      </c>
      <c r="Y73" s="301">
        <f t="shared" si="108"/>
        <v>74.733000000000033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32.345888640258678</v>
      </c>
      <c r="C80" s="300">
        <v>41.424017242337783</v>
      </c>
      <c r="D80" s="300">
        <v>4.9577266489651519</v>
      </c>
      <c r="E80" s="300">
        <f>SUM(B80:D80)</f>
        <v>78.727632531561611</v>
      </c>
      <c r="F80" s="300"/>
      <c r="G80" s="300">
        <v>32.880175778957209</v>
      </c>
      <c r="H80" s="300">
        <v>39.015485681775345</v>
      </c>
      <c r="I80" s="300">
        <v>6.9289235592194682</v>
      </c>
      <c r="J80" s="300">
        <f>SUM(G80:I80)</f>
        <v>78.824585019952025</v>
      </c>
      <c r="K80" s="300"/>
      <c r="L80" s="300">
        <v>30.726923915736034</v>
      </c>
      <c r="M80" s="300">
        <v>38.862558255926956</v>
      </c>
      <c r="N80" s="300">
        <v>3.744353225753549</v>
      </c>
      <c r="O80" s="300">
        <f>SUM(L80:N80)</f>
        <v>73.333835397416536</v>
      </c>
      <c r="P80" s="300"/>
      <c r="Q80" s="300">
        <v>32.41382129311242</v>
      </c>
      <c r="R80" s="300">
        <v>37.907303566277342</v>
      </c>
      <c r="S80" s="300">
        <v>3.9072301406894421</v>
      </c>
      <c r="T80" s="300">
        <f>SUM(Q80:S80)</f>
        <v>74.228355000079191</v>
      </c>
      <c r="U80" s="300"/>
      <c r="V80" s="300">
        <v>35.397481099947569</v>
      </c>
      <c r="W80" s="300">
        <v>35.733583331830559</v>
      </c>
      <c r="X80" s="300">
        <v>4.2184259713418593</v>
      </c>
      <c r="Y80" s="300">
        <f>SUM(V80:X80)</f>
        <v>75.349490403119987</v>
      </c>
    </row>
    <row r="81" spans="1:25" x14ac:dyDescent="0.2">
      <c r="A81" s="260" t="s">
        <v>364</v>
      </c>
      <c r="B81" s="300">
        <v>58.762949534306166</v>
      </c>
      <c r="C81" s="300">
        <v>18.110924333679243</v>
      </c>
      <c r="D81" s="300">
        <v>6.0074936004528041</v>
      </c>
      <c r="E81" s="300">
        <f t="shared" ref="E81:E82" si="119">SUM(B81:D81)</f>
        <v>82.881367468438214</v>
      </c>
      <c r="F81" s="300"/>
      <c r="G81" s="300">
        <v>62.983559867130772</v>
      </c>
      <c r="H81" s="300">
        <v>16.303752426272858</v>
      </c>
      <c r="I81" s="300">
        <v>7.6091026866442268</v>
      </c>
      <c r="J81" s="300">
        <f t="shared" ref="J81:J82" si="120">SUM(G81:I81)</f>
        <v>86.896414980047851</v>
      </c>
      <c r="K81" s="300"/>
      <c r="L81" s="300">
        <v>57.377858036320944</v>
      </c>
      <c r="M81" s="300">
        <v>17.057131208479646</v>
      </c>
      <c r="N81" s="300">
        <v>9.5391753577830389</v>
      </c>
      <c r="O81" s="300">
        <f t="shared" ref="O81:O82" si="121">SUM(L81:N81)</f>
        <v>83.974164602583627</v>
      </c>
      <c r="P81" s="300"/>
      <c r="Q81" s="300">
        <v>58.757029056561542</v>
      </c>
      <c r="R81" s="300">
        <v>17.279584664535882</v>
      </c>
      <c r="S81" s="300">
        <v>9.7820312788233359</v>
      </c>
      <c r="T81" s="300">
        <f t="shared" ref="T81:T82" si="122">SUM(Q81:S81)</f>
        <v>85.818644999920764</v>
      </c>
      <c r="U81" s="300"/>
      <c r="V81" s="300">
        <v>60.346641289373771</v>
      </c>
      <c r="W81" s="300">
        <v>17.623074677970251</v>
      </c>
      <c r="X81" s="300">
        <v>10.123793629535895</v>
      </c>
      <c r="Y81" s="300">
        <f t="shared" ref="Y81:Y82" si="123">SUM(V81:X81)</f>
        <v>88.093509596879926</v>
      </c>
    </row>
    <row r="82" spans="1:25" x14ac:dyDescent="0.2">
      <c r="A82" s="264" t="s">
        <v>363</v>
      </c>
      <c r="B82" s="301">
        <f>SUM(B80:B81)</f>
        <v>91.108838174564852</v>
      </c>
      <c r="C82" s="301">
        <f t="shared" ref="C82" si="124">SUM(C80:C81)</f>
        <v>59.534941576017026</v>
      </c>
      <c r="D82" s="301">
        <f t="shared" ref="D82" si="125">SUM(D80:D81)</f>
        <v>10.965220249417957</v>
      </c>
      <c r="E82" s="301">
        <f t="shared" si="119"/>
        <v>161.60899999999984</v>
      </c>
      <c r="F82" s="301"/>
      <c r="G82" s="301">
        <f>SUM(G80:G81)</f>
        <v>95.863735646087974</v>
      </c>
      <c r="H82" s="301">
        <f t="shared" ref="H82" si="126">SUM(H80:H81)</f>
        <v>55.319238108048204</v>
      </c>
      <c r="I82" s="301">
        <f t="shared" ref="I82" si="127">SUM(I80:I81)</f>
        <v>14.538026245863694</v>
      </c>
      <c r="J82" s="301">
        <f t="shared" si="120"/>
        <v>165.72099999999989</v>
      </c>
      <c r="K82" s="301"/>
      <c r="L82" s="301">
        <f>SUM(L80:L81)</f>
        <v>88.104781952056982</v>
      </c>
      <c r="M82" s="301">
        <f t="shared" ref="M82" si="128">SUM(M80:M81)</f>
        <v>55.919689464406602</v>
      </c>
      <c r="N82" s="301">
        <f t="shared" ref="N82" si="129">SUM(N80:N81)</f>
        <v>13.283528583536588</v>
      </c>
      <c r="O82" s="301">
        <f t="shared" si="121"/>
        <v>157.30800000000019</v>
      </c>
      <c r="P82" s="301"/>
      <c r="Q82" s="301">
        <f>SUM(Q80:Q81)</f>
        <v>91.17085034967397</v>
      </c>
      <c r="R82" s="301">
        <f t="shared" ref="R82" si="130">SUM(R80:R81)</f>
        <v>55.186888230813224</v>
      </c>
      <c r="S82" s="301">
        <f t="shared" ref="S82" si="131">SUM(S80:S81)</f>
        <v>13.689261419512778</v>
      </c>
      <c r="T82" s="301">
        <f t="shared" si="122"/>
        <v>160.04699999999997</v>
      </c>
      <c r="U82" s="301"/>
      <c r="V82" s="301">
        <f>SUM(V80:V81)</f>
        <v>95.744122389321348</v>
      </c>
      <c r="W82" s="301">
        <f t="shared" ref="W82" si="132">SUM(W80:W81)</f>
        <v>53.35665800980081</v>
      </c>
      <c r="X82" s="301">
        <f t="shared" ref="X82" si="133">SUM(X80:X81)</f>
        <v>14.342219600877755</v>
      </c>
      <c r="Y82" s="301">
        <f t="shared" si="123"/>
        <v>163.44299999999993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5.583545517091264</v>
      </c>
      <c r="C89" s="300">
        <v>3.322002563759757</v>
      </c>
      <c r="D89" s="300">
        <v>0.12234637782515527</v>
      </c>
      <c r="E89" s="300">
        <f>SUM(B89:D89)</f>
        <v>9.027894458676176</v>
      </c>
      <c r="F89" s="300"/>
      <c r="G89" s="300">
        <v>7.1975368540467315</v>
      </c>
      <c r="H89" s="300">
        <v>4.0093512248782748</v>
      </c>
      <c r="I89" s="300">
        <v>0.93842195722736854</v>
      </c>
      <c r="J89" s="300">
        <f>SUM(G89:I89)</f>
        <v>12.145310036152376</v>
      </c>
      <c r="K89" s="300"/>
      <c r="L89" s="300">
        <v>7.8375334577455229</v>
      </c>
      <c r="M89" s="300">
        <v>4.5693029793896542</v>
      </c>
      <c r="N89" s="300">
        <v>1.0005746552436163</v>
      </c>
      <c r="O89" s="300">
        <f>SUM(L89:N89)</f>
        <v>13.407411092378792</v>
      </c>
      <c r="P89" s="300"/>
      <c r="Q89" s="300">
        <v>8.3782633767236856</v>
      </c>
      <c r="R89" s="300">
        <v>4.9226708655735267</v>
      </c>
      <c r="S89" s="300">
        <v>0.9852543882899516</v>
      </c>
      <c r="T89" s="300">
        <f>SUM(Q89:S89)</f>
        <v>14.286188630587166</v>
      </c>
      <c r="U89" s="300"/>
      <c r="V89" s="300">
        <v>8.7745971230886468</v>
      </c>
      <c r="W89" s="300">
        <v>5.3299571848856679</v>
      </c>
      <c r="X89" s="300">
        <v>0.95682450338146308</v>
      </c>
      <c r="Y89" s="300">
        <f>SUM(V89:X89)</f>
        <v>15.061378811355778</v>
      </c>
    </row>
    <row r="90" spans="1:25" x14ac:dyDescent="0.2">
      <c r="A90" s="260" t="s">
        <v>364</v>
      </c>
      <c r="B90" s="300">
        <v>27.195212542903825</v>
      </c>
      <c r="C90" s="300">
        <v>2.5181719410698999</v>
      </c>
      <c r="D90" s="300">
        <v>5.1997210573500796</v>
      </c>
      <c r="E90" s="300">
        <f t="shared" ref="E90:E91" si="134">SUM(B90:D90)</f>
        <v>34.913105541323809</v>
      </c>
      <c r="F90" s="300"/>
      <c r="G90" s="300">
        <v>30.713374385684112</v>
      </c>
      <c r="H90" s="300">
        <v>3.7258579962751353</v>
      </c>
      <c r="I90" s="300">
        <v>5.0364575818882642</v>
      </c>
      <c r="J90" s="300">
        <f t="shared" ref="J90:J91" si="135">SUM(G90:I90)</f>
        <v>39.475689963847515</v>
      </c>
      <c r="K90" s="300"/>
      <c r="L90" s="300">
        <v>33.063080033705596</v>
      </c>
      <c r="M90" s="300">
        <v>4.9457389084866756</v>
      </c>
      <c r="N90" s="300">
        <v>7.2437699654290446</v>
      </c>
      <c r="O90" s="300">
        <f t="shared" ref="O90:O91" si="136">SUM(L90:N90)</f>
        <v>45.252588907621316</v>
      </c>
      <c r="P90" s="300"/>
      <c r="Q90" s="300">
        <v>33.703910533458533</v>
      </c>
      <c r="R90" s="300">
        <v>5.0958826202279974</v>
      </c>
      <c r="S90" s="300">
        <v>7.2900182157261888</v>
      </c>
      <c r="T90" s="300">
        <f t="shared" ref="T90:T91" si="137">SUM(Q90:S90)</f>
        <v>46.089811369412715</v>
      </c>
      <c r="U90" s="300"/>
      <c r="V90" s="300">
        <v>33.062805329189267</v>
      </c>
      <c r="W90" s="300">
        <v>5.2897906391552949</v>
      </c>
      <c r="X90" s="300">
        <v>7.4480252202999164</v>
      </c>
      <c r="Y90" s="300">
        <f t="shared" ref="Y90:Y91" si="138">SUM(V90:X90)</f>
        <v>45.800621188644477</v>
      </c>
    </row>
    <row r="91" spans="1:25" x14ac:dyDescent="0.2">
      <c r="A91" s="264" t="s">
        <v>363</v>
      </c>
      <c r="B91" s="301">
        <f>SUM(B89:B90)</f>
        <v>32.778758059995091</v>
      </c>
      <c r="C91" s="301">
        <f t="shared" ref="C91" si="139">SUM(C89:C90)</f>
        <v>5.8401745048296565</v>
      </c>
      <c r="D91" s="301">
        <f t="shared" ref="D91" si="140">SUM(D89:D90)</f>
        <v>5.3220674351752351</v>
      </c>
      <c r="E91" s="301">
        <f t="shared" si="134"/>
        <v>43.940999999999981</v>
      </c>
      <c r="F91" s="301"/>
      <c r="G91" s="301">
        <f>SUM(G89:G90)</f>
        <v>37.910911239730844</v>
      </c>
      <c r="H91" s="301">
        <f t="shared" ref="H91" si="141">SUM(H89:H90)</f>
        <v>7.7352092211534096</v>
      </c>
      <c r="I91" s="301">
        <f t="shared" ref="I91" si="142">SUM(I89:I90)</f>
        <v>5.9748795391156326</v>
      </c>
      <c r="J91" s="301">
        <f t="shared" si="135"/>
        <v>51.620999999999889</v>
      </c>
      <c r="K91" s="301"/>
      <c r="L91" s="301">
        <f>SUM(L89:L90)</f>
        <v>40.900613491451118</v>
      </c>
      <c r="M91" s="301">
        <f t="shared" ref="M91" si="143">SUM(M89:M90)</f>
        <v>9.515041887876329</v>
      </c>
      <c r="N91" s="301">
        <f t="shared" ref="N91" si="144">SUM(N89:N90)</f>
        <v>8.2443446206726616</v>
      </c>
      <c r="O91" s="301">
        <f t="shared" si="136"/>
        <v>58.66000000000011</v>
      </c>
      <c r="P91" s="301"/>
      <c r="Q91" s="301">
        <f>SUM(Q89:Q90)</f>
        <v>42.08217391018222</v>
      </c>
      <c r="R91" s="301">
        <f t="shared" ref="R91" si="145">SUM(R89:R90)</f>
        <v>10.018553485801524</v>
      </c>
      <c r="S91" s="301">
        <f t="shared" ref="S91" si="146">SUM(S89:S90)</f>
        <v>8.2752726040161413</v>
      </c>
      <c r="T91" s="301">
        <f t="shared" si="137"/>
        <v>60.375999999999891</v>
      </c>
      <c r="U91" s="301"/>
      <c r="V91" s="301">
        <f>SUM(V89:V90)</f>
        <v>41.837402452277914</v>
      </c>
      <c r="W91" s="301">
        <f t="shared" ref="W91" si="147">SUM(W89:W90)</f>
        <v>10.619747824040964</v>
      </c>
      <c r="X91" s="301">
        <f t="shared" ref="X91" si="148">SUM(X89:X90)</f>
        <v>8.4048497236813802</v>
      </c>
      <c r="Y91" s="301">
        <f t="shared" si="138"/>
        <v>60.862000000000258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8.3320294081583963</v>
      </c>
      <c r="C98" s="300">
        <v>20.119965115078944</v>
      </c>
      <c r="D98" s="300">
        <v>2.6847499019727126</v>
      </c>
      <c r="E98" s="300">
        <f>SUM(B98:D98)</f>
        <v>31.13674442521005</v>
      </c>
      <c r="F98" s="300"/>
      <c r="G98" s="300">
        <v>11.034199535059273</v>
      </c>
      <c r="H98" s="300">
        <v>25.173369330920536</v>
      </c>
      <c r="I98" s="300">
        <v>1.8963428810518885</v>
      </c>
      <c r="J98" s="300">
        <f>SUM(G98:I98)</f>
        <v>38.103911747031695</v>
      </c>
      <c r="K98" s="300"/>
      <c r="L98" s="300">
        <v>12.59440602880407</v>
      </c>
      <c r="M98" s="300">
        <v>24.837852548623928</v>
      </c>
      <c r="N98" s="300">
        <v>1.8668059035938431</v>
      </c>
      <c r="O98" s="300">
        <f>SUM(L98:N98)</f>
        <v>39.299064481021844</v>
      </c>
      <c r="P98" s="300"/>
      <c r="Q98" s="300">
        <v>12.527994770774448</v>
      </c>
      <c r="R98" s="300">
        <v>24.76904615880396</v>
      </c>
      <c r="S98" s="300">
        <v>1.9470158346859789</v>
      </c>
      <c r="T98" s="300">
        <f>SUM(Q98:S98)</f>
        <v>39.244056764264386</v>
      </c>
      <c r="U98" s="300"/>
      <c r="V98" s="300">
        <v>13.345798090120875</v>
      </c>
      <c r="W98" s="300">
        <v>26.26739078590413</v>
      </c>
      <c r="X98" s="300">
        <v>2.1020396117310765</v>
      </c>
      <c r="Y98" s="300">
        <f>SUM(V98:X98)</f>
        <v>41.715228487756086</v>
      </c>
    </row>
    <row r="99" spans="1:25" x14ac:dyDescent="0.2">
      <c r="A99" s="260" t="s">
        <v>364</v>
      </c>
      <c r="B99" s="300">
        <v>11.704874128330887</v>
      </c>
      <c r="C99" s="300">
        <v>15.205715378341878</v>
      </c>
      <c r="D99" s="300">
        <v>2.114666068117141</v>
      </c>
      <c r="E99" s="300">
        <f t="shared" ref="E99:E100" si="149">SUM(B99:D99)</f>
        <v>29.025255574789906</v>
      </c>
      <c r="F99" s="300"/>
      <c r="G99" s="300">
        <v>12.654710724505712</v>
      </c>
      <c r="H99" s="300">
        <v>16.172496658813525</v>
      </c>
      <c r="I99" s="300">
        <v>1.0478808696490736</v>
      </c>
      <c r="J99" s="300">
        <f t="shared" ref="J99:J100" si="150">SUM(G99:I99)</f>
        <v>29.875088252968311</v>
      </c>
      <c r="K99" s="300"/>
      <c r="L99" s="300">
        <v>12.006362169119827</v>
      </c>
      <c r="M99" s="300">
        <v>15.073524268824341</v>
      </c>
      <c r="N99" s="300">
        <v>0.65804908103386206</v>
      </c>
      <c r="O99" s="300">
        <f t="shared" ref="O99:O100" si="151">SUM(L99:N99)</f>
        <v>27.737935518978031</v>
      </c>
      <c r="P99" s="300"/>
      <c r="Q99" s="300">
        <v>11.946642810419503</v>
      </c>
      <c r="R99" s="300">
        <v>14.694767245260119</v>
      </c>
      <c r="S99" s="300">
        <v>0.67653318005594643</v>
      </c>
      <c r="T99" s="300">
        <f t="shared" ref="T99:T100" si="152">SUM(Q99:S99)</f>
        <v>27.317943235735569</v>
      </c>
      <c r="U99" s="300"/>
      <c r="V99" s="300">
        <v>12.821098623351022</v>
      </c>
      <c r="W99" s="300">
        <v>15.44320663877213</v>
      </c>
      <c r="X99" s="300">
        <v>0.72846625012068988</v>
      </c>
      <c r="Y99" s="300">
        <f t="shared" ref="Y99:Y100" si="153">SUM(V99:X99)</f>
        <v>28.992771512243841</v>
      </c>
    </row>
    <row r="100" spans="1:25" x14ac:dyDescent="0.2">
      <c r="A100" s="264" t="s">
        <v>363</v>
      </c>
      <c r="B100" s="301">
        <f>SUM(B98:B99)</f>
        <v>20.036903536489284</v>
      </c>
      <c r="C100" s="301">
        <f t="shared" ref="C100" si="154">SUM(C98:C99)</f>
        <v>35.325680493420819</v>
      </c>
      <c r="D100" s="301">
        <f t="shared" ref="D100" si="155">SUM(D98:D99)</f>
        <v>4.7994159700898535</v>
      </c>
      <c r="E100" s="301">
        <f t="shared" si="149"/>
        <v>60.161999999999956</v>
      </c>
      <c r="F100" s="301"/>
      <c r="G100" s="301">
        <f>SUM(G98:G99)</f>
        <v>23.688910259564985</v>
      </c>
      <c r="H100" s="301">
        <f t="shared" ref="H100" si="156">SUM(H98:H99)</f>
        <v>41.345865989734065</v>
      </c>
      <c r="I100" s="301">
        <f t="shared" ref="I100" si="157">SUM(I98:I99)</f>
        <v>2.9442237507009619</v>
      </c>
      <c r="J100" s="301">
        <f t="shared" si="150"/>
        <v>67.979000000000013</v>
      </c>
      <c r="K100" s="301"/>
      <c r="L100" s="301">
        <f>SUM(L98:L99)</f>
        <v>24.600768197923898</v>
      </c>
      <c r="M100" s="301">
        <f t="shared" ref="M100" si="158">SUM(M98:M99)</f>
        <v>39.911376817448271</v>
      </c>
      <c r="N100" s="301">
        <f t="shared" ref="N100" si="159">SUM(N98:N99)</f>
        <v>2.5248549846277051</v>
      </c>
      <c r="O100" s="301">
        <f t="shared" si="151"/>
        <v>67.036999999999878</v>
      </c>
      <c r="P100" s="301"/>
      <c r="Q100" s="301">
        <f>SUM(Q98:Q99)</f>
        <v>24.474637581193953</v>
      </c>
      <c r="R100" s="301">
        <f t="shared" ref="R100" si="160">SUM(R98:R99)</f>
        <v>39.463813404064076</v>
      </c>
      <c r="S100" s="301">
        <f t="shared" ref="S100" si="161">SUM(S98:S99)</f>
        <v>2.6235490147419256</v>
      </c>
      <c r="T100" s="301">
        <f t="shared" si="152"/>
        <v>66.561999999999955</v>
      </c>
      <c r="U100" s="301"/>
      <c r="V100" s="301">
        <f>SUM(V98:V99)</f>
        <v>26.166896713471896</v>
      </c>
      <c r="W100" s="301">
        <f t="shared" ref="W100" si="162">SUM(W98:W99)</f>
        <v>41.710597424676259</v>
      </c>
      <c r="X100" s="301">
        <f t="shared" ref="X100" si="163">SUM(X98:X99)</f>
        <v>2.8305058618517664</v>
      </c>
      <c r="Y100" s="301">
        <f t="shared" si="153"/>
        <v>70.707999999999913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0.54315798420241002</v>
      </c>
      <c r="C107" s="300">
        <v>0.37334401943109524</v>
      </c>
      <c r="D107" s="300">
        <v>0.40294839100445234</v>
      </c>
      <c r="E107" s="300">
        <f>SUM(B107:D107)</f>
        <v>1.3194503946379577</v>
      </c>
      <c r="F107" s="300"/>
      <c r="G107" s="300">
        <v>0.52544254256960876</v>
      </c>
      <c r="H107" s="300">
        <v>0.83661371064356571</v>
      </c>
      <c r="I107" s="300">
        <v>1.1896383107161539</v>
      </c>
      <c r="J107" s="300">
        <f>SUM(G107:I107)</f>
        <v>2.5516945639293285</v>
      </c>
      <c r="K107" s="300"/>
      <c r="L107" s="300">
        <v>0.45287152777574091</v>
      </c>
      <c r="M107" s="300">
        <v>1.0124074074242169</v>
      </c>
      <c r="N107" s="300">
        <v>0.49942418979755082</v>
      </c>
      <c r="O107" s="300">
        <f>SUM(L107:N107)</f>
        <v>1.9647031249975087</v>
      </c>
      <c r="P107" s="300"/>
      <c r="Q107" s="300">
        <v>0.44055215446901608</v>
      </c>
      <c r="R107" s="300">
        <v>1.0017478219890312</v>
      </c>
      <c r="S107" s="300">
        <v>0.48257405227504474</v>
      </c>
      <c r="T107" s="300">
        <f>SUM(Q107:S107)</f>
        <v>1.9248740287330921</v>
      </c>
      <c r="U107" s="300"/>
      <c r="V107" s="300">
        <v>0.45067172653405063</v>
      </c>
      <c r="W107" s="300">
        <v>1.0170625724157529</v>
      </c>
      <c r="X107" s="300">
        <v>0.46784878332180402</v>
      </c>
      <c r="Y107" s="300">
        <f>SUM(V107:X107)</f>
        <v>1.9355830822716076</v>
      </c>
    </row>
    <row r="108" spans="1:25" x14ac:dyDescent="0.2">
      <c r="A108" s="260" t="s">
        <v>364</v>
      </c>
      <c r="B108" s="300">
        <v>0.74257632057825984</v>
      </c>
      <c r="C108" s="300">
        <v>0.29727723132713696</v>
      </c>
      <c r="D108" s="300">
        <v>1.0266960534566476</v>
      </c>
      <c r="E108" s="300">
        <f t="shared" ref="E108:E109" si="164">SUM(B108:D108)</f>
        <v>2.0665496053620442</v>
      </c>
      <c r="F108" s="300"/>
      <c r="G108" s="300">
        <v>1.0554343712248413</v>
      </c>
      <c r="H108" s="300">
        <v>0.32982324101108645</v>
      </c>
      <c r="I108" s="300">
        <v>1.3520478238347455</v>
      </c>
      <c r="J108" s="300">
        <f t="shared" ref="J108:J109" si="165">SUM(G108:I108)</f>
        <v>2.737305436070673</v>
      </c>
      <c r="K108" s="300"/>
      <c r="L108" s="300">
        <v>1.0322939814753984</v>
      </c>
      <c r="M108" s="300">
        <v>0.48405729167049044</v>
      </c>
      <c r="N108" s="300">
        <v>0.42394560185660501</v>
      </c>
      <c r="O108" s="300">
        <f t="shared" ref="O108:O109" si="166">SUM(L108:N108)</f>
        <v>1.9402968750024938</v>
      </c>
      <c r="P108" s="300"/>
      <c r="Q108" s="300">
        <v>1.0017478219768221</v>
      </c>
      <c r="R108" s="300">
        <v>0.49522580644807135</v>
      </c>
      <c r="S108" s="300">
        <v>0.41615234284201602</v>
      </c>
      <c r="T108" s="300">
        <f t="shared" ref="T108:T109" si="167">SUM(Q108:S108)</f>
        <v>1.9131259712669095</v>
      </c>
      <c r="U108" s="300"/>
      <c r="V108" s="300">
        <v>1.0048578215412942</v>
      </c>
      <c r="W108" s="300">
        <v>0.53474889918892909</v>
      </c>
      <c r="X108" s="300">
        <v>0.42581019699817074</v>
      </c>
      <c r="Y108" s="300">
        <f t="shared" ref="Y108:Y109" si="168">SUM(V108:X108)</f>
        <v>1.965416917728394</v>
      </c>
    </row>
    <row r="109" spans="1:25" x14ac:dyDescent="0.2">
      <c r="A109" s="264" t="s">
        <v>363</v>
      </c>
      <c r="B109" s="301">
        <f>SUM(B107:B108)</f>
        <v>1.2857343047806697</v>
      </c>
      <c r="C109" s="301">
        <f t="shared" ref="C109" si="169">SUM(C107:C108)</f>
        <v>0.6706212507582322</v>
      </c>
      <c r="D109" s="301">
        <f t="shared" ref="D109" si="170">SUM(D107:D108)</f>
        <v>1.4296444444611001</v>
      </c>
      <c r="E109" s="301">
        <f t="shared" si="164"/>
        <v>3.3860000000000019</v>
      </c>
      <c r="F109" s="301"/>
      <c r="G109" s="301">
        <f>SUM(G107:G108)</f>
        <v>1.5808769137944501</v>
      </c>
      <c r="H109" s="301">
        <f t="shared" ref="H109" si="171">SUM(H107:H108)</f>
        <v>1.1664369516546522</v>
      </c>
      <c r="I109" s="301">
        <f t="shared" ref="I109" si="172">SUM(I107:I108)</f>
        <v>2.5416861345508996</v>
      </c>
      <c r="J109" s="301">
        <f t="shared" si="165"/>
        <v>5.2890000000000015</v>
      </c>
      <c r="K109" s="301"/>
      <c r="L109" s="301">
        <f>SUM(L107:L108)</f>
        <v>1.4851655092511393</v>
      </c>
      <c r="M109" s="301">
        <f t="shared" ref="M109" si="173">SUM(M107:M108)</f>
        <v>1.4964646990947073</v>
      </c>
      <c r="N109" s="301">
        <f t="shared" ref="N109" si="174">SUM(N107:N108)</f>
        <v>0.92336979165415589</v>
      </c>
      <c r="O109" s="301">
        <f t="shared" si="166"/>
        <v>3.905000000000002</v>
      </c>
      <c r="P109" s="301"/>
      <c r="Q109" s="301">
        <f>SUM(Q107:Q108)</f>
        <v>1.4422999764458382</v>
      </c>
      <c r="R109" s="301">
        <f t="shared" ref="R109" si="175">SUM(R107:R108)</f>
        <v>1.4969736284371025</v>
      </c>
      <c r="S109" s="301">
        <f t="shared" ref="S109" si="176">SUM(S107:S108)</f>
        <v>0.89872639511706076</v>
      </c>
      <c r="T109" s="301">
        <f t="shared" si="167"/>
        <v>3.8380000000000014</v>
      </c>
      <c r="U109" s="301"/>
      <c r="V109" s="301">
        <f>SUM(V107:V108)</f>
        <v>1.455529548075345</v>
      </c>
      <c r="W109" s="301">
        <f t="shared" ref="W109" si="177">SUM(W107:W108)</f>
        <v>1.551811471604682</v>
      </c>
      <c r="X109" s="301">
        <f t="shared" ref="X109" si="178">SUM(X107:X108)</f>
        <v>0.89365898031997482</v>
      </c>
      <c r="Y109" s="301">
        <f t="shared" si="168"/>
        <v>3.9010000000000016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5.1005084895182868</v>
      </c>
      <c r="C116" s="300">
        <v>1.763334251913985</v>
      </c>
      <c r="D116" s="300">
        <v>0.54936954395118531</v>
      </c>
      <c r="E116" s="300">
        <f>SUM(B116:D116)</f>
        <v>7.413212285383457</v>
      </c>
      <c r="F116" s="300"/>
      <c r="G116" s="300">
        <v>4.3202309704388533</v>
      </c>
      <c r="H116" s="300">
        <v>2.2211984424069451</v>
      </c>
      <c r="I116" s="300">
        <v>0.26760152663747944</v>
      </c>
      <c r="J116" s="300">
        <f>SUM(G116:I116)</f>
        <v>6.8090309394832778</v>
      </c>
      <c r="K116" s="300"/>
      <c r="L116" s="300">
        <v>4.3344031850887008</v>
      </c>
      <c r="M116" s="300">
        <v>1.8564552635161922</v>
      </c>
      <c r="N116" s="300">
        <v>0.35620835651950106</v>
      </c>
      <c r="O116" s="300">
        <f>SUM(L116:N116)</f>
        <v>6.5470668051243939</v>
      </c>
      <c r="P116" s="300"/>
      <c r="Q116" s="300">
        <v>4.7339984478070827</v>
      </c>
      <c r="R116" s="300">
        <v>1.9548167054987338</v>
      </c>
      <c r="S116" s="300">
        <v>0.38671950564731356</v>
      </c>
      <c r="T116" s="300">
        <f>SUM(Q116:S116)</f>
        <v>7.0755346589531296</v>
      </c>
      <c r="U116" s="300"/>
      <c r="V116" s="300">
        <v>5.2547862821565907</v>
      </c>
      <c r="W116" s="300">
        <v>2.0086411352099023</v>
      </c>
      <c r="X116" s="300">
        <v>0.41267679507556343</v>
      </c>
      <c r="Y116" s="300">
        <f>SUM(V116:X116)</f>
        <v>7.6761042124420573</v>
      </c>
    </row>
    <row r="117" spans="1:25" x14ac:dyDescent="0.2">
      <c r="A117" s="260" t="s">
        <v>364</v>
      </c>
      <c r="B117" s="300">
        <v>14.214254333811864</v>
      </c>
      <c r="C117" s="300">
        <v>0.71483571872937945</v>
      </c>
      <c r="D117" s="300">
        <v>2.2296976620753668</v>
      </c>
      <c r="E117" s="300">
        <f t="shared" ref="E117:E118" si="179">SUM(B117:D117)</f>
        <v>17.158787714616608</v>
      </c>
      <c r="F117" s="300"/>
      <c r="G117" s="300">
        <v>18.322242865649994</v>
      </c>
      <c r="H117" s="300">
        <v>0.58121359242266057</v>
      </c>
      <c r="I117" s="300">
        <v>1.5855126024440966</v>
      </c>
      <c r="J117" s="300">
        <f t="shared" ref="J117:J118" si="180">SUM(G117:I117)</f>
        <v>20.488969060516752</v>
      </c>
      <c r="K117" s="300"/>
      <c r="L117" s="300">
        <v>16.665844428207116</v>
      </c>
      <c r="M117" s="300">
        <v>0.95149349288482898</v>
      </c>
      <c r="N117" s="300">
        <v>0.82259527378363517</v>
      </c>
      <c r="O117" s="300">
        <f t="shared" ref="O117:O118" si="181">SUM(L117:N117)</f>
        <v>18.439933194875579</v>
      </c>
      <c r="P117" s="300"/>
      <c r="Q117" s="300">
        <v>17.658068839739002</v>
      </c>
      <c r="R117" s="300">
        <v>1.0232948235716546</v>
      </c>
      <c r="S117" s="300">
        <v>0.89810167773621152</v>
      </c>
      <c r="T117" s="300">
        <f t="shared" ref="T117:T118" si="182">SUM(Q117:S117)</f>
        <v>19.579465341046866</v>
      </c>
      <c r="U117" s="300"/>
      <c r="V117" s="300">
        <v>18.589931596005599</v>
      </c>
      <c r="W117" s="300">
        <v>1.0974886705634501</v>
      </c>
      <c r="X117" s="300">
        <v>0.97747552098889146</v>
      </c>
      <c r="Y117" s="300">
        <f t="shared" ref="Y117:Y118" si="183">SUM(V117:X117)</f>
        <v>20.664895787557942</v>
      </c>
    </row>
    <row r="118" spans="1:25" x14ac:dyDescent="0.2">
      <c r="A118" s="264" t="s">
        <v>363</v>
      </c>
      <c r="B118" s="301">
        <f>SUM(B116:B117)</f>
        <v>19.314762823330149</v>
      </c>
      <c r="C118" s="301">
        <f t="shared" ref="C118" si="184">SUM(C116:C117)</f>
        <v>2.4781699706433642</v>
      </c>
      <c r="D118" s="301">
        <f t="shared" ref="D118" si="185">SUM(D116:D117)</f>
        <v>2.7790672060265522</v>
      </c>
      <c r="E118" s="301">
        <f t="shared" si="179"/>
        <v>24.572000000000067</v>
      </c>
      <c r="F118" s="301"/>
      <c r="G118" s="301">
        <f>SUM(G116:G117)</f>
        <v>22.642473836088847</v>
      </c>
      <c r="H118" s="301">
        <f t="shared" ref="H118" si="186">SUM(H116:H117)</f>
        <v>2.8024120348296058</v>
      </c>
      <c r="I118" s="301">
        <f t="shared" ref="I118" si="187">SUM(I116:I117)</f>
        <v>1.853114129081576</v>
      </c>
      <c r="J118" s="301">
        <f t="shared" si="180"/>
        <v>27.298000000000027</v>
      </c>
      <c r="K118" s="301"/>
      <c r="L118" s="301">
        <f>SUM(L116:L117)</f>
        <v>21.000247613295816</v>
      </c>
      <c r="M118" s="301">
        <f t="shared" ref="M118" si="188">SUM(M116:M117)</f>
        <v>2.807948756401021</v>
      </c>
      <c r="N118" s="301">
        <f t="shared" ref="N118" si="189">SUM(N116:N117)</f>
        <v>1.1788036303031362</v>
      </c>
      <c r="O118" s="301">
        <f t="shared" si="181"/>
        <v>24.986999999999973</v>
      </c>
      <c r="P118" s="301"/>
      <c r="Q118" s="301">
        <f>SUM(Q116:Q117)</f>
        <v>22.392067287546084</v>
      </c>
      <c r="R118" s="301">
        <f t="shared" ref="R118" si="190">SUM(R116:R117)</f>
        <v>2.9781115290703886</v>
      </c>
      <c r="S118" s="301">
        <f t="shared" ref="S118" si="191">SUM(S116:S117)</f>
        <v>1.284821183383525</v>
      </c>
      <c r="T118" s="301">
        <f t="shared" si="182"/>
        <v>26.654999999999998</v>
      </c>
      <c r="U118" s="301"/>
      <c r="V118" s="301">
        <f>SUM(V116:V117)</f>
        <v>23.844717878162189</v>
      </c>
      <c r="W118" s="301">
        <f t="shared" ref="W118" si="192">SUM(W116:W117)</f>
        <v>3.1061298057733522</v>
      </c>
      <c r="X118" s="301">
        <f t="shared" ref="X118" si="193">SUM(X116:X117)</f>
        <v>1.3901523160644549</v>
      </c>
      <c r="Y118" s="301">
        <f t="shared" si="183"/>
        <v>28.340999999999998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4.7636274537051566</v>
      </c>
      <c r="C125" s="300">
        <v>2.4774616489656944</v>
      </c>
      <c r="D125" s="300">
        <v>0.81282686967822704</v>
      </c>
      <c r="E125" s="300">
        <f>SUM(B125:D125)</f>
        <v>8.0539159723490776</v>
      </c>
      <c r="F125" s="300"/>
      <c r="G125" s="300">
        <v>4.8658265500954405</v>
      </c>
      <c r="H125" s="300">
        <v>1.9762242990781513</v>
      </c>
      <c r="I125" s="300">
        <v>0.54817083711340819</v>
      </c>
      <c r="J125" s="300">
        <f>SUM(G125:I125)</f>
        <v>7.3902216862870009</v>
      </c>
      <c r="K125" s="300"/>
      <c r="L125" s="300">
        <v>5.4836917887550856</v>
      </c>
      <c r="M125" s="300">
        <v>2.2436604941486293</v>
      </c>
      <c r="N125" s="300">
        <v>0.55187546908359375</v>
      </c>
      <c r="O125" s="300">
        <f>SUM(L125:N125)</f>
        <v>8.2792277519873085</v>
      </c>
      <c r="P125" s="300"/>
      <c r="Q125" s="300">
        <v>5.3605452116192005</v>
      </c>
      <c r="R125" s="300">
        <v>2.1701609080846516</v>
      </c>
      <c r="S125" s="300">
        <v>0.56403779141761312</v>
      </c>
      <c r="T125" s="300">
        <f>SUM(Q125:S125)</f>
        <v>8.0947439111214656</v>
      </c>
      <c r="U125" s="300"/>
      <c r="V125" s="300">
        <v>4.9845866448691405</v>
      </c>
      <c r="W125" s="300">
        <v>1.9990495698545159</v>
      </c>
      <c r="X125" s="300">
        <v>0.53380417861928109</v>
      </c>
      <c r="Y125" s="300">
        <f>SUM(V125:X125)</f>
        <v>7.5174403933429375</v>
      </c>
    </row>
    <row r="126" spans="1:25" x14ac:dyDescent="0.2">
      <c r="A126" s="260" t="s">
        <v>364</v>
      </c>
      <c r="B126" s="300">
        <v>5.2054125730430716</v>
      </c>
      <c r="C126" s="300">
        <v>0.15051012640024786</v>
      </c>
      <c r="D126" s="300">
        <v>1.6671613282075968</v>
      </c>
      <c r="E126" s="300">
        <f t="shared" ref="E126:E127" si="194">SUM(B126:D126)</f>
        <v>7.023084027650917</v>
      </c>
      <c r="F126" s="300"/>
      <c r="G126" s="300">
        <v>6.0835437644183141</v>
      </c>
      <c r="H126" s="300">
        <v>0.24671289317824516</v>
      </c>
      <c r="I126" s="300">
        <v>0.61552165611642273</v>
      </c>
      <c r="J126" s="300">
        <f t="shared" ref="J126:J127" si="195">SUM(G126:I126)</f>
        <v>6.9457783137129816</v>
      </c>
      <c r="K126" s="300"/>
      <c r="L126" s="300">
        <v>6.7510696032433914</v>
      </c>
      <c r="M126" s="300">
        <v>0.33857614814660048</v>
      </c>
      <c r="N126" s="300">
        <v>0.98212649662268126</v>
      </c>
      <c r="O126" s="300">
        <f t="shared" ref="O126:O127" si="196">SUM(L126:N126)</f>
        <v>8.0717722480126728</v>
      </c>
      <c r="P126" s="300"/>
      <c r="Q126" s="300">
        <v>6.6281727800642818</v>
      </c>
      <c r="R126" s="300">
        <v>0.34651158891413342</v>
      </c>
      <c r="S126" s="300">
        <v>1.0125717199001263</v>
      </c>
      <c r="T126" s="300">
        <f t="shared" ref="T126:T127" si="197">SUM(Q126:S126)</f>
        <v>7.9872560888785413</v>
      </c>
      <c r="U126" s="300"/>
      <c r="V126" s="300">
        <v>6.1825677999901583</v>
      </c>
      <c r="W126" s="300">
        <v>0.34512576813154372</v>
      </c>
      <c r="X126" s="300">
        <v>0.98286603853534249</v>
      </c>
      <c r="Y126" s="300">
        <f t="shared" ref="Y126:Y127" si="198">SUM(V126:X126)</f>
        <v>7.5105596066570444</v>
      </c>
    </row>
    <row r="127" spans="1:25" x14ac:dyDescent="0.2">
      <c r="A127" s="264" t="s">
        <v>363</v>
      </c>
      <c r="B127" s="301">
        <f>SUM(B125:B126)</f>
        <v>9.9690400267482282</v>
      </c>
      <c r="C127" s="301">
        <f t="shared" ref="C127" si="199">SUM(C125:C126)</f>
        <v>2.6279717753659422</v>
      </c>
      <c r="D127" s="301">
        <f t="shared" ref="D127" si="200">SUM(D125:D126)</f>
        <v>2.4799881978858238</v>
      </c>
      <c r="E127" s="301">
        <f t="shared" si="194"/>
        <v>15.076999999999995</v>
      </c>
      <c r="F127" s="301"/>
      <c r="G127" s="301">
        <f>SUM(G125:G126)</f>
        <v>10.949370314513754</v>
      </c>
      <c r="H127" s="301">
        <f t="shared" ref="H127" si="201">SUM(H125:H126)</f>
        <v>2.2229371922563965</v>
      </c>
      <c r="I127" s="301">
        <f t="shared" ref="I127" si="202">SUM(I125:I126)</f>
        <v>1.1636924932298309</v>
      </c>
      <c r="J127" s="301">
        <f t="shared" si="195"/>
        <v>14.335999999999981</v>
      </c>
      <c r="K127" s="301"/>
      <c r="L127" s="301">
        <f>SUM(L125:L126)</f>
        <v>12.234761391998477</v>
      </c>
      <c r="M127" s="301">
        <f t="shared" ref="M127" si="203">SUM(M125:M126)</f>
        <v>2.5822366422952299</v>
      </c>
      <c r="N127" s="301">
        <f t="shared" ref="N127" si="204">SUM(N125:N126)</f>
        <v>1.5340019657062749</v>
      </c>
      <c r="O127" s="301">
        <f t="shared" si="196"/>
        <v>16.350999999999981</v>
      </c>
      <c r="P127" s="301"/>
      <c r="Q127" s="301">
        <f>SUM(Q125:Q126)</f>
        <v>11.988717991683483</v>
      </c>
      <c r="R127" s="301">
        <f t="shared" ref="R127" si="205">SUM(R125:R126)</f>
        <v>2.516672496998785</v>
      </c>
      <c r="S127" s="301">
        <f t="shared" ref="S127" si="206">SUM(S125:S126)</f>
        <v>1.5766095113177394</v>
      </c>
      <c r="T127" s="301">
        <f t="shared" si="197"/>
        <v>16.082000000000008</v>
      </c>
      <c r="U127" s="301"/>
      <c r="V127" s="301">
        <f>SUM(V125:V126)</f>
        <v>11.1671544448593</v>
      </c>
      <c r="W127" s="301">
        <f t="shared" ref="W127" si="207">SUM(W125:W126)</f>
        <v>2.3441753379860595</v>
      </c>
      <c r="X127" s="301">
        <f t="shared" ref="X127" si="208">SUM(X125:X126)</f>
        <v>1.5166702171546236</v>
      </c>
      <c r="Y127" s="301">
        <f t="shared" si="198"/>
        <v>15.027999999999981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3.5305128837147453</v>
      </c>
      <c r="C134" s="300">
        <v>3.0521608628593428</v>
      </c>
      <c r="D134" s="300">
        <v>0.71871324449931384</v>
      </c>
      <c r="E134" s="300">
        <f>SUM(B134:D134)</f>
        <v>7.3013869910734019</v>
      </c>
      <c r="F134" s="300"/>
      <c r="G134" s="300">
        <v>4.5502984106105364</v>
      </c>
      <c r="H134" s="300">
        <v>4.1835081089857038</v>
      </c>
      <c r="I134" s="300">
        <v>1.6083444697076799</v>
      </c>
      <c r="J134" s="300">
        <f>SUM(G134:I134)</f>
        <v>10.342150989303919</v>
      </c>
      <c r="K134" s="300"/>
      <c r="L134" s="300">
        <v>5.6754957580004355</v>
      </c>
      <c r="M134" s="300">
        <v>2.6015265994840191</v>
      </c>
      <c r="N134" s="300">
        <v>0.33494417080843036</v>
      </c>
      <c r="O134" s="300">
        <f>SUM(L134:N134)</f>
        <v>8.6119665282928857</v>
      </c>
      <c r="P134" s="300"/>
      <c r="Q134" s="300">
        <v>5.5338612573314361</v>
      </c>
      <c r="R134" s="300">
        <v>2.3428269512259048</v>
      </c>
      <c r="S134" s="300">
        <v>0.31962819330507403</v>
      </c>
      <c r="T134" s="300">
        <f>SUM(Q134:S134)</f>
        <v>8.1963164018624148</v>
      </c>
      <c r="U134" s="300"/>
      <c r="V134" s="300">
        <v>6.2881397380027266</v>
      </c>
      <c r="W134" s="300">
        <v>2.2761508534946939</v>
      </c>
      <c r="X134" s="300">
        <v>0.34184994045334494</v>
      </c>
      <c r="Y134" s="300">
        <f>SUM(V134:X134)</f>
        <v>8.9061405319507667</v>
      </c>
    </row>
    <row r="135" spans="1:25" x14ac:dyDescent="0.2">
      <c r="A135" s="260" t="s">
        <v>364</v>
      </c>
      <c r="B135" s="300">
        <v>4.3317169623889713</v>
      </c>
      <c r="C135" s="300">
        <v>0.3067331590974296</v>
      </c>
      <c r="D135" s="300">
        <v>0.93916288744020504</v>
      </c>
      <c r="E135" s="300">
        <f t="shared" ref="E135:E136" si="209">SUM(B135:D135)</f>
        <v>5.5776130089266065</v>
      </c>
      <c r="F135" s="300"/>
      <c r="G135" s="300">
        <v>3.7575734673831942</v>
      </c>
      <c r="H135" s="300">
        <v>1.498164288025287</v>
      </c>
      <c r="I135" s="300">
        <v>2.0481112552876017</v>
      </c>
      <c r="J135" s="300">
        <f t="shared" ref="J135:J136" si="210">SUM(G135:I135)</f>
        <v>7.3038490106960836</v>
      </c>
      <c r="K135" s="300"/>
      <c r="L135" s="300">
        <v>6.3063707160707319</v>
      </c>
      <c r="M135" s="300">
        <v>0.78217076252153173</v>
      </c>
      <c r="N135" s="300">
        <v>2.7494919931148085</v>
      </c>
      <c r="O135" s="300">
        <f t="shared" ref="O135:O136" si="211">SUM(L135:N135)</f>
        <v>9.8380334717070728</v>
      </c>
      <c r="P135" s="300"/>
      <c r="Q135" s="300">
        <v>5.9336350273168526</v>
      </c>
      <c r="R135" s="300">
        <v>0.73800718662539377</v>
      </c>
      <c r="S135" s="300">
        <v>2.7230413841953442</v>
      </c>
      <c r="T135" s="300">
        <f t="shared" ref="T135:T136" si="212">SUM(Q135:S135)</f>
        <v>9.3946835981375898</v>
      </c>
      <c r="U135" s="300"/>
      <c r="V135" s="300">
        <v>6.294312028552433</v>
      </c>
      <c r="W135" s="300">
        <v>0.79717506946511585</v>
      </c>
      <c r="X135" s="300">
        <v>3.138372370031707</v>
      </c>
      <c r="Y135" s="300">
        <f t="shared" ref="Y135:Y136" si="213">SUM(V135:X135)</f>
        <v>10.229859468049256</v>
      </c>
    </row>
    <row r="136" spans="1:25" x14ac:dyDescent="0.2">
      <c r="A136" s="264" t="s">
        <v>363</v>
      </c>
      <c r="B136" s="301">
        <f>SUM(B134:B135)</f>
        <v>7.8622298461037161</v>
      </c>
      <c r="C136" s="301">
        <f t="shared" ref="C136" si="214">SUM(C134:C135)</f>
        <v>3.3588940219567727</v>
      </c>
      <c r="D136" s="301">
        <f t="shared" ref="D136" si="215">SUM(D134:D135)</f>
        <v>1.6578761319395188</v>
      </c>
      <c r="E136" s="301">
        <f t="shared" si="209"/>
        <v>12.879000000000007</v>
      </c>
      <c r="F136" s="301"/>
      <c r="G136" s="301">
        <f>SUM(G134:G135)</f>
        <v>8.3078718779937297</v>
      </c>
      <c r="H136" s="301">
        <f t="shared" ref="H136" si="216">SUM(H134:H135)</f>
        <v>5.681672397010991</v>
      </c>
      <c r="I136" s="301">
        <f t="shared" ref="I136" si="217">SUM(I134:I135)</f>
        <v>3.6564557249952818</v>
      </c>
      <c r="J136" s="301">
        <f t="shared" si="210"/>
        <v>17.646000000000004</v>
      </c>
      <c r="K136" s="301"/>
      <c r="L136" s="301">
        <f>SUM(L134:L135)</f>
        <v>11.981866474071168</v>
      </c>
      <c r="M136" s="301">
        <f t="shared" ref="M136" si="218">SUM(M134:M135)</f>
        <v>3.3836973620055506</v>
      </c>
      <c r="N136" s="301">
        <f t="shared" ref="N136" si="219">SUM(N134:N135)</f>
        <v>3.0844361639232387</v>
      </c>
      <c r="O136" s="301">
        <f t="shared" si="211"/>
        <v>18.449999999999957</v>
      </c>
      <c r="P136" s="301"/>
      <c r="Q136" s="301">
        <f>SUM(Q134:Q135)</f>
        <v>11.467496284648288</v>
      </c>
      <c r="R136" s="301">
        <f t="shared" ref="R136" si="220">SUM(R134:R135)</f>
        <v>3.0808341378512987</v>
      </c>
      <c r="S136" s="301">
        <f t="shared" ref="S136" si="221">SUM(S134:S135)</f>
        <v>3.0426695775004182</v>
      </c>
      <c r="T136" s="301">
        <f t="shared" si="212"/>
        <v>17.591000000000005</v>
      </c>
      <c r="U136" s="301"/>
      <c r="V136" s="301">
        <f>SUM(V134:V135)</f>
        <v>12.58245176655516</v>
      </c>
      <c r="W136" s="301">
        <f t="shared" ref="W136" si="222">SUM(W134:W135)</f>
        <v>3.0733259229598096</v>
      </c>
      <c r="X136" s="301">
        <f t="shared" ref="X136" si="223">SUM(X134:X135)</f>
        <v>3.4802223104850518</v>
      </c>
      <c r="Y136" s="301">
        <f t="shared" si="213"/>
        <v>19.136000000000021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14.748679226761986</v>
      </c>
      <c r="C143" s="300">
        <v>9.5202593914251672</v>
      </c>
      <c r="D143" s="300">
        <v>5.3940007256317095</v>
      </c>
      <c r="E143" s="300">
        <f>SUM(B143:D143)</f>
        <v>29.662939343818863</v>
      </c>
      <c r="F143" s="300"/>
      <c r="G143" s="300">
        <v>21.803263565033539</v>
      </c>
      <c r="H143" s="300">
        <v>13.120305587531776</v>
      </c>
      <c r="I143" s="300">
        <v>6.5442121097474359</v>
      </c>
      <c r="J143" s="300">
        <f>SUM(G143:I143)</f>
        <v>41.467781262312748</v>
      </c>
      <c r="K143" s="300"/>
      <c r="L143" s="300">
        <v>23.830944927185023</v>
      </c>
      <c r="M143" s="300">
        <v>15.792329413660985</v>
      </c>
      <c r="N143" s="300">
        <v>10.058012489951039</v>
      </c>
      <c r="O143" s="300">
        <f>SUM(L143:N143)</f>
        <v>49.681286830797049</v>
      </c>
      <c r="P143" s="300"/>
      <c r="Q143" s="300">
        <v>24.744215800788737</v>
      </c>
      <c r="R143" s="300">
        <v>16.462717634885429</v>
      </c>
      <c r="S143" s="300">
        <v>10.740564570018332</v>
      </c>
      <c r="T143" s="300">
        <f>SUM(Q143:S143)</f>
        <v>51.947498005692495</v>
      </c>
      <c r="U143" s="300"/>
      <c r="V143" s="300">
        <v>26.137187111217933</v>
      </c>
      <c r="W143" s="300">
        <v>17.446990302014772</v>
      </c>
      <c r="X143" s="300">
        <v>11.903822024218236</v>
      </c>
      <c r="Y143" s="300">
        <f>SUM(V143:X143)</f>
        <v>55.487999437450945</v>
      </c>
    </row>
    <row r="144" spans="1:25" x14ac:dyDescent="0.2">
      <c r="A144" s="260" t="s">
        <v>364</v>
      </c>
      <c r="B144" s="300">
        <v>24.849541378205952</v>
      </c>
      <c r="C144" s="300">
        <v>3.0476296636509463</v>
      </c>
      <c r="D144" s="300">
        <v>9.0568896143242981</v>
      </c>
      <c r="E144" s="300">
        <f t="shared" ref="E144:E145" si="224">SUM(B144:D144)</f>
        <v>36.954060656181198</v>
      </c>
      <c r="F144" s="300"/>
      <c r="G144" s="300">
        <v>33.357789844579649</v>
      </c>
      <c r="H144" s="300">
        <v>3.3839153600854952</v>
      </c>
      <c r="I144" s="300">
        <v>6.3345135330222275</v>
      </c>
      <c r="J144" s="300">
        <f t="shared" ref="J144:J145" si="225">SUM(G144:I144)</f>
        <v>43.07621873768737</v>
      </c>
      <c r="K144" s="300"/>
      <c r="L144" s="300">
        <v>31.80774216618153</v>
      </c>
      <c r="M144" s="300">
        <v>3.7960004382950188</v>
      </c>
      <c r="N144" s="300">
        <v>6.7099705647263752</v>
      </c>
      <c r="O144" s="300">
        <f t="shared" ref="O144:O145" si="226">SUM(L144:N144)</f>
        <v>42.313713169202927</v>
      </c>
      <c r="P144" s="300"/>
      <c r="Q144" s="300">
        <v>32.123653377394724</v>
      </c>
      <c r="R144" s="300">
        <v>3.9753340021782262</v>
      </c>
      <c r="S144" s="300">
        <v>6.989514614734472</v>
      </c>
      <c r="T144" s="300">
        <f t="shared" ref="T144:T145" si="227">SUM(Q144:S144)</f>
        <v>43.088501994307428</v>
      </c>
      <c r="U144" s="300"/>
      <c r="V144" s="300">
        <v>32.765568464811587</v>
      </c>
      <c r="W144" s="300">
        <v>4.3207392147385404</v>
      </c>
      <c r="X144" s="300">
        <v>7.4346928829988599</v>
      </c>
      <c r="Y144" s="300">
        <f t="shared" ref="Y144:Y145" si="228">SUM(V144:X144)</f>
        <v>44.521000562548984</v>
      </c>
    </row>
    <row r="145" spans="1:25" x14ac:dyDescent="0.2">
      <c r="A145" s="264" t="s">
        <v>363</v>
      </c>
      <c r="B145" s="301">
        <f>SUM(B143:B144)</f>
        <v>39.598220604967935</v>
      </c>
      <c r="C145" s="301">
        <f t="shared" ref="C145" si="229">SUM(C143:C144)</f>
        <v>12.567889055076114</v>
      </c>
      <c r="D145" s="301">
        <f t="shared" ref="D145" si="230">SUM(D143:D144)</f>
        <v>14.450890339956008</v>
      </c>
      <c r="E145" s="301">
        <f t="shared" si="224"/>
        <v>66.617000000000061</v>
      </c>
      <c r="F145" s="301"/>
      <c r="G145" s="301">
        <f>SUM(G143:G144)</f>
        <v>55.161053409613189</v>
      </c>
      <c r="H145" s="301">
        <f t="shared" ref="H145" si="231">SUM(H143:H144)</f>
        <v>16.50422094761727</v>
      </c>
      <c r="I145" s="301">
        <f t="shared" ref="I145" si="232">SUM(I143:I144)</f>
        <v>12.878725642769663</v>
      </c>
      <c r="J145" s="301">
        <f t="shared" si="225"/>
        <v>84.544000000000125</v>
      </c>
      <c r="K145" s="301"/>
      <c r="L145" s="301">
        <f>SUM(L143:L144)</f>
        <v>55.638687093366556</v>
      </c>
      <c r="M145" s="301">
        <f t="shared" ref="M145" si="233">SUM(M143:M144)</f>
        <v>19.588329851956004</v>
      </c>
      <c r="N145" s="301">
        <f t="shared" ref="N145" si="234">SUM(N143:N144)</f>
        <v>16.767983054677416</v>
      </c>
      <c r="O145" s="301">
        <f t="shared" si="226"/>
        <v>91.994999999999976</v>
      </c>
      <c r="P145" s="301"/>
      <c r="Q145" s="301">
        <f>SUM(Q143:Q144)</f>
        <v>56.867869178183462</v>
      </c>
      <c r="R145" s="301">
        <f t="shared" ref="R145" si="235">SUM(R143:R144)</f>
        <v>20.438051637063655</v>
      </c>
      <c r="S145" s="301">
        <f t="shared" ref="S145" si="236">SUM(S143:S144)</f>
        <v>17.730079184752803</v>
      </c>
      <c r="T145" s="301">
        <f t="shared" si="227"/>
        <v>95.035999999999916</v>
      </c>
      <c r="U145" s="301"/>
      <c r="V145" s="301">
        <f>SUM(V143:V144)</f>
        <v>58.90275557602952</v>
      </c>
      <c r="W145" s="301">
        <f t="shared" ref="W145" si="237">SUM(W143:W144)</f>
        <v>21.767729516753313</v>
      </c>
      <c r="X145" s="301">
        <f t="shared" ref="X145" si="238">SUM(X143:X144)</f>
        <v>19.338514907217096</v>
      </c>
      <c r="Y145" s="301">
        <f t="shared" si="228"/>
        <v>100.00899999999993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23.514481346184287</v>
      </c>
      <c r="C152" s="300">
        <v>19.011983543027693</v>
      </c>
      <c r="D152" s="300">
        <v>5.0910563561528335</v>
      </c>
      <c r="E152" s="300">
        <f>SUM(B152:D152)</f>
        <v>47.617521245364813</v>
      </c>
      <c r="F152" s="300"/>
      <c r="G152" s="300">
        <v>16.87319379688212</v>
      </c>
      <c r="H152" s="300">
        <v>12.181747485380612</v>
      </c>
      <c r="I152" s="300">
        <v>4.3298778732575212</v>
      </c>
      <c r="J152" s="300">
        <f>SUM(G152:I152)</f>
        <v>33.384819155520255</v>
      </c>
      <c r="K152" s="300"/>
      <c r="L152" s="300">
        <v>15.709181960871147</v>
      </c>
      <c r="M152" s="300">
        <v>13.578332946500048</v>
      </c>
      <c r="N152" s="300">
        <v>4.3507307175955825</v>
      </c>
      <c r="O152" s="300">
        <f>SUM(L152:N152)</f>
        <v>33.638245624966778</v>
      </c>
      <c r="P152" s="300"/>
      <c r="Q152" s="300">
        <v>17.011879431860685</v>
      </c>
      <c r="R152" s="300">
        <v>14.173671935819396</v>
      </c>
      <c r="S152" s="300">
        <v>4.5514666095654972</v>
      </c>
      <c r="T152" s="300">
        <f>SUM(Q152:S152)</f>
        <v>35.737017977245578</v>
      </c>
      <c r="U152" s="300"/>
      <c r="V152" s="300">
        <v>18.512349308697477</v>
      </c>
      <c r="W152" s="300">
        <v>14.571335486192094</v>
      </c>
      <c r="X152" s="300">
        <v>4.8885846149757421</v>
      </c>
      <c r="Y152" s="300">
        <f>SUM(V152:X152)</f>
        <v>37.972269409865312</v>
      </c>
    </row>
    <row r="153" spans="1:25" x14ac:dyDescent="0.2">
      <c r="A153" s="260" t="s">
        <v>364</v>
      </c>
      <c r="B153" s="300">
        <v>44.698111619177268</v>
      </c>
      <c r="C153" s="300">
        <v>13.820429445538586</v>
      </c>
      <c r="D153" s="300">
        <v>5.4149376899193697</v>
      </c>
      <c r="E153" s="300">
        <f t="shared" ref="E153:E154" si="239">SUM(B153:D153)</f>
        <v>63.933478754635225</v>
      </c>
      <c r="F153" s="300"/>
      <c r="G153" s="300">
        <v>34.825556526118767</v>
      </c>
      <c r="H153" s="300">
        <v>9.8394313349808051</v>
      </c>
      <c r="I153" s="300">
        <v>4.6411929833801091</v>
      </c>
      <c r="J153" s="300">
        <f t="shared" ref="J153:J154" si="240">SUM(G153:I153)</f>
        <v>49.306180844479684</v>
      </c>
      <c r="K153" s="300"/>
      <c r="L153" s="300">
        <v>33.090058642095968</v>
      </c>
      <c r="M153" s="300">
        <v>11.594599850695202</v>
      </c>
      <c r="N153" s="300">
        <v>4.5800958822419489</v>
      </c>
      <c r="O153" s="300">
        <f t="shared" ref="O153:O154" si="241">SUM(L153:N153)</f>
        <v>49.264754375033121</v>
      </c>
      <c r="P153" s="300"/>
      <c r="Q153" s="300">
        <v>35.202498075645565</v>
      </c>
      <c r="R153" s="300">
        <v>12.309205528334978</v>
      </c>
      <c r="S153" s="300">
        <v>4.7962784187738361</v>
      </c>
      <c r="T153" s="300">
        <f t="shared" ref="T153:T154" si="242">SUM(Q153:S153)</f>
        <v>52.307982022754381</v>
      </c>
      <c r="U153" s="300"/>
      <c r="V153" s="300">
        <v>37.47053956698992</v>
      </c>
      <c r="W153" s="300">
        <v>12.983159417464689</v>
      </c>
      <c r="X153" s="300">
        <v>5.1210316056799829</v>
      </c>
      <c r="Y153" s="300">
        <f t="shared" ref="Y153:Y154" si="243">SUM(V153:X153)</f>
        <v>55.574730590134592</v>
      </c>
    </row>
    <row r="154" spans="1:25" x14ac:dyDescent="0.2">
      <c r="A154" s="264" t="s">
        <v>363</v>
      </c>
      <c r="B154" s="301">
        <f>SUM(B152:B153)</f>
        <v>68.212592965361551</v>
      </c>
      <c r="C154" s="301">
        <f t="shared" ref="C154" si="244">SUM(C152:C153)</f>
        <v>32.832412988566276</v>
      </c>
      <c r="D154" s="301">
        <f t="shared" ref="D154" si="245">SUM(D152:D153)</f>
        <v>10.505994046072203</v>
      </c>
      <c r="E154" s="301">
        <f t="shared" si="239"/>
        <v>111.55100000000003</v>
      </c>
      <c r="F154" s="301"/>
      <c r="G154" s="301">
        <f>SUM(G152:G153)</f>
        <v>51.698750323000887</v>
      </c>
      <c r="H154" s="301">
        <f t="shared" ref="H154" si="246">SUM(H152:H153)</f>
        <v>22.021178820361417</v>
      </c>
      <c r="I154" s="301">
        <f t="shared" ref="I154" si="247">SUM(I152:I153)</f>
        <v>8.9710708566376312</v>
      </c>
      <c r="J154" s="301">
        <f t="shared" si="240"/>
        <v>82.690999999999946</v>
      </c>
      <c r="K154" s="301"/>
      <c r="L154" s="301">
        <f>SUM(L152:L153)</f>
        <v>48.799240602967117</v>
      </c>
      <c r="M154" s="301">
        <f t="shared" ref="M154" si="248">SUM(M152:M153)</f>
        <v>25.172932797195251</v>
      </c>
      <c r="N154" s="301">
        <f t="shared" ref="N154" si="249">SUM(N152:N153)</f>
        <v>8.9308265998375305</v>
      </c>
      <c r="O154" s="301">
        <f t="shared" si="241"/>
        <v>82.902999999999906</v>
      </c>
      <c r="P154" s="301"/>
      <c r="Q154" s="301">
        <f>SUM(Q152:Q153)</f>
        <v>52.214377507506249</v>
      </c>
      <c r="R154" s="301">
        <f t="shared" ref="R154" si="250">SUM(R152:R153)</f>
        <v>26.482877464154374</v>
      </c>
      <c r="S154" s="301">
        <f t="shared" ref="S154" si="251">SUM(S152:S153)</f>
        <v>9.3477450283393324</v>
      </c>
      <c r="T154" s="301">
        <f t="shared" si="242"/>
        <v>88.044999999999959</v>
      </c>
      <c r="U154" s="301"/>
      <c r="V154" s="301">
        <f>SUM(V152:V153)</f>
        <v>55.982888875687394</v>
      </c>
      <c r="W154" s="301">
        <f t="shared" ref="W154" si="252">SUM(W152:W153)</f>
        <v>27.554494903656781</v>
      </c>
      <c r="X154" s="301">
        <f t="shared" ref="X154" si="253">SUM(X152:X153)</f>
        <v>10.009616220655726</v>
      </c>
      <c r="Y154" s="301">
        <f t="shared" si="243"/>
        <v>93.546999999999898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12.22245460295426</v>
      </c>
      <c r="C161" s="300">
        <v>12.293309412329746</v>
      </c>
      <c r="D161" s="300">
        <v>0</v>
      </c>
      <c r="E161" s="300">
        <f>SUM(B161:D161)</f>
        <v>24.515764015284006</v>
      </c>
      <c r="F161" s="300"/>
      <c r="G161" s="300">
        <v>12.340667423919497</v>
      </c>
      <c r="H161" s="300">
        <v>11.717504138937102</v>
      </c>
      <c r="I161" s="300">
        <v>0.70882146846290828</v>
      </c>
      <c r="J161" s="300">
        <f>SUM(G161:I161)</f>
        <v>24.766993031319508</v>
      </c>
      <c r="K161" s="300"/>
      <c r="L161" s="300">
        <v>12.837766154722226</v>
      </c>
      <c r="M161" s="300">
        <v>11.706827782238577</v>
      </c>
      <c r="N161" s="300">
        <v>1.0248455823605236</v>
      </c>
      <c r="O161" s="300">
        <f>SUM(L161:N161)</f>
        <v>25.569439519321325</v>
      </c>
      <c r="P161" s="300"/>
      <c r="Q161" s="300">
        <v>13.390405999931371</v>
      </c>
      <c r="R161" s="300">
        <v>12.235899333308337</v>
      </c>
      <c r="S161" s="300">
        <v>1.0702968149738763</v>
      </c>
      <c r="T161" s="300">
        <f>SUM(Q161:S161)</f>
        <v>26.696602148213582</v>
      </c>
      <c r="U161" s="300"/>
      <c r="V161" s="300">
        <v>14.322562720454695</v>
      </c>
      <c r="W161" s="300">
        <v>13.093151574677977</v>
      </c>
      <c r="X161" s="300">
        <v>1.1543404526046843</v>
      </c>
      <c r="Y161" s="300">
        <f>SUM(V161:X161)</f>
        <v>28.570054747737359</v>
      </c>
    </row>
    <row r="162" spans="1:25" x14ac:dyDescent="0.2">
      <c r="A162" s="260" t="s">
        <v>364</v>
      </c>
      <c r="B162" s="300">
        <v>14.848018925465041</v>
      </c>
      <c r="C162" s="300">
        <v>2.4658598313917106</v>
      </c>
      <c r="D162" s="300">
        <v>0.72035722785926282</v>
      </c>
      <c r="E162" s="300">
        <f t="shared" ref="E162:E163" si="254">SUM(B162:D162)</f>
        <v>18.034235984716016</v>
      </c>
      <c r="F162" s="300"/>
      <c r="G162" s="300">
        <v>14.602578831786754</v>
      </c>
      <c r="H162" s="300">
        <v>2.3448927732468468</v>
      </c>
      <c r="I162" s="300">
        <v>5.353636468589018E-4</v>
      </c>
      <c r="J162" s="300">
        <f t="shared" ref="J162:J163" si="255">SUM(G162:I162)</f>
        <v>16.94800696868046</v>
      </c>
      <c r="K162" s="300"/>
      <c r="L162" s="300">
        <v>14.855683336666008</v>
      </c>
      <c r="M162" s="300">
        <v>2.4169768647886953</v>
      </c>
      <c r="N162" s="300">
        <v>0.36190027922393597</v>
      </c>
      <c r="O162" s="300">
        <f t="shared" ref="O162:O163" si="256">SUM(L162:N162)</f>
        <v>17.634560480678637</v>
      </c>
      <c r="P162" s="300"/>
      <c r="Q162" s="300">
        <v>15.182724318161938</v>
      </c>
      <c r="R162" s="300">
        <v>2.6567688301194794</v>
      </c>
      <c r="S162" s="300">
        <v>0.37790470350511213</v>
      </c>
      <c r="T162" s="300">
        <f t="shared" ref="T162:T163" si="257">SUM(Q162:S162)</f>
        <v>18.217397851786529</v>
      </c>
      <c r="U162" s="300"/>
      <c r="V162" s="300">
        <v>15.578197190221157</v>
      </c>
      <c r="W162" s="300">
        <v>3.1349727124428766</v>
      </c>
      <c r="X162" s="300">
        <v>0.40877534959858225</v>
      </c>
      <c r="Y162" s="300">
        <f t="shared" ref="Y162:Y163" si="258">SUM(V162:X162)</f>
        <v>19.121945252262616</v>
      </c>
    </row>
    <row r="163" spans="1:25" x14ac:dyDescent="0.2">
      <c r="A163" s="264" t="s">
        <v>363</v>
      </c>
      <c r="B163" s="301">
        <f>SUM(B161:B162)</f>
        <v>27.070473528419299</v>
      </c>
      <c r="C163" s="301">
        <f t="shared" ref="C163" si="259">SUM(C161:C162)</f>
        <v>14.759169243721457</v>
      </c>
      <c r="D163" s="301">
        <f t="shared" ref="D163" si="260">SUM(D161:D162)</f>
        <v>0.72035722785926282</v>
      </c>
      <c r="E163" s="301">
        <f t="shared" si="254"/>
        <v>42.550000000000018</v>
      </c>
      <c r="F163" s="301"/>
      <c r="G163" s="301">
        <f>SUM(G161:G162)</f>
        <v>26.943246255706249</v>
      </c>
      <c r="H163" s="301">
        <f t="shared" ref="H163" si="261">SUM(H161:H162)</f>
        <v>14.062396912183949</v>
      </c>
      <c r="I163" s="301">
        <f t="shared" ref="I163" si="262">SUM(I161:I162)</f>
        <v>0.70935683210976719</v>
      </c>
      <c r="J163" s="301">
        <f t="shared" si="255"/>
        <v>41.714999999999968</v>
      </c>
      <c r="K163" s="301"/>
      <c r="L163" s="301">
        <f>SUM(L161:L162)</f>
        <v>27.693449491388236</v>
      </c>
      <c r="M163" s="301">
        <f t="shared" ref="M163" si="263">SUM(M161:M162)</f>
        <v>14.123804647027272</v>
      </c>
      <c r="N163" s="301">
        <f t="shared" ref="N163" si="264">SUM(N161:N162)</f>
        <v>1.3867458615844597</v>
      </c>
      <c r="O163" s="301">
        <f t="shared" si="256"/>
        <v>43.203999999999965</v>
      </c>
      <c r="P163" s="301"/>
      <c r="Q163" s="301">
        <f>SUM(Q161:Q162)</f>
        <v>28.573130318093309</v>
      </c>
      <c r="R163" s="301">
        <f t="shared" ref="R163" si="265">SUM(R161:R162)</f>
        <v>14.892668163427818</v>
      </c>
      <c r="S163" s="301">
        <f t="shared" ref="S163" si="266">SUM(S161:S162)</f>
        <v>1.4482015184789885</v>
      </c>
      <c r="T163" s="301">
        <f t="shared" si="257"/>
        <v>44.914000000000115</v>
      </c>
      <c r="U163" s="301"/>
      <c r="V163" s="301">
        <f>SUM(V161:V162)</f>
        <v>29.900759910675852</v>
      </c>
      <c r="W163" s="301">
        <f t="shared" ref="W163" si="267">SUM(W161:W162)</f>
        <v>16.228124287120853</v>
      </c>
      <c r="X163" s="301">
        <f t="shared" ref="X163" si="268">SUM(X161:X162)</f>
        <v>1.5631158022032665</v>
      </c>
      <c r="Y163" s="301">
        <f t="shared" si="258"/>
        <v>47.691999999999972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27.643018622671505</v>
      </c>
      <c r="C170" s="300">
        <v>34.436427981464156</v>
      </c>
      <c r="D170" s="300">
        <v>4.2840782921952263</v>
      </c>
      <c r="E170" s="300">
        <f>SUM(B170:D170)</f>
        <v>66.363524896330887</v>
      </c>
      <c r="F170" s="300"/>
      <c r="G170" s="300">
        <v>26.253764873279827</v>
      </c>
      <c r="H170" s="300">
        <v>36.359691058217713</v>
      </c>
      <c r="I170" s="300">
        <v>6.036910914662549</v>
      </c>
      <c r="J170" s="300">
        <f>SUM(G170:I170)</f>
        <v>68.650366846160097</v>
      </c>
      <c r="K170" s="300"/>
      <c r="L170" s="300">
        <v>26.648132130278899</v>
      </c>
      <c r="M170" s="300">
        <v>35.550088509483295</v>
      </c>
      <c r="N170" s="300">
        <v>6.2546915830928835</v>
      </c>
      <c r="O170" s="300">
        <f>SUM(L170:N170)</f>
        <v>68.452912222855076</v>
      </c>
      <c r="P170" s="300"/>
      <c r="Q170" s="300">
        <v>26.627385060179222</v>
      </c>
      <c r="R170" s="300">
        <v>34.00227572198407</v>
      </c>
      <c r="S170" s="300">
        <v>6.1823145526165399</v>
      </c>
      <c r="T170" s="300">
        <f>SUM(Q170:S170)</f>
        <v>66.811975334779831</v>
      </c>
      <c r="U170" s="300"/>
      <c r="V170" s="300">
        <v>28.091385242078569</v>
      </c>
      <c r="W170" s="300">
        <v>32.791551392350136</v>
      </c>
      <c r="X170" s="300">
        <v>6.2415235187614515</v>
      </c>
      <c r="Y170" s="300">
        <f>SUM(V170:X170)</f>
        <v>67.124460153190157</v>
      </c>
    </row>
    <row r="171" spans="1:25" x14ac:dyDescent="0.2">
      <c r="A171" s="260" t="s">
        <v>364</v>
      </c>
      <c r="B171" s="300">
        <v>18.362301946456611</v>
      </c>
      <c r="C171" s="300">
        <v>5.8362938714698069</v>
      </c>
      <c r="D171" s="300">
        <v>3.210879285742712</v>
      </c>
      <c r="E171" s="300">
        <f t="shared" ref="E171" si="269">SUM(B171:D171)</f>
        <v>27.409475103669131</v>
      </c>
      <c r="F171" s="300"/>
      <c r="G171" s="300">
        <v>17.661044945841265</v>
      </c>
      <c r="H171" s="300">
        <v>6.2483414764448435</v>
      </c>
      <c r="I171" s="300">
        <v>3.3642467315539157</v>
      </c>
      <c r="J171" s="300">
        <f t="shared" ref="J171:J172" si="270">SUM(G171:I171)</f>
        <v>27.273633153840024</v>
      </c>
      <c r="K171" s="300"/>
      <c r="L171" s="300">
        <v>16.539608554412403</v>
      </c>
      <c r="M171" s="300">
        <v>6.9939072043465824</v>
      </c>
      <c r="N171" s="300">
        <v>3.3905720183858876</v>
      </c>
      <c r="O171" s="300">
        <f t="shared" ref="O171:O172" si="271">SUM(L171:N171)</f>
        <v>26.924087777144877</v>
      </c>
      <c r="P171" s="300"/>
      <c r="Q171" s="300">
        <v>15.956441189272189</v>
      </c>
      <c r="R171" s="300">
        <v>6.9282993036687568</v>
      </c>
      <c r="S171" s="300">
        <v>3.3782841722793089</v>
      </c>
      <c r="T171" s="300">
        <f t="shared" ref="T171:T172" si="272">SUM(Q171:S171)</f>
        <v>26.263024665220254</v>
      </c>
      <c r="U171" s="300"/>
      <c r="V171" s="300">
        <v>15.681261664308861</v>
      </c>
      <c r="W171" s="300">
        <v>7.1365344382005853</v>
      </c>
      <c r="X171" s="300">
        <v>3.510743744300433</v>
      </c>
      <c r="Y171" s="300">
        <f t="shared" ref="Y171:Y172" si="273">SUM(V171:X171)</f>
        <v>26.328539846809882</v>
      </c>
    </row>
    <row r="172" spans="1:25" x14ac:dyDescent="0.2">
      <c r="A172" s="264" t="s">
        <v>363</v>
      </c>
      <c r="B172" s="301">
        <f>SUM(B170:B171)</f>
        <v>46.005320569128116</v>
      </c>
      <c r="C172" s="301">
        <f t="shared" ref="C172" si="274">SUM(C170:C171)</f>
        <v>40.272721852933962</v>
      </c>
      <c r="D172" s="301">
        <f t="shared" ref="D172" si="275">SUM(D170:D171)</f>
        <v>7.4949575779379387</v>
      </c>
      <c r="E172" s="301">
        <f>SUM(B172:D172)</f>
        <v>93.77300000000001</v>
      </c>
      <c r="F172" s="301"/>
      <c r="G172" s="301">
        <f>SUM(G170:G171)</f>
        <v>43.914809819121089</v>
      </c>
      <c r="H172" s="301">
        <f t="shared" ref="H172" si="276">SUM(H170:H171)</f>
        <v>42.608032534662556</v>
      </c>
      <c r="I172" s="301">
        <f t="shared" ref="I172" si="277">SUM(I170:I171)</f>
        <v>9.4011576462164648</v>
      </c>
      <c r="J172" s="301">
        <f t="shared" si="270"/>
        <v>95.924000000000106</v>
      </c>
      <c r="K172" s="301"/>
      <c r="L172" s="301">
        <f>SUM(L170:L171)</f>
        <v>43.187740684691306</v>
      </c>
      <c r="M172" s="301">
        <f t="shared" ref="M172" si="278">SUM(M170:M171)</f>
        <v>42.543995713829879</v>
      </c>
      <c r="N172" s="301">
        <f t="shared" ref="N172" si="279">SUM(N170:N171)</f>
        <v>9.6452636014787707</v>
      </c>
      <c r="O172" s="301">
        <f t="shared" si="271"/>
        <v>95.376999999999953</v>
      </c>
      <c r="P172" s="301"/>
      <c r="Q172" s="301">
        <f>SUM(Q170:Q171)</f>
        <v>42.583826249451413</v>
      </c>
      <c r="R172" s="301">
        <f t="shared" ref="R172" si="280">SUM(R170:R171)</f>
        <v>40.930575025652828</v>
      </c>
      <c r="S172" s="301">
        <f t="shared" ref="S172" si="281">SUM(S170:S171)</f>
        <v>9.5605987248958488</v>
      </c>
      <c r="T172" s="301">
        <f t="shared" si="272"/>
        <v>93.075000000000088</v>
      </c>
      <c r="U172" s="301"/>
      <c r="V172" s="301">
        <f>SUM(V170:V171)</f>
        <v>43.772646906387429</v>
      </c>
      <c r="W172" s="301">
        <f t="shared" ref="W172" si="282">SUM(W170:W171)</f>
        <v>39.928085830550721</v>
      </c>
      <c r="X172" s="301">
        <f t="shared" ref="X172" si="283">SUM(X170:X171)</f>
        <v>9.752267263061885</v>
      </c>
      <c r="Y172" s="301">
        <f t="shared" si="273"/>
        <v>93.453000000000031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48.436975708170579</v>
      </c>
      <c r="C179" s="300">
        <v>48.783160167897108</v>
      </c>
      <c r="D179" s="300">
        <v>7.0770681496310743</v>
      </c>
      <c r="E179" s="300">
        <f>SUM(B179:D179)</f>
        <v>104.29720402569876</v>
      </c>
      <c r="F179" s="300"/>
      <c r="G179" s="300">
        <v>48.720141578320359</v>
      </c>
      <c r="H179" s="300">
        <v>54.911120575247708</v>
      </c>
      <c r="I179" s="300">
        <v>10.535949293294516</v>
      </c>
      <c r="J179" s="300">
        <f>SUM(G179:I179)</f>
        <v>114.16721144686258</v>
      </c>
      <c r="K179" s="300"/>
      <c r="L179" s="300">
        <v>54.354770818079039</v>
      </c>
      <c r="M179" s="300">
        <v>47.323589475734181</v>
      </c>
      <c r="N179" s="300">
        <v>7.0075040093390957</v>
      </c>
      <c r="O179" s="300">
        <f>SUM(L179:N179)</f>
        <v>108.68586430315233</v>
      </c>
      <c r="P179" s="300"/>
      <c r="Q179" s="300">
        <v>59.532579060880941</v>
      </c>
      <c r="R179" s="300">
        <v>48.926617328533922</v>
      </c>
      <c r="S179" s="300">
        <v>7.9159436800732896</v>
      </c>
      <c r="T179" s="300">
        <f>SUM(Q179:S179)</f>
        <v>116.37514006948815</v>
      </c>
      <c r="U179" s="300"/>
      <c r="V179" s="300">
        <v>66.17564644807328</v>
      </c>
      <c r="W179" s="300">
        <v>48.04088137527738</v>
      </c>
      <c r="X179" s="300">
        <v>9.0438912673885987</v>
      </c>
      <c r="Y179" s="300">
        <f>SUM(V179:X179)</f>
        <v>123.26041909073926</v>
      </c>
    </row>
    <row r="180" spans="1:25" x14ac:dyDescent="0.2">
      <c r="A180" s="260" t="s">
        <v>364</v>
      </c>
      <c r="B180" s="300">
        <v>18.382394831528821</v>
      </c>
      <c r="C180" s="300">
        <v>6.0664018514701308</v>
      </c>
      <c r="D180" s="300">
        <v>2.8189992913020587</v>
      </c>
      <c r="E180" s="300">
        <f t="shared" ref="E180:E181" si="284">SUM(B180:D180)</f>
        <v>27.267795974301013</v>
      </c>
      <c r="F180" s="300"/>
      <c r="G180" s="300">
        <v>18.782867508557999</v>
      </c>
      <c r="H180" s="300">
        <v>6.4866557789754804</v>
      </c>
      <c r="I180" s="300">
        <v>1.7942652656038491</v>
      </c>
      <c r="J180" s="300">
        <f t="shared" ref="J180:J181" si="285">SUM(G180:I180)</f>
        <v>27.063788553137329</v>
      </c>
      <c r="K180" s="300"/>
      <c r="L180" s="300">
        <v>19.566356047687592</v>
      </c>
      <c r="M180" s="300">
        <v>6.7564256236982621</v>
      </c>
      <c r="N180" s="300">
        <v>2.0653540254616267</v>
      </c>
      <c r="O180" s="300">
        <f t="shared" ref="O180:O181" si="286">SUM(L180:N180)</f>
        <v>28.388135696847481</v>
      </c>
      <c r="P180" s="300"/>
      <c r="Q180" s="300">
        <v>20.87505377507242</v>
      </c>
      <c r="R180" s="300">
        <v>7.3859419597372806</v>
      </c>
      <c r="S180" s="300">
        <v>2.0908641957023182</v>
      </c>
      <c r="T180" s="300">
        <f t="shared" ref="T180:T181" si="287">SUM(Q180:S180)</f>
        <v>30.35185993051202</v>
      </c>
      <c r="U180" s="300"/>
      <c r="V180" s="300">
        <v>22.138666406695474</v>
      </c>
      <c r="W180" s="300">
        <v>8.0898984716628135</v>
      </c>
      <c r="X180" s="300">
        <v>1.9960160309025807</v>
      </c>
      <c r="Y180" s="300">
        <f t="shared" ref="Y180:Y181" si="288">SUM(V180:X180)</f>
        <v>32.224580909260865</v>
      </c>
    </row>
    <row r="181" spans="1:25" x14ac:dyDescent="0.2">
      <c r="A181" s="264" t="s">
        <v>363</v>
      </c>
      <c r="B181" s="301">
        <f>SUM(B179:B180)</f>
        <v>66.819370539699406</v>
      </c>
      <c r="C181" s="301">
        <f t="shared" ref="C181" si="289">SUM(C179:C180)</f>
        <v>54.849562019367241</v>
      </c>
      <c r="D181" s="301">
        <f t="shared" ref="D181" si="290">SUM(D179:D180)</f>
        <v>9.896067440933134</v>
      </c>
      <c r="E181" s="301">
        <f t="shared" si="284"/>
        <v>131.56499999999977</v>
      </c>
      <c r="F181" s="301"/>
      <c r="G181" s="301">
        <f>SUM(G179:G180)</f>
        <v>67.503009086878365</v>
      </c>
      <c r="H181" s="301">
        <f t="shared" ref="H181" si="291">SUM(H179:H180)</f>
        <v>61.39777635422319</v>
      </c>
      <c r="I181" s="301">
        <f t="shared" ref="I181" si="292">SUM(I179:I180)</f>
        <v>12.330214558898366</v>
      </c>
      <c r="J181" s="301">
        <f t="shared" si="285"/>
        <v>141.23099999999994</v>
      </c>
      <c r="K181" s="301"/>
      <c r="L181" s="301">
        <f>SUM(L179:L180)</f>
        <v>73.921126865766638</v>
      </c>
      <c r="M181" s="301">
        <f t="shared" ref="M181" si="293">SUM(M179:M180)</f>
        <v>54.080015099432444</v>
      </c>
      <c r="N181" s="301">
        <f t="shared" ref="N181" si="294">SUM(N179:N180)</f>
        <v>9.0728580348007224</v>
      </c>
      <c r="O181" s="301">
        <f t="shared" si="286"/>
        <v>137.07399999999981</v>
      </c>
      <c r="P181" s="301"/>
      <c r="Q181" s="301">
        <f>SUM(Q179:Q180)</f>
        <v>80.407632835953365</v>
      </c>
      <c r="R181" s="301">
        <f t="shared" ref="R181" si="295">SUM(R179:R180)</f>
        <v>56.312559288271203</v>
      </c>
      <c r="S181" s="301">
        <f t="shared" ref="S181" si="296">SUM(S179:S180)</f>
        <v>10.006807875775607</v>
      </c>
      <c r="T181" s="301">
        <f t="shared" si="287"/>
        <v>146.7270000000002</v>
      </c>
      <c r="U181" s="301"/>
      <c r="V181" s="301">
        <f>SUM(V179:V180)</f>
        <v>88.314312854768758</v>
      </c>
      <c r="W181" s="301">
        <f t="shared" ref="W181" si="297">SUM(W179:W180)</f>
        <v>56.130779846940193</v>
      </c>
      <c r="X181" s="301">
        <f t="shared" ref="X181" si="298">SUM(X179:X180)</f>
        <v>11.03990729829118</v>
      </c>
      <c r="Y181" s="301">
        <f t="shared" si="288"/>
        <v>155.48500000000013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2.8763408564744393</v>
      </c>
      <c r="C188" s="300">
        <v>5.4396579197815003</v>
      </c>
      <c r="D188" s="300">
        <v>1.9455298266113581</v>
      </c>
      <c r="E188" s="300">
        <f>SUM(B188:D188)</f>
        <v>10.261528602867298</v>
      </c>
      <c r="F188" s="300"/>
      <c r="G188" s="300">
        <v>4.0427732799072809</v>
      </c>
      <c r="H188" s="300">
        <v>7.921046880606033</v>
      </c>
      <c r="I188" s="300">
        <v>1.8650891608719331</v>
      </c>
      <c r="J188" s="300">
        <f>SUM(G188:I188)</f>
        <v>13.828909321385249</v>
      </c>
      <c r="K188" s="300"/>
      <c r="L188" s="300">
        <v>4.1648816560175641</v>
      </c>
      <c r="M188" s="300">
        <v>6.892760090905381</v>
      </c>
      <c r="N188" s="300">
        <v>2.8147148866131828</v>
      </c>
      <c r="O188" s="300">
        <f>SUM(L188:N188)</f>
        <v>13.872356633536128</v>
      </c>
      <c r="P188" s="300"/>
      <c r="Q188" s="300">
        <v>3.8110069595851033</v>
      </c>
      <c r="R188" s="300">
        <v>6.5363118746722115</v>
      </c>
      <c r="S188" s="300">
        <v>2.3232801217885122</v>
      </c>
      <c r="T188" s="300">
        <f>SUM(Q188:S188)</f>
        <v>12.670598956045827</v>
      </c>
      <c r="U188" s="300"/>
      <c r="V188" s="300">
        <v>3.6188966416374844</v>
      </c>
      <c r="W188" s="300">
        <v>6.5689356454300842</v>
      </c>
      <c r="X188" s="300">
        <v>2.4766573658615596</v>
      </c>
      <c r="Y188" s="300">
        <f>SUM(V188:X188)</f>
        <v>12.664489652929127</v>
      </c>
    </row>
    <row r="189" spans="1:25" x14ac:dyDescent="0.2">
      <c r="A189" s="260" t="s">
        <v>364</v>
      </c>
      <c r="B189" s="300">
        <v>5.6765995410826831</v>
      </c>
      <c r="C189" s="300">
        <v>4.1410439326614936</v>
      </c>
      <c r="D189" s="300">
        <v>5.5018279233885234</v>
      </c>
      <c r="E189" s="300">
        <f t="shared" ref="E189:E190" si="299">SUM(B189:D189)</f>
        <v>15.3194713971327</v>
      </c>
      <c r="F189" s="300"/>
      <c r="G189" s="300">
        <v>6.7686377704761309</v>
      </c>
      <c r="H189" s="300">
        <v>4.3216480823808112</v>
      </c>
      <c r="I189" s="300">
        <v>4.2018048257577929</v>
      </c>
      <c r="J189" s="300">
        <f t="shared" ref="J189:J190" si="300">SUM(G189:I189)</f>
        <v>15.292090678614734</v>
      </c>
      <c r="K189" s="300"/>
      <c r="L189" s="300">
        <v>5.3376406203185525</v>
      </c>
      <c r="M189" s="300">
        <v>3.9510585646940846</v>
      </c>
      <c r="N189" s="300">
        <v>3.3609441814512331</v>
      </c>
      <c r="O189" s="300">
        <f t="shared" ref="O189:O190" si="301">SUM(L189:N189)</f>
        <v>12.64964336646387</v>
      </c>
      <c r="P189" s="300"/>
      <c r="Q189" s="300">
        <v>5.2075141364982773</v>
      </c>
      <c r="R189" s="300">
        <v>3.9332601130507063</v>
      </c>
      <c r="S189" s="300">
        <v>3.0516267944052138</v>
      </c>
      <c r="T189" s="300">
        <f t="shared" ref="T189:T190" si="302">SUM(Q189:S189)</f>
        <v>12.192401043954197</v>
      </c>
      <c r="U189" s="300"/>
      <c r="V189" s="300">
        <v>5.2656053047617162</v>
      </c>
      <c r="W189" s="300">
        <v>4.1356127181601927</v>
      </c>
      <c r="X189" s="300">
        <v>3.2222923241489552</v>
      </c>
      <c r="Y189" s="300">
        <f t="shared" ref="Y189:Y190" si="303">SUM(V189:X189)</f>
        <v>12.623510347070866</v>
      </c>
    </row>
    <row r="190" spans="1:25" x14ac:dyDescent="0.2">
      <c r="A190" s="264" t="s">
        <v>363</v>
      </c>
      <c r="B190" s="301">
        <f>SUM(B188:B189)</f>
        <v>8.5529403975571228</v>
      </c>
      <c r="C190" s="301">
        <f t="shared" ref="C190" si="304">SUM(C188:C189)</f>
        <v>9.5807018524429939</v>
      </c>
      <c r="D190" s="301">
        <f t="shared" ref="D190" si="305">SUM(D188:D189)</f>
        <v>7.4473577499998811</v>
      </c>
      <c r="E190" s="301">
        <f t="shared" si="299"/>
        <v>25.580999999999996</v>
      </c>
      <c r="F190" s="301"/>
      <c r="G190" s="301">
        <f>SUM(G188:G189)</f>
        <v>10.811411050383413</v>
      </c>
      <c r="H190" s="301">
        <f t="shared" ref="H190" si="306">SUM(H188:H189)</f>
        <v>12.242694962986844</v>
      </c>
      <c r="I190" s="301">
        <f t="shared" ref="I190" si="307">SUM(I188:I189)</f>
        <v>6.0668939866297258</v>
      </c>
      <c r="J190" s="301">
        <f t="shared" si="300"/>
        <v>29.120999999999984</v>
      </c>
      <c r="K190" s="301"/>
      <c r="L190" s="301">
        <f>SUM(L188:L189)</f>
        <v>9.5025222763361157</v>
      </c>
      <c r="M190" s="301">
        <f t="shared" ref="M190" si="308">SUM(M188:M189)</f>
        <v>10.843818655599465</v>
      </c>
      <c r="N190" s="301">
        <f t="shared" ref="N190" si="309">SUM(N188:N189)</f>
        <v>6.1756590680644159</v>
      </c>
      <c r="O190" s="301">
        <f t="shared" si="301"/>
        <v>26.521999999999995</v>
      </c>
      <c r="P190" s="301"/>
      <c r="Q190" s="301">
        <f>SUM(Q188:Q189)</f>
        <v>9.018521096083381</v>
      </c>
      <c r="R190" s="301">
        <f t="shared" ref="R190" si="310">SUM(R188:R189)</f>
        <v>10.469571987722919</v>
      </c>
      <c r="S190" s="301">
        <f t="shared" ref="S190" si="311">SUM(S188:S189)</f>
        <v>5.3749069161937264</v>
      </c>
      <c r="T190" s="301">
        <f t="shared" si="302"/>
        <v>24.863000000000024</v>
      </c>
      <c r="U190" s="301"/>
      <c r="V190" s="301">
        <f>SUM(V188:V189)</f>
        <v>8.884501946399201</v>
      </c>
      <c r="W190" s="301">
        <f t="shared" ref="W190" si="312">SUM(W188:W189)</f>
        <v>10.704548363590277</v>
      </c>
      <c r="X190" s="301">
        <f t="shared" ref="X190" si="313">SUM(X188:X189)</f>
        <v>5.6989496900105152</v>
      </c>
      <c r="Y190" s="301">
        <f t="shared" si="303"/>
        <v>25.287999999999993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2.8729849605830369</v>
      </c>
      <c r="C197" s="300">
        <v>5.8978111483175866</v>
      </c>
      <c r="D197" s="300">
        <v>5.1741863360963025</v>
      </c>
      <c r="E197" s="300">
        <f>SUM(B197:D197)</f>
        <v>13.944982444996924</v>
      </c>
      <c r="F197" s="300"/>
      <c r="G197" s="300">
        <v>5.3859501514775685</v>
      </c>
      <c r="H197" s="300">
        <v>5.3460119618413984</v>
      </c>
      <c r="I197" s="300">
        <v>8.4155471119434804</v>
      </c>
      <c r="J197" s="300">
        <f>SUM(G197:I197)</f>
        <v>19.147509225262446</v>
      </c>
      <c r="K197" s="300"/>
      <c r="L197" s="300">
        <v>4.6299880661927411</v>
      </c>
      <c r="M197" s="300">
        <v>4.643572169097018</v>
      </c>
      <c r="N197" s="300">
        <v>10.35809747370012</v>
      </c>
      <c r="O197" s="300">
        <f>SUM(L197:N197)</f>
        <v>19.631657708989877</v>
      </c>
      <c r="P197" s="300"/>
      <c r="Q197" s="300">
        <v>4.251420315758371</v>
      </c>
      <c r="R197" s="300">
        <v>4.339624056695218</v>
      </c>
      <c r="S197" s="300">
        <v>9.8488297188074849</v>
      </c>
      <c r="T197" s="300">
        <f>SUM(Q197:S197)</f>
        <v>18.439874091261075</v>
      </c>
      <c r="U197" s="300"/>
      <c r="V197" s="300">
        <v>4.0214005144475342</v>
      </c>
      <c r="W197" s="300">
        <v>4.1618668329225388</v>
      </c>
      <c r="X197" s="300">
        <v>9.6055992517238238</v>
      </c>
      <c r="Y197" s="300">
        <f>SUM(V197:X197)</f>
        <v>17.788866599093897</v>
      </c>
    </row>
    <row r="198" spans="1:25" x14ac:dyDescent="0.2">
      <c r="A198" s="260" t="s">
        <v>364</v>
      </c>
      <c r="B198" s="300">
        <v>3.6152279069565334</v>
      </c>
      <c r="C198" s="300">
        <v>2.2552766446289283</v>
      </c>
      <c r="D198" s="300">
        <v>3.0455130034176188</v>
      </c>
      <c r="E198" s="300">
        <f t="shared" ref="E198:E199" si="314">SUM(B198:D198)</f>
        <v>8.91601755500308</v>
      </c>
      <c r="F198" s="300"/>
      <c r="G198" s="300">
        <v>5.8046428213537204</v>
      </c>
      <c r="H198" s="300">
        <v>1.632638083745787</v>
      </c>
      <c r="I198" s="300">
        <v>3.2442098696380275</v>
      </c>
      <c r="J198" s="300">
        <f t="shared" ref="J198:J199" si="315">SUM(G198:I198)</f>
        <v>10.681490774737535</v>
      </c>
      <c r="K198" s="300"/>
      <c r="L198" s="300">
        <v>5.4879775261226422</v>
      </c>
      <c r="M198" s="300">
        <v>2.0739857578604082</v>
      </c>
      <c r="N198" s="300">
        <v>2.9893790070270621</v>
      </c>
      <c r="O198" s="300">
        <f t="shared" ref="O198:O199" si="316">SUM(L198:N198)</f>
        <v>10.551342291010112</v>
      </c>
      <c r="P198" s="300"/>
      <c r="Q198" s="300">
        <v>5.3724898636106717</v>
      </c>
      <c r="R198" s="300">
        <v>1.9590050873680533</v>
      </c>
      <c r="S198" s="300">
        <v>2.9226309577601954</v>
      </c>
      <c r="T198" s="300">
        <f t="shared" ref="T198:T199" si="317">SUM(Q198:S198)</f>
        <v>10.254125908738921</v>
      </c>
      <c r="U198" s="300"/>
      <c r="V198" s="300">
        <v>5.5771312494709173</v>
      </c>
      <c r="W198" s="300">
        <v>1.94665114973817</v>
      </c>
      <c r="X198" s="300">
        <v>3.0213510016970027</v>
      </c>
      <c r="Y198" s="300">
        <f t="shared" ref="Y198:Y199" si="318">SUM(V198:X198)</f>
        <v>10.54513340090609</v>
      </c>
    </row>
    <row r="199" spans="1:25" x14ac:dyDescent="0.2">
      <c r="A199" s="264" t="s">
        <v>363</v>
      </c>
      <c r="B199" s="301">
        <f>SUM(B197:B198)</f>
        <v>6.4882128675395698</v>
      </c>
      <c r="C199" s="301">
        <f t="shared" ref="C199" si="319">SUM(C197:C198)</f>
        <v>8.1530877929465149</v>
      </c>
      <c r="D199" s="301">
        <f t="shared" ref="D199" si="320">SUM(D197:D198)</f>
        <v>8.2196993395139213</v>
      </c>
      <c r="E199" s="301">
        <f t="shared" si="314"/>
        <v>22.861000000000004</v>
      </c>
      <c r="F199" s="301"/>
      <c r="G199" s="301">
        <f>SUM(G197:G198)</f>
        <v>11.19059297283129</v>
      </c>
      <c r="H199" s="301">
        <f t="shared" ref="H199" si="321">SUM(H197:H198)</f>
        <v>6.9786500455871856</v>
      </c>
      <c r="I199" s="301">
        <f t="shared" ref="I199" si="322">SUM(I197:I198)</f>
        <v>11.659756981581507</v>
      </c>
      <c r="J199" s="301">
        <f t="shared" si="315"/>
        <v>29.828999999999986</v>
      </c>
      <c r="K199" s="301"/>
      <c r="L199" s="301">
        <f>SUM(L197:L198)</f>
        <v>10.117965592315382</v>
      </c>
      <c r="M199" s="301">
        <f t="shared" ref="M199" si="323">SUM(M197:M198)</f>
        <v>6.7175579269574257</v>
      </c>
      <c r="N199" s="301">
        <f t="shared" ref="N199" si="324">SUM(N197:N198)</f>
        <v>13.347476480727181</v>
      </c>
      <c r="O199" s="301">
        <f t="shared" si="316"/>
        <v>30.182999999999989</v>
      </c>
      <c r="P199" s="301"/>
      <c r="Q199" s="301">
        <f>SUM(Q197:Q198)</f>
        <v>9.6239101793690427</v>
      </c>
      <c r="R199" s="301">
        <f t="shared" ref="R199" si="325">SUM(R197:R198)</f>
        <v>6.2986291440632716</v>
      </c>
      <c r="S199" s="301">
        <f t="shared" ref="S199" si="326">SUM(S197:S198)</f>
        <v>12.771460676567681</v>
      </c>
      <c r="T199" s="301">
        <f t="shared" si="317"/>
        <v>28.693999999999996</v>
      </c>
      <c r="U199" s="301"/>
      <c r="V199" s="301">
        <f>SUM(V197:V198)</f>
        <v>9.5985317639184515</v>
      </c>
      <c r="W199" s="301">
        <f t="shared" ref="W199" si="327">SUM(W197:W198)</f>
        <v>6.1085179826607092</v>
      </c>
      <c r="X199" s="301">
        <f t="shared" ref="X199" si="328">SUM(X197:X198)</f>
        <v>12.626950253420826</v>
      </c>
      <c r="Y199" s="301">
        <f t="shared" si="318"/>
        <v>28.333999999999989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Derby, Derbyshire, Nottingham and Nottinghamshire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0.90673021889013938</v>
      </c>
      <c r="N7">
        <f>'Ind T4'!C122</f>
        <v>0.26071246407701754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0.8237724844528449</v>
      </c>
      <c r="N9">
        <f>'Ind T4'!C120</f>
        <v>0.84372841268041121</v>
      </c>
    </row>
    <row r="10" spans="1:16" x14ac:dyDescent="0.2">
      <c r="L10" s="13" t="str">
        <f>'Ind T4'!A80</f>
        <v>Education</v>
      </c>
      <c r="M10">
        <f>'Ind T4'!B119</f>
        <v>0.33978579050266688</v>
      </c>
      <c r="N10">
        <f>'Ind T4'!C119</f>
        <v>-0.13576657452076812</v>
      </c>
    </row>
    <row r="11" spans="1:16" x14ac:dyDescent="0.2">
      <c r="L11" s="13" t="str">
        <f>'Ind T4'!A79</f>
        <v>Public admin. and defence</v>
      </c>
      <c r="M11">
        <f>'Ind T4'!B118</f>
        <v>0.30553036623701679</v>
      </c>
      <c r="N11">
        <f>'Ind T4'!C118</f>
        <v>0.66104589629176758</v>
      </c>
    </row>
    <row r="12" spans="1:16" x14ac:dyDescent="0.2">
      <c r="L12" s="1" t="str">
        <f>CONCATENATE("[",'Ind T4'!A78,"]")</f>
        <v>[Non-marketed services]</v>
      </c>
      <c r="M12">
        <f>'Ind T4'!B117</f>
        <v>0.57325889813504283</v>
      </c>
      <c r="N12">
        <f>'Ind T4'!C117</f>
        <v>0.490100329311427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5.714226392987487</v>
      </c>
      <c r="N14" s="13">
        <f>'Ind T4'!C115</f>
        <v>-0.420555544715151</v>
      </c>
    </row>
    <row r="15" spans="1:16" x14ac:dyDescent="0.2">
      <c r="L15" s="13" t="str">
        <f>'Ind T4'!A75</f>
        <v>Arts and entertainment</v>
      </c>
      <c r="M15" s="13">
        <f>'Ind T4'!B114</f>
        <v>0.72511005986606314</v>
      </c>
      <c r="N15" s="13">
        <f>'Ind T4'!C114</f>
        <v>-0.31712676969715137</v>
      </c>
    </row>
    <row r="16" spans="1:16" x14ac:dyDescent="0.2">
      <c r="L16" s="13" t="str">
        <f>'Ind T4'!A74</f>
        <v>Support services</v>
      </c>
      <c r="M16" s="13">
        <f>'Ind T4'!B113</f>
        <v>-5.7634548757023341</v>
      </c>
      <c r="N16" s="13">
        <f>'Ind T4'!C113</f>
        <v>0.80853603411257247</v>
      </c>
    </row>
    <row r="17" spans="12:14" x14ac:dyDescent="0.2">
      <c r="L17" s="13" t="str">
        <f>'Ind T4'!A73</f>
        <v>Professional services</v>
      </c>
      <c r="M17" s="13">
        <f>'Ind T4'!B112</f>
        <v>6.6684122132941948</v>
      </c>
      <c r="N17" s="13">
        <f>'Ind T4'!C112</f>
        <v>0.55839292851200817</v>
      </c>
    </row>
    <row r="18" spans="12:14" x14ac:dyDescent="0.2">
      <c r="L18" s="13" t="str">
        <f>'Ind T4'!A72</f>
        <v>Real estate</v>
      </c>
      <c r="M18" s="13">
        <f>'Ind T4'!B111</f>
        <v>7.4540639878696302</v>
      </c>
      <c r="N18" s="13">
        <f>'Ind T4'!C111</f>
        <v>0.243676458203268</v>
      </c>
    </row>
    <row r="19" spans="12:14" x14ac:dyDescent="0.2">
      <c r="L19" t="str">
        <f>'Ind T4'!A71</f>
        <v>Finance and insurance</v>
      </c>
      <c r="M19">
        <f>'Ind T4'!B110</f>
        <v>1.6356050073413897</v>
      </c>
      <c r="N19">
        <f>'Ind T4'!C110</f>
        <v>-0.56091383651480919</v>
      </c>
    </row>
    <row r="20" spans="12:14" x14ac:dyDescent="0.2">
      <c r="L20" t="str">
        <f>'Ind T4'!A70</f>
        <v>Information technology</v>
      </c>
      <c r="M20">
        <f>'Ind T4'!B109</f>
        <v>0.33552375142513746</v>
      </c>
      <c r="N20">
        <f>'Ind T4'!C109</f>
        <v>0.84322750213019493</v>
      </c>
    </row>
    <row r="21" spans="12:14" x14ac:dyDescent="0.2">
      <c r="L21" t="str">
        <f>'Ind T4'!A69</f>
        <v>Media</v>
      </c>
      <c r="M21">
        <f>'Ind T4'!B108</f>
        <v>2.8932338337727348</v>
      </c>
      <c r="N21">
        <f>'Ind T4'!C108</f>
        <v>-6.8321183810282626E-3</v>
      </c>
    </row>
    <row r="22" spans="12:14" x14ac:dyDescent="0.2">
      <c r="L22" s="1" t="str">
        <f>CONCATENATE("[",'Ind T4'!A68,"]")</f>
        <v>[Business and other services]</v>
      </c>
      <c r="M22">
        <f>'Ind T4'!B107</f>
        <v>0.88821624465347249</v>
      </c>
      <c r="N22">
        <f>'Ind T4'!C107</f>
        <v>0.401396939255938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2.1876615888526629</v>
      </c>
      <c r="N24">
        <f>'Ind T4'!C105</f>
        <v>0.35605915596534921</v>
      </c>
    </row>
    <row r="25" spans="12:14" x14ac:dyDescent="0.2">
      <c r="L25" s="13" t="str">
        <f>'Ind T4'!A65</f>
        <v>Transport and storage</v>
      </c>
      <c r="M25">
        <f>'Ind T4'!B104</f>
        <v>5.9484053567269601</v>
      </c>
      <c r="N25">
        <f>'Ind T4'!C104</f>
        <v>0.24597497451739336</v>
      </c>
    </row>
    <row r="26" spans="12:14" x14ac:dyDescent="0.2">
      <c r="L26" s="13" t="str">
        <f>'Ind T4'!A64</f>
        <v>Wholesale and retail trade</v>
      </c>
      <c r="M26">
        <f>'Ind T4'!B103</f>
        <v>-0.53803081362693295</v>
      </c>
      <c r="N26">
        <f>'Ind T4'!C103</f>
        <v>0.25538313990771666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1.2690155203648912</v>
      </c>
      <c r="N27">
        <f>'Ind T4'!C102</f>
        <v>0.27741647487384835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0.74846866859952232</v>
      </c>
      <c r="N29">
        <f>'Ind T4'!C100</f>
        <v>0.44976852996845285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0.70448636658280162</v>
      </c>
      <c r="N31">
        <f>'Ind T4'!C98</f>
        <v>-0.89667567649626134</v>
      </c>
    </row>
    <row r="32" spans="12:14" x14ac:dyDescent="0.2">
      <c r="L32" s="13" t="str">
        <f>'Ind T4'!A58</f>
        <v>Engineering</v>
      </c>
      <c r="M32">
        <f>'Ind T4'!B97</f>
        <v>-2.6986339643908397</v>
      </c>
      <c r="N32">
        <f>'Ind T4'!C97</f>
        <v>-1.3514518179615242</v>
      </c>
    </row>
    <row r="33" spans="12:14" x14ac:dyDescent="0.2">
      <c r="L33" s="13" t="str">
        <f>'Ind T4'!A57</f>
        <v>Food drink and tobacco</v>
      </c>
      <c r="M33">
        <f>'Ind T4'!B96</f>
        <v>-0.50468050682342946</v>
      </c>
      <c r="N33">
        <f>'Ind T4'!C96</f>
        <v>1.0397041005986596</v>
      </c>
    </row>
    <row r="34" spans="12:14" x14ac:dyDescent="0.2">
      <c r="L34" s="1" t="str">
        <f>CONCATENATE("[",'Ind T4'!A56,"]")</f>
        <v>[Manufacturing]</v>
      </c>
      <c r="M34">
        <f>'Ind T4'!B95</f>
        <v>0.19025353606965112</v>
      </c>
      <c r="N34">
        <f>'Ind T4'!C95</f>
        <v>-0.62511894251404687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2.1145683786613967</v>
      </c>
      <c r="N36">
        <f>'Ind T4'!C93</f>
        <v>0.56076454074125426</v>
      </c>
    </row>
    <row r="37" spans="12:14" x14ac:dyDescent="0.2">
      <c r="L37" s="13" t="str">
        <f>'Ind T4'!A53</f>
        <v>Electricity and gas</v>
      </c>
      <c r="M37">
        <f>'Ind T4'!B92</f>
        <v>-0.98157263056855015</v>
      </c>
      <c r="N37">
        <f>'Ind T4'!C92</f>
        <v>2.1775944997326491E-2</v>
      </c>
    </row>
    <row r="38" spans="12:14" x14ac:dyDescent="0.2">
      <c r="L38" s="13" t="str">
        <f>'Ind T4'!A52</f>
        <v>Mining and quarrying</v>
      </c>
      <c r="M38">
        <f>'Ind T4'!B91</f>
        <v>-4.6092920496998762</v>
      </c>
      <c r="N38">
        <f>'Ind T4'!C91</f>
        <v>-4.4738129779700824</v>
      </c>
    </row>
    <row r="39" spans="12:14" x14ac:dyDescent="0.2">
      <c r="L39" s="45" t="str">
        <f>'Ind T4'!A51</f>
        <v>Agriculture</v>
      </c>
      <c r="M39">
        <f>'Ind T4'!B90</f>
        <v>11.680596204467708</v>
      </c>
      <c r="N39">
        <f>'Ind T4'!C90</f>
        <v>-0.34072496651763595</v>
      </c>
    </row>
    <row r="40" spans="12:14" x14ac:dyDescent="0.2">
      <c r="L40" s="1" t="str">
        <f>CONCATENATE("[",'Ind T4'!A50,"]")</f>
        <v>[Primary sector and utilities]</v>
      </c>
      <c r="M40">
        <f>'Ind T4'!B89</f>
        <v>4.8142990193493551</v>
      </c>
      <c r="N40">
        <f>'Ind T4'!C89</f>
        <v>-0.22318222611101834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Derby, Derbyshire, Nottingham and Nottinghamshire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20.301000000000009</v>
      </c>
      <c r="N5" s="11">
        <f t="shared" ref="N5:AL5" si="1">SUM(N6:N9)</f>
        <v>25.516000000000009</v>
      </c>
      <c r="O5" s="11">
        <f t="shared" si="1"/>
        <v>29.025999999999971</v>
      </c>
      <c r="P5" s="11">
        <f t="shared" si="1"/>
        <v>21.863000000000021</v>
      </c>
      <c r="Q5" s="11">
        <f t="shared" si="1"/>
        <v>16.933999999999997</v>
      </c>
      <c r="R5" s="11">
        <f t="shared" si="1"/>
        <v>23.743999999999982</v>
      </c>
      <c r="S5" s="11">
        <f t="shared" si="1"/>
        <v>22.896999999999995</v>
      </c>
      <c r="T5" s="11">
        <f t="shared" si="1"/>
        <v>28.529000000000011</v>
      </c>
      <c r="U5" s="11">
        <f t="shared" si="1"/>
        <v>26.351000000000042</v>
      </c>
      <c r="V5" s="11">
        <f t="shared" si="1"/>
        <v>26.464999999999982</v>
      </c>
      <c r="W5" s="11">
        <f t="shared" si="1"/>
        <v>30.037000000000017</v>
      </c>
      <c r="X5" s="11">
        <f t="shared" si="1"/>
        <v>29.758000000000017</v>
      </c>
      <c r="Y5" s="11">
        <f t="shared" si="1"/>
        <v>29.563000000000017</v>
      </c>
      <c r="Z5" s="11">
        <f t="shared" si="1"/>
        <v>29.494000000000085</v>
      </c>
      <c r="AA5" s="11">
        <f t="shared" si="1"/>
        <v>29.589000000000034</v>
      </c>
      <c r="AB5" s="11">
        <f t="shared" si="1"/>
        <v>29.575000000000035</v>
      </c>
      <c r="AC5" s="11">
        <f t="shared" si="1"/>
        <v>29.55299999999998</v>
      </c>
      <c r="AD5" s="11">
        <f t="shared" si="1"/>
        <v>29.504999999999995</v>
      </c>
      <c r="AE5" s="11">
        <f t="shared" si="1"/>
        <v>29.441999999999993</v>
      </c>
      <c r="AF5" s="11">
        <f t="shared" si="1"/>
        <v>29.375000000000018</v>
      </c>
      <c r="AG5" s="11">
        <f t="shared" si="1"/>
        <v>29.320999999999952</v>
      </c>
      <c r="AH5" s="11">
        <f t="shared" si="1"/>
        <v>29.263000000000048</v>
      </c>
      <c r="AI5" s="11">
        <f t="shared" si="1"/>
        <v>29.205999999999953</v>
      </c>
      <c r="AJ5" s="11">
        <f t="shared" si="1"/>
        <v>29.152000000000019</v>
      </c>
      <c r="AK5" s="11">
        <f t="shared" si="1"/>
        <v>29.098999999999986</v>
      </c>
      <c r="AL5" s="11">
        <f t="shared" si="1"/>
        <v>29.046999999999926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7.6970000000000178</v>
      </c>
      <c r="N6" s="11">
        <v>14.646000000000013</v>
      </c>
      <c r="O6" s="11">
        <v>14.324999999999989</v>
      </c>
      <c r="P6" s="11">
        <v>9.9799999999999986</v>
      </c>
      <c r="Q6" s="11">
        <v>6.5109999999999939</v>
      </c>
      <c r="R6" s="11">
        <v>8.7189999999999959</v>
      </c>
      <c r="S6" s="11">
        <v>8.7750000000000128</v>
      </c>
      <c r="T6" s="11">
        <v>12.293000000000022</v>
      </c>
      <c r="U6" s="11">
        <v>9.158000000000019</v>
      </c>
      <c r="V6" s="11">
        <v>10.016999999999973</v>
      </c>
      <c r="W6" s="11">
        <v>15.148000000000021</v>
      </c>
      <c r="X6" s="11">
        <v>15.121000000000015</v>
      </c>
      <c r="Y6" s="11">
        <v>15.104000000000026</v>
      </c>
      <c r="Z6" s="11">
        <v>15.082000000000056</v>
      </c>
      <c r="AA6" s="11">
        <v>15.030000000000014</v>
      </c>
      <c r="AB6" s="11">
        <v>14.957000000000017</v>
      </c>
      <c r="AC6" s="11">
        <v>14.900000000000015</v>
      </c>
      <c r="AD6" s="11">
        <v>14.839999999999986</v>
      </c>
      <c r="AE6" s="11">
        <v>14.777999999999988</v>
      </c>
      <c r="AF6" s="11">
        <v>14.715000000000003</v>
      </c>
      <c r="AG6" s="11">
        <v>14.662999999999988</v>
      </c>
      <c r="AH6" s="11">
        <v>14.610000000000049</v>
      </c>
      <c r="AI6" s="11">
        <v>14.556999999999958</v>
      </c>
      <c r="AJ6" s="11">
        <v>14.503000000000009</v>
      </c>
      <c r="AK6" s="172">
        <v>14.448000000000009</v>
      </c>
      <c r="AL6" s="11">
        <v>14.39199999999995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3.0690000000000008</v>
      </c>
      <c r="N7" s="11">
        <v>3.5110000000000037</v>
      </c>
      <c r="O7" s="11">
        <v>3.6349999999999856</v>
      </c>
      <c r="P7" s="11">
        <v>2.5090000000000021</v>
      </c>
      <c r="Q7" s="11">
        <v>1.3360000000000012</v>
      </c>
      <c r="R7" s="11">
        <v>2.1029999999999953</v>
      </c>
      <c r="S7" s="11">
        <v>1.6779999999999953</v>
      </c>
      <c r="T7" s="11">
        <v>1.5630000000000008</v>
      </c>
      <c r="U7" s="11">
        <v>1.5850000000000022</v>
      </c>
      <c r="V7" s="11">
        <v>1.6550000000000002</v>
      </c>
      <c r="W7" s="11">
        <v>1.6610000000000007</v>
      </c>
      <c r="X7" s="11">
        <v>1.554</v>
      </c>
      <c r="Y7" s="11">
        <v>1.5120000000000018</v>
      </c>
      <c r="Z7" s="11">
        <v>1.4209999999999994</v>
      </c>
      <c r="AA7" s="11">
        <v>1.3299999999999959</v>
      </c>
      <c r="AB7" s="11">
        <v>1.2579999999999991</v>
      </c>
      <c r="AC7" s="11">
        <v>1.2020000000000033</v>
      </c>
      <c r="AD7" s="11">
        <v>1.1470000000000007</v>
      </c>
      <c r="AE7" s="11">
        <v>1.0970000000000015</v>
      </c>
      <c r="AF7" s="11">
        <v>1.0520000000000003</v>
      </c>
      <c r="AG7" s="11">
        <v>1.0119999999999989</v>
      </c>
      <c r="AH7" s="11">
        <v>0.97099999999999986</v>
      </c>
      <c r="AI7" s="11">
        <v>0.93200000000000138</v>
      </c>
      <c r="AJ7" s="11">
        <v>0.89800000000000157</v>
      </c>
      <c r="AK7" s="172">
        <v>0.86599999999999888</v>
      </c>
      <c r="AL7" s="11">
        <v>0.83600000000000285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3.5440000000000018</v>
      </c>
      <c r="N8" s="11">
        <v>1.7519999999999976</v>
      </c>
      <c r="O8" s="11">
        <v>5.3599999999999941</v>
      </c>
      <c r="P8" s="11">
        <v>2.757000000000005</v>
      </c>
      <c r="Q8" s="11">
        <v>2.3989999999999947</v>
      </c>
      <c r="R8" s="11">
        <v>7.0649999999999871</v>
      </c>
      <c r="S8" s="11">
        <v>6.7419999999999778</v>
      </c>
      <c r="T8" s="11">
        <v>7.9039999999999901</v>
      </c>
      <c r="U8" s="11">
        <v>7.9510000000000129</v>
      </c>
      <c r="V8" s="11">
        <v>7.8500000000000201</v>
      </c>
      <c r="W8" s="11">
        <v>6.7249999999999925</v>
      </c>
      <c r="X8" s="11">
        <v>6.7209999999999921</v>
      </c>
      <c r="Y8" s="11">
        <v>6.6329999999999965</v>
      </c>
      <c r="Z8" s="11">
        <v>6.6140000000000212</v>
      </c>
      <c r="AA8" s="11">
        <v>6.6199999999999992</v>
      </c>
      <c r="AB8" s="11">
        <v>6.6230000000000064</v>
      </c>
      <c r="AC8" s="11">
        <v>6.6229999999999745</v>
      </c>
      <c r="AD8" s="11">
        <v>6.6290000000000022</v>
      </c>
      <c r="AE8" s="11">
        <v>6.6350000000000033</v>
      </c>
      <c r="AF8" s="11">
        <v>6.6440000000000028</v>
      </c>
      <c r="AG8" s="11">
        <v>6.6579999999999924</v>
      </c>
      <c r="AH8" s="11">
        <v>6.6729999999999867</v>
      </c>
      <c r="AI8" s="11">
        <v>6.6900000000000031</v>
      </c>
      <c r="AJ8" s="11">
        <v>6.7079999999999957</v>
      </c>
      <c r="AK8" s="172">
        <v>6.7269999999999994</v>
      </c>
      <c r="AL8" s="11">
        <v>6.7469999999999928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5.9909999999999854</v>
      </c>
      <c r="N9" s="11">
        <v>5.6069999999999931</v>
      </c>
      <c r="O9" s="11">
        <v>5.7060000000000066</v>
      </c>
      <c r="P9" s="11">
        <v>6.6170000000000169</v>
      </c>
      <c r="Q9" s="11">
        <v>6.6880000000000059</v>
      </c>
      <c r="R9" s="11">
        <v>5.857000000000002</v>
      </c>
      <c r="S9" s="11">
        <v>5.702000000000008</v>
      </c>
      <c r="T9" s="11">
        <v>6.7689999999999984</v>
      </c>
      <c r="U9" s="11">
        <v>7.6570000000000054</v>
      </c>
      <c r="V9" s="11">
        <v>6.9429999999999916</v>
      </c>
      <c r="W9" s="11">
        <v>6.5030000000000028</v>
      </c>
      <c r="X9" s="11">
        <v>6.3620000000000108</v>
      </c>
      <c r="Y9" s="11">
        <v>6.3139999999999912</v>
      </c>
      <c r="Z9" s="11">
        <v>6.3770000000000078</v>
      </c>
      <c r="AA9" s="11">
        <v>6.6090000000000249</v>
      </c>
      <c r="AB9" s="11">
        <v>6.7370000000000116</v>
      </c>
      <c r="AC9" s="11">
        <v>6.8279999999999861</v>
      </c>
      <c r="AD9" s="11">
        <v>6.8890000000000056</v>
      </c>
      <c r="AE9" s="11">
        <v>6.932000000000003</v>
      </c>
      <c r="AF9" s="11">
        <v>6.964000000000012</v>
      </c>
      <c r="AG9" s="11">
        <v>6.9879999999999756</v>
      </c>
      <c r="AH9" s="11">
        <v>7.0090000000000092</v>
      </c>
      <c r="AI9" s="11">
        <v>7.0269999999999921</v>
      </c>
      <c r="AJ9" s="11">
        <v>7.0430000000000135</v>
      </c>
      <c r="AK9" s="172">
        <v>7.0579999999999776</v>
      </c>
      <c r="AL9" s="11">
        <v>7.0719999999999832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127.84399999999968</v>
      </c>
      <c r="N11" s="11">
        <f t="shared" si="2"/>
        <v>123.98899999999998</v>
      </c>
      <c r="O11" s="11">
        <f t="shared" si="2"/>
        <v>129.06199999999981</v>
      </c>
      <c r="P11" s="11">
        <f t="shared" si="2"/>
        <v>124.95299999999997</v>
      </c>
      <c r="Q11" s="11">
        <f t="shared" si="2"/>
        <v>122.83699999999986</v>
      </c>
      <c r="R11" s="11">
        <f t="shared" ref="R11" si="3">SUM(R12:R14)</f>
        <v>131.1140000000004</v>
      </c>
      <c r="S11" s="11">
        <f t="shared" ref="S11" si="4">SUM(S12:S14)</f>
        <v>131.36599999999987</v>
      </c>
      <c r="T11" s="11">
        <f t="shared" ref="T11" si="5">SUM(T12:T14)</f>
        <v>137.06199999999981</v>
      </c>
      <c r="U11" s="11">
        <f t="shared" ref="U11" si="6">SUM(U12:U14)</f>
        <v>140.67300000000012</v>
      </c>
      <c r="V11" s="11">
        <f t="shared" ref="V11" si="7">SUM(V12:V14)</f>
        <v>135.83899999999946</v>
      </c>
      <c r="W11" s="11">
        <f t="shared" ref="W11" si="8">SUM(W12:W14)</f>
        <v>132.36600000000004</v>
      </c>
      <c r="X11" s="11">
        <f t="shared" ref="X11" si="9">SUM(X12:X14)</f>
        <v>131.58399999999989</v>
      </c>
      <c r="Y11" s="11">
        <f t="shared" ref="Y11" si="10">SUM(Y12:Y14)</f>
        <v>130.32800000000037</v>
      </c>
      <c r="Z11" s="11">
        <f t="shared" ref="Z11" si="11">SUM(Z12:Z14)</f>
        <v>129.04900000000001</v>
      </c>
      <c r="AA11" s="11">
        <f t="shared" ref="AA11" si="12">SUM(AA12:AA14)</f>
        <v>128.04799999999958</v>
      </c>
      <c r="AB11" s="11">
        <f t="shared" ref="AB11" si="13">SUM(AB12:AB14)</f>
        <v>127.0859999999997</v>
      </c>
      <c r="AC11" s="11">
        <f t="shared" ref="AC11" si="14">SUM(AC12:AC14)</f>
        <v>126.31099999999995</v>
      </c>
      <c r="AD11" s="11">
        <f>SUM(AD12:AD14)</f>
        <v>125.50199999999991</v>
      </c>
      <c r="AE11" s="11">
        <f t="shared" ref="AE11" si="15">SUM(AE12:AE14)</f>
        <v>124.7350000000001</v>
      </c>
      <c r="AF11" s="11">
        <f t="shared" ref="AF11" si="16">SUM(AF12:AF14)</f>
        <v>123.99599999999998</v>
      </c>
      <c r="AG11" s="11">
        <f t="shared" ref="AG11:AL11" si="17">SUM(AG12:AG14)</f>
        <v>123.38000000000017</v>
      </c>
      <c r="AH11" s="11">
        <f t="shared" si="17"/>
        <v>122.73499999999999</v>
      </c>
      <c r="AI11" s="11">
        <f t="shared" si="17"/>
        <v>122.11899999999996</v>
      </c>
      <c r="AJ11" s="11">
        <f t="shared" si="17"/>
        <v>121.5290000000002</v>
      </c>
      <c r="AK11" s="11">
        <f t="shared" si="17"/>
        <v>120.96300000000002</v>
      </c>
      <c r="AL11" s="11">
        <f t="shared" si="17"/>
        <v>120.48300000000006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20.011000000000017</v>
      </c>
      <c r="N12" s="11">
        <v>17.139999999999958</v>
      </c>
      <c r="O12" s="11">
        <v>18.058999999999997</v>
      </c>
      <c r="P12" s="11">
        <v>20.647000000000041</v>
      </c>
      <c r="Q12" s="11">
        <v>19.305999999999976</v>
      </c>
      <c r="R12" s="11">
        <v>19.335000000000001</v>
      </c>
      <c r="S12" s="11">
        <v>20.921999999999986</v>
      </c>
      <c r="T12" s="11">
        <v>19.335000000000001</v>
      </c>
      <c r="U12" s="11">
        <v>20.471</v>
      </c>
      <c r="V12" s="11">
        <v>19.333000000000013</v>
      </c>
      <c r="W12" s="11">
        <v>18.852000000000046</v>
      </c>
      <c r="X12" s="11">
        <v>19.208000000000041</v>
      </c>
      <c r="Y12" s="11">
        <v>19.61699999999999</v>
      </c>
      <c r="Z12" s="11">
        <v>19.899000000000001</v>
      </c>
      <c r="AA12" s="11">
        <v>20.127999999999982</v>
      </c>
      <c r="AB12" s="11">
        <v>20.321000000000005</v>
      </c>
      <c r="AC12" s="11">
        <v>20.489999999999931</v>
      </c>
      <c r="AD12" s="11">
        <v>20.655000000000001</v>
      </c>
      <c r="AE12" s="11">
        <v>20.822000000000003</v>
      </c>
      <c r="AF12" s="11">
        <v>20.986000000000018</v>
      </c>
      <c r="AG12" s="11">
        <v>21.163999999999977</v>
      </c>
      <c r="AH12" s="11">
        <v>21.340999999999937</v>
      </c>
      <c r="AI12" s="11">
        <v>21.517000000000067</v>
      </c>
      <c r="AJ12" s="11">
        <v>21.687000000000026</v>
      </c>
      <c r="AK12" s="172">
        <v>21.852999999999962</v>
      </c>
      <c r="AL12" s="11">
        <v>22.016000000000009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11.354000000000017</v>
      </c>
      <c r="N13" s="11">
        <v>12.308000000000044</v>
      </c>
      <c r="O13" s="11">
        <v>13.778000000000029</v>
      </c>
      <c r="P13" s="11">
        <v>13.60000000000001</v>
      </c>
      <c r="Q13" s="11">
        <v>11.456000000000021</v>
      </c>
      <c r="R13" s="11">
        <v>13.805999999999985</v>
      </c>
      <c r="S13" s="11">
        <v>12.172000000000024</v>
      </c>
      <c r="T13" s="11">
        <v>12.702999999999976</v>
      </c>
      <c r="U13" s="11">
        <v>16.345999999999989</v>
      </c>
      <c r="V13" s="11">
        <v>12.977999999999991</v>
      </c>
      <c r="W13" s="11">
        <v>12.041000000000004</v>
      </c>
      <c r="X13" s="11">
        <v>12.339000000000002</v>
      </c>
      <c r="Y13" s="11">
        <v>12.135999999999983</v>
      </c>
      <c r="Z13" s="11">
        <v>12.080999999999994</v>
      </c>
      <c r="AA13" s="11">
        <v>11.956000000000014</v>
      </c>
      <c r="AB13" s="11">
        <v>11.832999999999954</v>
      </c>
      <c r="AC13" s="11">
        <v>11.617999999999991</v>
      </c>
      <c r="AD13" s="11">
        <v>11.403000000000016</v>
      </c>
      <c r="AE13" s="11">
        <v>11.191000000000027</v>
      </c>
      <c r="AF13" s="11">
        <v>10.983000000000011</v>
      </c>
      <c r="AG13" s="11">
        <v>10.79000000000002</v>
      </c>
      <c r="AH13" s="11">
        <v>10.592999999999984</v>
      </c>
      <c r="AI13" s="11">
        <v>10.396999999999979</v>
      </c>
      <c r="AJ13" s="11">
        <v>10.202999999999996</v>
      </c>
      <c r="AK13" s="172">
        <v>10.008999999999968</v>
      </c>
      <c r="AL13" s="11">
        <v>9.8179999999999801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96.478999999999644</v>
      </c>
      <c r="N14" s="11">
        <v>94.540999999999968</v>
      </c>
      <c r="O14" s="11">
        <v>97.224999999999795</v>
      </c>
      <c r="P14" s="11">
        <v>90.705999999999918</v>
      </c>
      <c r="Q14" s="11">
        <v>92.074999999999861</v>
      </c>
      <c r="R14" s="11">
        <v>97.973000000000411</v>
      </c>
      <c r="S14" s="11">
        <v>98.271999999999878</v>
      </c>
      <c r="T14" s="11">
        <v>105.02399999999984</v>
      </c>
      <c r="U14" s="11">
        <v>103.85600000000014</v>
      </c>
      <c r="V14" s="11">
        <v>103.52799999999945</v>
      </c>
      <c r="W14" s="11">
        <v>101.473</v>
      </c>
      <c r="X14" s="11">
        <v>100.03699999999984</v>
      </c>
      <c r="Y14" s="11">
        <v>98.575000000000401</v>
      </c>
      <c r="Z14" s="11">
        <v>97.069000000000003</v>
      </c>
      <c r="AA14" s="11">
        <v>95.963999999999587</v>
      </c>
      <c r="AB14" s="11">
        <v>94.931999999999732</v>
      </c>
      <c r="AC14" s="11">
        <v>94.203000000000031</v>
      </c>
      <c r="AD14" s="11">
        <v>93.443999999999889</v>
      </c>
      <c r="AE14" s="11">
        <v>92.722000000000065</v>
      </c>
      <c r="AF14" s="11">
        <v>92.026999999999944</v>
      </c>
      <c r="AG14" s="11">
        <v>91.426000000000172</v>
      </c>
      <c r="AH14" s="11">
        <v>90.801000000000059</v>
      </c>
      <c r="AI14" s="11">
        <v>90.204999999999913</v>
      </c>
      <c r="AJ14" s="11">
        <v>89.639000000000181</v>
      </c>
      <c r="AK14" s="172">
        <v>89.101000000000084</v>
      </c>
      <c r="AL14" s="11">
        <v>88.649000000000072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67.968000000000018</v>
      </c>
      <c r="N16" s="11">
        <v>68.268999999999863</v>
      </c>
      <c r="O16" s="11">
        <v>69.987999999999886</v>
      </c>
      <c r="P16" s="11">
        <v>62.463999999999999</v>
      </c>
      <c r="Q16" s="11">
        <v>64.226999999999776</v>
      </c>
      <c r="R16" s="11">
        <v>67.311000000000263</v>
      </c>
      <c r="S16" s="11">
        <v>73.150999999999925</v>
      </c>
      <c r="T16" s="11">
        <v>70.346999999999753</v>
      </c>
      <c r="U16" s="11">
        <v>75.076000000000008</v>
      </c>
      <c r="V16" s="11">
        <v>72.066000000000059</v>
      </c>
      <c r="W16" s="11">
        <v>69.868000000000038</v>
      </c>
      <c r="X16" s="11">
        <v>68.947999999999752</v>
      </c>
      <c r="Y16" s="11">
        <v>69.369</v>
      </c>
      <c r="Z16" s="11">
        <v>70.309000000000182</v>
      </c>
      <c r="AA16" s="11">
        <v>71.098000000000141</v>
      </c>
      <c r="AB16" s="11">
        <v>71.517999999999873</v>
      </c>
      <c r="AC16" s="11">
        <v>71.873999999999938</v>
      </c>
      <c r="AD16" s="11">
        <v>72.09000000000016</v>
      </c>
      <c r="AE16" s="11">
        <v>72.375000000000057</v>
      </c>
      <c r="AF16" s="11">
        <v>72.626000000000019</v>
      </c>
      <c r="AG16" s="11">
        <v>72.949999999999946</v>
      </c>
      <c r="AH16" s="11">
        <v>73.286000000000257</v>
      </c>
      <c r="AI16" s="11">
        <v>73.63600000000001</v>
      </c>
      <c r="AJ16" s="11">
        <v>73.99600000000018</v>
      </c>
      <c r="AK16" s="172">
        <v>74.362000000000023</v>
      </c>
      <c r="AL16" s="11">
        <v>74.733000000000047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252.61200000000005</v>
      </c>
      <c r="N18" s="11">
        <f t="shared" ref="N18:AL18" si="18">SUM(N19:N21)</f>
        <v>258.4200000000003</v>
      </c>
      <c r="O18" s="11">
        <f t="shared" si="18"/>
        <v>263.28199999999981</v>
      </c>
      <c r="P18" s="11">
        <f t="shared" si="18"/>
        <v>255.88100000000017</v>
      </c>
      <c r="Q18" s="11">
        <f t="shared" si="18"/>
        <v>252.77199999999999</v>
      </c>
      <c r="R18" s="11">
        <f t="shared" si="18"/>
        <v>265.71199999999982</v>
      </c>
      <c r="S18" s="11">
        <f t="shared" si="18"/>
        <v>279.3830000000001</v>
      </c>
      <c r="T18" s="11">
        <f t="shared" si="18"/>
        <v>283.19899999999944</v>
      </c>
      <c r="U18" s="11">
        <f t="shared" si="18"/>
        <v>276.75400000000019</v>
      </c>
      <c r="V18" s="11">
        <f t="shared" si="18"/>
        <v>285.32099999999969</v>
      </c>
      <c r="W18" s="11">
        <f t="shared" si="18"/>
        <v>283.00500000000039</v>
      </c>
      <c r="X18" s="11">
        <f t="shared" si="18"/>
        <v>282.13799999999981</v>
      </c>
      <c r="Y18" s="11">
        <f t="shared" si="18"/>
        <v>283.2559999999998</v>
      </c>
      <c r="Z18" s="11">
        <f t="shared" si="18"/>
        <v>284.03099999999989</v>
      </c>
      <c r="AA18" s="11">
        <f t="shared" si="18"/>
        <v>285.66000000000037</v>
      </c>
      <c r="AB18" s="11">
        <f t="shared" si="18"/>
        <v>286.9849999999999</v>
      </c>
      <c r="AC18" s="11">
        <f t="shared" si="18"/>
        <v>287.97799999999995</v>
      </c>
      <c r="AD18" s="11">
        <f t="shared" si="18"/>
        <v>288.85699999999963</v>
      </c>
      <c r="AE18" s="11">
        <f t="shared" si="18"/>
        <v>289.6720000000002</v>
      </c>
      <c r="AF18" s="11">
        <f t="shared" si="18"/>
        <v>290.45499999999981</v>
      </c>
      <c r="AG18" s="11">
        <f t="shared" si="18"/>
        <v>291.26300000000003</v>
      </c>
      <c r="AH18" s="11">
        <f t="shared" si="18"/>
        <v>292.04300000000001</v>
      </c>
      <c r="AI18" s="11">
        <f t="shared" si="18"/>
        <v>292.78999999999996</v>
      </c>
      <c r="AJ18" s="11">
        <f t="shared" si="18"/>
        <v>293.57199999999972</v>
      </c>
      <c r="AK18" s="11">
        <f t="shared" si="18"/>
        <v>294.30900000000025</v>
      </c>
      <c r="AL18" s="11">
        <f t="shared" si="18"/>
        <v>295.01300000000015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153.87200000000007</v>
      </c>
      <c r="N19" s="11">
        <v>162.1720000000002</v>
      </c>
      <c r="O19" s="11">
        <v>166.87199999999984</v>
      </c>
      <c r="P19" s="11">
        <v>151.41200000000006</v>
      </c>
      <c r="Q19" s="11">
        <v>157.26299999999998</v>
      </c>
      <c r="R19" s="11">
        <v>161.60899999999987</v>
      </c>
      <c r="S19" s="11">
        <v>168.9849999999999</v>
      </c>
      <c r="T19" s="11">
        <v>165.62199999999956</v>
      </c>
      <c r="U19" s="11">
        <v>156.68500000000017</v>
      </c>
      <c r="V19" s="11">
        <v>165.72099999999975</v>
      </c>
      <c r="W19" s="11">
        <v>157.30800000000039</v>
      </c>
      <c r="X19" s="11">
        <v>158.55299999999977</v>
      </c>
      <c r="Y19" s="11">
        <v>159.06699999999981</v>
      </c>
      <c r="Z19" s="11">
        <v>159.18599999999992</v>
      </c>
      <c r="AA19" s="11">
        <v>159.57100000000025</v>
      </c>
      <c r="AB19" s="11">
        <v>160.04700000000017</v>
      </c>
      <c r="AC19" s="11">
        <v>160.39900000000014</v>
      </c>
      <c r="AD19" s="11">
        <v>160.71799999999979</v>
      </c>
      <c r="AE19" s="11">
        <v>161.01800000000014</v>
      </c>
      <c r="AF19" s="11">
        <v>161.31399999999971</v>
      </c>
      <c r="AG19" s="11">
        <v>161.64300000000009</v>
      </c>
      <c r="AH19" s="11">
        <v>161.98499999999981</v>
      </c>
      <c r="AI19" s="11">
        <v>162.31899999999996</v>
      </c>
      <c r="AJ19" s="11">
        <v>162.70799999999988</v>
      </c>
      <c r="AK19" s="172">
        <v>163.07900000000029</v>
      </c>
      <c r="AL19" s="11">
        <v>163.44299999999996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43.916000000000068</v>
      </c>
      <c r="N20" s="11">
        <v>42.425000000000004</v>
      </c>
      <c r="O20" s="11">
        <v>40.183000000000064</v>
      </c>
      <c r="P20" s="11">
        <v>44.280999999999992</v>
      </c>
      <c r="Q20" s="11">
        <v>39.360999999999947</v>
      </c>
      <c r="R20" s="11">
        <v>43.941000000000038</v>
      </c>
      <c r="S20" s="11">
        <v>43.05100000000008</v>
      </c>
      <c r="T20" s="11">
        <v>48.464999999999911</v>
      </c>
      <c r="U20" s="11">
        <v>49.694999999999958</v>
      </c>
      <c r="V20" s="11">
        <v>51.620999999999903</v>
      </c>
      <c r="W20" s="11">
        <v>58.660000000000089</v>
      </c>
      <c r="X20" s="11">
        <v>60.568000000000168</v>
      </c>
      <c r="Y20" s="11">
        <v>60.13100000000005</v>
      </c>
      <c r="Z20" s="11">
        <v>60.089999999999947</v>
      </c>
      <c r="AA20" s="11">
        <v>60.264000000000131</v>
      </c>
      <c r="AB20" s="11">
        <v>60.375999999999905</v>
      </c>
      <c r="AC20" s="11">
        <v>60.434999999999953</v>
      </c>
      <c r="AD20" s="11">
        <v>60.487000000000002</v>
      </c>
      <c r="AE20" s="11">
        <v>60.53400000000002</v>
      </c>
      <c r="AF20" s="11">
        <v>60.582000000000122</v>
      </c>
      <c r="AG20" s="11">
        <v>60.641999999999982</v>
      </c>
      <c r="AH20" s="11">
        <v>60.690000000000182</v>
      </c>
      <c r="AI20" s="11">
        <v>60.736000000000004</v>
      </c>
      <c r="AJ20" s="11">
        <v>60.779999999999973</v>
      </c>
      <c r="AK20" s="172">
        <v>60.820999999999948</v>
      </c>
      <c r="AL20" s="11">
        <v>60.862000000000222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54.823999999999934</v>
      </c>
      <c r="N21" s="11">
        <v>53.823000000000071</v>
      </c>
      <c r="O21" s="11">
        <v>56.226999999999904</v>
      </c>
      <c r="P21" s="11">
        <v>60.188000000000123</v>
      </c>
      <c r="Q21" s="11">
        <v>56.148000000000074</v>
      </c>
      <c r="R21" s="11">
        <v>60.161999999999921</v>
      </c>
      <c r="S21" s="11">
        <v>67.347000000000136</v>
      </c>
      <c r="T21" s="11">
        <v>69.111999999999952</v>
      </c>
      <c r="U21" s="11">
        <v>70.374000000000052</v>
      </c>
      <c r="V21" s="11">
        <v>67.979000000000013</v>
      </c>
      <c r="W21" s="11">
        <v>67.036999999999921</v>
      </c>
      <c r="X21" s="11">
        <v>63.016999999999889</v>
      </c>
      <c r="Y21" s="11">
        <v>64.05799999999995</v>
      </c>
      <c r="Z21" s="11">
        <v>64.755000000000024</v>
      </c>
      <c r="AA21" s="11">
        <v>65.825000000000003</v>
      </c>
      <c r="AB21" s="11">
        <v>66.561999999999841</v>
      </c>
      <c r="AC21" s="11">
        <v>67.143999999999878</v>
      </c>
      <c r="AD21" s="11">
        <v>67.651999999999873</v>
      </c>
      <c r="AE21" s="11">
        <v>68.120000000000019</v>
      </c>
      <c r="AF21" s="11">
        <v>68.558999999999997</v>
      </c>
      <c r="AG21" s="11">
        <v>68.977999999999938</v>
      </c>
      <c r="AH21" s="11">
        <v>69.367999999999995</v>
      </c>
      <c r="AI21" s="11">
        <v>69.735000000000042</v>
      </c>
      <c r="AJ21" s="11">
        <v>70.083999999999875</v>
      </c>
      <c r="AK21" s="172">
        <v>70.409000000000034</v>
      </c>
      <c r="AL21" s="11">
        <v>70.707999999999984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241.98000000000002</v>
      </c>
      <c r="N23" s="11">
        <f t="shared" ref="N23:AL23" si="19">SUM(N24:N31)</f>
        <v>248.87999999999982</v>
      </c>
      <c r="O23" s="11">
        <f t="shared" si="19"/>
        <v>246.59000000000003</v>
      </c>
      <c r="P23" s="11">
        <f t="shared" si="19"/>
        <v>260.10399999999998</v>
      </c>
      <c r="Q23" s="11">
        <f t="shared" si="19"/>
        <v>289.50499999999994</v>
      </c>
      <c r="R23" s="11">
        <f t="shared" si="19"/>
        <v>282.52400000000034</v>
      </c>
      <c r="S23" s="11">
        <f t="shared" si="19"/>
        <v>276.95900000000012</v>
      </c>
      <c r="T23" s="11">
        <f t="shared" si="19"/>
        <v>252.73499999999999</v>
      </c>
      <c r="U23" s="11">
        <f t="shared" si="19"/>
        <v>262.64500000000038</v>
      </c>
      <c r="V23" s="11">
        <f t="shared" si="19"/>
        <v>290.75400000000013</v>
      </c>
      <c r="W23" s="11">
        <f t="shared" si="19"/>
        <v>295.29599999999976</v>
      </c>
      <c r="X23" s="11">
        <f t="shared" si="19"/>
        <v>297.06900000000002</v>
      </c>
      <c r="Y23" s="11">
        <f t="shared" si="19"/>
        <v>296.98400000000026</v>
      </c>
      <c r="Z23" s="11">
        <f t="shared" si="19"/>
        <v>298.14999999999964</v>
      </c>
      <c r="AA23" s="11">
        <f t="shared" si="19"/>
        <v>299.62899999999996</v>
      </c>
      <c r="AB23" s="11">
        <f t="shared" si="19"/>
        <v>300.80399999999986</v>
      </c>
      <c r="AC23" s="11">
        <f t="shared" si="19"/>
        <v>302.06499999999994</v>
      </c>
      <c r="AD23" s="11">
        <f t="shared" si="19"/>
        <v>303.30399999999992</v>
      </c>
      <c r="AE23" s="11">
        <f t="shared" si="19"/>
        <v>304.53999999999991</v>
      </c>
      <c r="AF23" s="11">
        <f t="shared" si="19"/>
        <v>305.79600000000005</v>
      </c>
      <c r="AG23" s="11">
        <f t="shared" si="19"/>
        <v>307.13400000000024</v>
      </c>
      <c r="AH23" s="11">
        <f t="shared" si="19"/>
        <v>308.43500000000029</v>
      </c>
      <c r="AI23" s="11">
        <f t="shared" si="19"/>
        <v>309.74100000000016</v>
      </c>
      <c r="AJ23" s="11">
        <f t="shared" si="19"/>
        <v>311.03500000000037</v>
      </c>
      <c r="AK23" s="11">
        <f t="shared" si="19"/>
        <v>312.31399999999951</v>
      </c>
      <c r="AL23" s="11">
        <f t="shared" si="19"/>
        <v>313.58399999999961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3.9989999999999997</v>
      </c>
      <c r="N24" s="11">
        <v>3.545000000000003</v>
      </c>
      <c r="O24" s="11">
        <v>3.9590000000000005</v>
      </c>
      <c r="P24" s="11">
        <v>4.6599999999999913</v>
      </c>
      <c r="Q24" s="11">
        <v>5.1380000000000026</v>
      </c>
      <c r="R24" s="11">
        <v>3.3860000000000023</v>
      </c>
      <c r="S24" s="11">
        <v>4.1100000000000101</v>
      </c>
      <c r="T24" s="11">
        <v>5.2560000000000073</v>
      </c>
      <c r="U24" s="11">
        <v>2.4749999999999983</v>
      </c>
      <c r="V24" s="11">
        <v>5.2889999999999961</v>
      </c>
      <c r="W24" s="11">
        <v>3.9050000000000034</v>
      </c>
      <c r="X24" s="11">
        <v>3.8609999999999958</v>
      </c>
      <c r="Y24" s="11">
        <v>3.8489999999999953</v>
      </c>
      <c r="Z24" s="11">
        <v>3.8339999999999965</v>
      </c>
      <c r="AA24" s="11">
        <v>3.8259999999999912</v>
      </c>
      <c r="AB24" s="11">
        <v>3.8380000000000085</v>
      </c>
      <c r="AC24" s="11">
        <v>3.845000000000006</v>
      </c>
      <c r="AD24" s="11">
        <v>3.8520000000000105</v>
      </c>
      <c r="AE24" s="11">
        <v>3.8590000000000049</v>
      </c>
      <c r="AF24" s="11">
        <v>3.8659999999999983</v>
      </c>
      <c r="AG24" s="11">
        <v>3.8710000000000115</v>
      </c>
      <c r="AH24" s="11">
        <v>3.876999999999994</v>
      </c>
      <c r="AI24" s="11">
        <v>3.8830000000000071</v>
      </c>
      <c r="AJ24" s="11">
        <v>3.8890000000000069</v>
      </c>
      <c r="AK24" s="172">
        <v>3.8949999999999978</v>
      </c>
      <c r="AL24" s="11">
        <v>3.9009999999999994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26.003999999999991</v>
      </c>
      <c r="N25" s="11">
        <v>24.783000000000026</v>
      </c>
      <c r="O25" s="11">
        <v>20.487000000000002</v>
      </c>
      <c r="P25" s="11">
        <v>25.618000000000002</v>
      </c>
      <c r="Q25" s="11">
        <v>25.63400000000005</v>
      </c>
      <c r="R25" s="11">
        <v>24.572000000000088</v>
      </c>
      <c r="S25" s="11">
        <v>24.179000000000034</v>
      </c>
      <c r="T25" s="11">
        <v>29.987000000000016</v>
      </c>
      <c r="U25" s="11">
        <v>30.471999999999976</v>
      </c>
      <c r="V25" s="11">
        <v>27.298000000000005</v>
      </c>
      <c r="W25" s="11">
        <v>24.987000000000013</v>
      </c>
      <c r="X25" s="11">
        <v>25.567999999999966</v>
      </c>
      <c r="Y25" s="11">
        <v>25.741000000000078</v>
      </c>
      <c r="Z25" s="11">
        <v>26.130000000000031</v>
      </c>
      <c r="AA25" s="11">
        <v>26.42300000000002</v>
      </c>
      <c r="AB25" s="11">
        <v>26.654999999999962</v>
      </c>
      <c r="AC25" s="11">
        <v>26.869000000000046</v>
      </c>
      <c r="AD25" s="11">
        <v>27.049999999999997</v>
      </c>
      <c r="AE25" s="11">
        <v>27.21899999999998</v>
      </c>
      <c r="AF25" s="11">
        <v>27.385999999999946</v>
      </c>
      <c r="AG25" s="11">
        <v>27.563000000000017</v>
      </c>
      <c r="AH25" s="11">
        <v>27.734000000000027</v>
      </c>
      <c r="AI25" s="11">
        <v>27.90100000000006</v>
      </c>
      <c r="AJ25" s="11">
        <v>28.057999999999982</v>
      </c>
      <c r="AK25" s="172">
        <v>28.203999999999947</v>
      </c>
      <c r="AL25" s="11">
        <v>28.34099999999999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14.694999999999984</v>
      </c>
      <c r="N26" s="11">
        <v>17.632000000000019</v>
      </c>
      <c r="O26" s="11">
        <v>15.056000000000015</v>
      </c>
      <c r="P26" s="11">
        <v>11.887999999999995</v>
      </c>
      <c r="Q26" s="11">
        <v>13.856999999999982</v>
      </c>
      <c r="R26" s="11">
        <v>15.077000000000028</v>
      </c>
      <c r="S26" s="11">
        <v>11.843000000000009</v>
      </c>
      <c r="T26" s="11">
        <v>14.208999999999984</v>
      </c>
      <c r="U26" s="11">
        <v>13.643999999999989</v>
      </c>
      <c r="V26" s="11">
        <v>14.335999999999972</v>
      </c>
      <c r="W26" s="11">
        <v>16.350999999999978</v>
      </c>
      <c r="X26" s="11">
        <v>16.607999999999979</v>
      </c>
      <c r="Y26" s="11">
        <v>16.494000000000007</v>
      </c>
      <c r="Z26" s="11">
        <v>16.35899999999998</v>
      </c>
      <c r="AA26" s="11">
        <v>16.199999999999974</v>
      </c>
      <c r="AB26" s="11">
        <v>16.082000000000011</v>
      </c>
      <c r="AC26" s="11">
        <v>15.981999999999973</v>
      </c>
      <c r="AD26" s="11">
        <v>15.880999999999993</v>
      </c>
      <c r="AE26" s="11">
        <v>15.779000000000014</v>
      </c>
      <c r="AF26" s="11">
        <v>15.675999999999977</v>
      </c>
      <c r="AG26" s="11">
        <v>15.574999999999962</v>
      </c>
      <c r="AH26" s="11">
        <v>15.464999999999991</v>
      </c>
      <c r="AI26" s="11">
        <v>15.355000000000045</v>
      </c>
      <c r="AJ26" s="11">
        <v>15.244999999999974</v>
      </c>
      <c r="AK26" s="172">
        <v>15.136000000000012</v>
      </c>
      <c r="AL26" s="11">
        <v>15.027999999999999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14.521999999999995</v>
      </c>
      <c r="N27" s="11">
        <v>11.786000000000039</v>
      </c>
      <c r="O27" s="11">
        <v>12.278000000000041</v>
      </c>
      <c r="P27" s="11">
        <v>12.164000000000023</v>
      </c>
      <c r="Q27" s="11">
        <v>13.684999999999977</v>
      </c>
      <c r="R27" s="11">
        <v>12.879000000000021</v>
      </c>
      <c r="S27" s="11">
        <v>13.328999999999994</v>
      </c>
      <c r="T27" s="11">
        <v>12.677000000000014</v>
      </c>
      <c r="U27" s="11">
        <v>14.439000000000007</v>
      </c>
      <c r="V27" s="11">
        <v>17.645999999999951</v>
      </c>
      <c r="W27" s="11">
        <v>18.449999999999967</v>
      </c>
      <c r="X27" s="11">
        <v>18.150000000000023</v>
      </c>
      <c r="Y27" s="11">
        <v>17.822000000000006</v>
      </c>
      <c r="Z27" s="11">
        <v>17.603000000000005</v>
      </c>
      <c r="AA27" s="11">
        <v>17.50699999999998</v>
      </c>
      <c r="AB27" s="11">
        <v>17.590999999999994</v>
      </c>
      <c r="AC27" s="11">
        <v>17.716000000000008</v>
      </c>
      <c r="AD27" s="11">
        <v>17.861000000000008</v>
      </c>
      <c r="AE27" s="11">
        <v>18.016000000000012</v>
      </c>
      <c r="AF27" s="11">
        <v>18.176999999999992</v>
      </c>
      <c r="AG27" s="11">
        <v>18.338000000000068</v>
      </c>
      <c r="AH27" s="11">
        <v>18.501000000000023</v>
      </c>
      <c r="AI27" s="11">
        <v>18.662999999999997</v>
      </c>
      <c r="AJ27" s="11">
        <v>18.824000000000037</v>
      </c>
      <c r="AK27" s="172">
        <v>18.980999999999977</v>
      </c>
      <c r="AL27" s="11">
        <v>19.135999999999992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55.173000000000066</v>
      </c>
      <c r="N28" s="11">
        <v>54.041000000000025</v>
      </c>
      <c r="O28" s="11">
        <v>51.836000000000112</v>
      </c>
      <c r="P28" s="11">
        <v>61.389999999999972</v>
      </c>
      <c r="Q28" s="11">
        <v>72.85599999999998</v>
      </c>
      <c r="R28" s="11">
        <v>66.617000000000075</v>
      </c>
      <c r="S28" s="11">
        <v>69.675000000000011</v>
      </c>
      <c r="T28" s="11">
        <v>65.440999999999889</v>
      </c>
      <c r="U28" s="11">
        <v>66.294000000000125</v>
      </c>
      <c r="V28" s="11">
        <v>84.544000000000153</v>
      </c>
      <c r="W28" s="11">
        <v>91.994999999999933</v>
      </c>
      <c r="X28" s="11">
        <v>93.083999999999989</v>
      </c>
      <c r="Y28" s="11">
        <v>93.382000000000119</v>
      </c>
      <c r="Z28" s="11">
        <v>93.940999999999889</v>
      </c>
      <c r="AA28" s="11">
        <v>94.556000000000097</v>
      </c>
      <c r="AB28" s="11">
        <v>95.036000000000087</v>
      </c>
      <c r="AC28" s="11">
        <v>95.474000000000046</v>
      </c>
      <c r="AD28" s="11">
        <v>95.931999999999988</v>
      </c>
      <c r="AE28" s="11">
        <v>96.406999999999812</v>
      </c>
      <c r="AF28" s="11">
        <v>96.904000000000025</v>
      </c>
      <c r="AG28" s="11">
        <v>97.433000000000121</v>
      </c>
      <c r="AH28" s="11">
        <v>97.94900000000024</v>
      </c>
      <c r="AI28" s="11">
        <v>98.467000000000226</v>
      </c>
      <c r="AJ28" s="11">
        <v>98.982000000000099</v>
      </c>
      <c r="AK28" s="172">
        <v>99.495999999999782</v>
      </c>
      <c r="AL28" s="11">
        <v>100.0089999999999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76.721999999999937</v>
      </c>
      <c r="N29" s="11">
        <v>82.891999999999683</v>
      </c>
      <c r="O29" s="11">
        <v>90.725999999999843</v>
      </c>
      <c r="P29" s="11">
        <v>92.664999999999992</v>
      </c>
      <c r="Q29" s="11">
        <v>99.777000000000015</v>
      </c>
      <c r="R29" s="11">
        <v>111.55100000000014</v>
      </c>
      <c r="S29" s="11">
        <v>98.206000000000017</v>
      </c>
      <c r="T29" s="11">
        <v>73.960000000000022</v>
      </c>
      <c r="U29" s="11">
        <v>76.140000000000214</v>
      </c>
      <c r="V29" s="11">
        <v>82.69100000000013</v>
      </c>
      <c r="W29" s="11">
        <v>82.902999999999878</v>
      </c>
      <c r="X29" s="11">
        <v>84.296000000000035</v>
      </c>
      <c r="Y29" s="11">
        <v>85.904000000000025</v>
      </c>
      <c r="Z29" s="11">
        <v>86.888999999999768</v>
      </c>
      <c r="AA29" s="11">
        <v>87.546999999999827</v>
      </c>
      <c r="AB29" s="11">
        <v>88.044999999999817</v>
      </c>
      <c r="AC29" s="11">
        <v>88.611999999999853</v>
      </c>
      <c r="AD29" s="11">
        <v>89.167999999999864</v>
      </c>
      <c r="AE29" s="11">
        <v>89.719000000000037</v>
      </c>
      <c r="AF29" s="11">
        <v>90.268000000000114</v>
      </c>
      <c r="AG29" s="11">
        <v>90.835000000000008</v>
      </c>
      <c r="AH29" s="11">
        <v>91.378</v>
      </c>
      <c r="AI29" s="11">
        <v>91.91999999999986</v>
      </c>
      <c r="AJ29" s="11">
        <v>92.462000000000188</v>
      </c>
      <c r="AK29" s="172">
        <v>93.003999999999749</v>
      </c>
      <c r="AL29" s="11">
        <v>93.546999999999784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24.341000000000069</v>
      </c>
      <c r="N30" s="11">
        <v>27.614000000000011</v>
      </c>
      <c r="O30" s="11">
        <v>25.001999999999974</v>
      </c>
      <c r="P30" s="11">
        <v>22.923999999999989</v>
      </c>
      <c r="Q30" s="11">
        <v>24.121999999999943</v>
      </c>
      <c r="R30" s="11">
        <v>25.58100000000001</v>
      </c>
      <c r="S30" s="11">
        <v>24.00100000000003</v>
      </c>
      <c r="T30" s="11">
        <v>26.54000000000007</v>
      </c>
      <c r="U30" s="11">
        <v>28.273000000000021</v>
      </c>
      <c r="V30" s="11">
        <v>29.120999999999921</v>
      </c>
      <c r="W30" s="11">
        <v>26.521999999999981</v>
      </c>
      <c r="X30" s="11">
        <v>26.177000000000032</v>
      </c>
      <c r="Y30" s="11">
        <v>24.996000000000024</v>
      </c>
      <c r="Z30" s="11">
        <v>24.636999999999979</v>
      </c>
      <c r="AA30" s="11">
        <v>24.819000000000027</v>
      </c>
      <c r="AB30" s="11">
        <v>24.862999999999971</v>
      </c>
      <c r="AC30" s="11">
        <v>24.942000000000032</v>
      </c>
      <c r="AD30" s="11">
        <v>25.000000000000028</v>
      </c>
      <c r="AE30" s="11">
        <v>25.039000000000016</v>
      </c>
      <c r="AF30" s="11">
        <v>25.064999999999987</v>
      </c>
      <c r="AG30" s="11">
        <v>25.100000000000044</v>
      </c>
      <c r="AH30" s="11">
        <v>25.138999999999971</v>
      </c>
      <c r="AI30" s="11">
        <v>25.181000000000004</v>
      </c>
      <c r="AJ30" s="11">
        <v>25.221000000000071</v>
      </c>
      <c r="AK30" s="172">
        <v>25.257000000000048</v>
      </c>
      <c r="AL30" s="11">
        <v>25.287999999999997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26.523999999999987</v>
      </c>
      <c r="N31" s="11">
        <v>26.587000000000003</v>
      </c>
      <c r="O31" s="11">
        <v>27.246000000000048</v>
      </c>
      <c r="P31" s="11">
        <v>28.795000000000051</v>
      </c>
      <c r="Q31" s="11">
        <v>34.435999999999957</v>
      </c>
      <c r="R31" s="11">
        <v>22.861000000000011</v>
      </c>
      <c r="S31" s="11">
        <v>31.61600000000001</v>
      </c>
      <c r="T31" s="11">
        <v>24.664999999999996</v>
      </c>
      <c r="U31" s="11">
        <v>30.908000000000019</v>
      </c>
      <c r="V31" s="11">
        <v>29.829000000000025</v>
      </c>
      <c r="W31" s="11">
        <v>30.182999999999989</v>
      </c>
      <c r="X31" s="11">
        <v>29.324999999999974</v>
      </c>
      <c r="Y31" s="11">
        <v>28.796000000000021</v>
      </c>
      <c r="Z31" s="11">
        <v>28.756999999999977</v>
      </c>
      <c r="AA31" s="11">
        <v>28.751000000000019</v>
      </c>
      <c r="AB31" s="11">
        <v>28.693999999999999</v>
      </c>
      <c r="AC31" s="11">
        <v>28.624999999999979</v>
      </c>
      <c r="AD31" s="11">
        <v>28.560000000000024</v>
      </c>
      <c r="AE31" s="11">
        <v>28.502000000000002</v>
      </c>
      <c r="AF31" s="11">
        <v>28.453999999999994</v>
      </c>
      <c r="AG31" s="11">
        <v>28.419000000000008</v>
      </c>
      <c r="AH31" s="11">
        <v>28.392000000000035</v>
      </c>
      <c r="AI31" s="11">
        <v>28.370999999999984</v>
      </c>
      <c r="AJ31" s="11">
        <v>28.354000000000035</v>
      </c>
      <c r="AK31" s="172">
        <v>28.34100000000003</v>
      </c>
      <c r="AL31" s="11">
        <v>28.333999999999953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270.11799999999982</v>
      </c>
      <c r="N33" s="11">
        <f t="shared" ref="N33:AK33" si="20">SUM(N34:N36)</f>
        <v>273.34999999999962</v>
      </c>
      <c r="O33" s="11">
        <f t="shared" si="20"/>
        <v>276.44499999999982</v>
      </c>
      <c r="P33" s="11">
        <f t="shared" si="20"/>
        <v>264.55600000000027</v>
      </c>
      <c r="Q33" s="11">
        <f t="shared" si="20"/>
        <v>274.62399999999991</v>
      </c>
      <c r="R33" s="11">
        <f t="shared" si="20"/>
        <v>267.88799999999992</v>
      </c>
      <c r="S33" s="11">
        <f t="shared" si="20"/>
        <v>276.31299999999965</v>
      </c>
      <c r="T33" s="11">
        <f t="shared" si="20"/>
        <v>282.63099999999952</v>
      </c>
      <c r="U33" s="11">
        <f t="shared" si="20"/>
        <v>280.35700000000026</v>
      </c>
      <c r="V33" s="11">
        <f t="shared" si="20"/>
        <v>278.87</v>
      </c>
      <c r="W33" s="11">
        <f t="shared" si="20"/>
        <v>275.65499999999997</v>
      </c>
      <c r="X33" s="11">
        <f t="shared" si="20"/>
        <v>276.70799999999963</v>
      </c>
      <c r="Y33" s="11">
        <f t="shared" si="20"/>
        <v>278.40899999999959</v>
      </c>
      <c r="Z33" s="11">
        <f t="shared" si="20"/>
        <v>280.36099999999999</v>
      </c>
      <c r="AA33" s="11">
        <f t="shared" si="20"/>
        <v>282.94399999999996</v>
      </c>
      <c r="AB33" s="11">
        <f t="shared" si="20"/>
        <v>284.71600000000029</v>
      </c>
      <c r="AC33" s="11">
        <f t="shared" si="20"/>
        <v>286.04099999999983</v>
      </c>
      <c r="AD33" s="11">
        <f t="shared" si="20"/>
        <v>287.28200000000027</v>
      </c>
      <c r="AE33" s="11">
        <f t="shared" si="20"/>
        <v>288.48899999999969</v>
      </c>
      <c r="AF33" s="11">
        <f t="shared" si="20"/>
        <v>289.68999999999983</v>
      </c>
      <c r="AG33" s="11">
        <f t="shared" si="20"/>
        <v>290.92700000000013</v>
      </c>
      <c r="AH33" s="11">
        <f t="shared" si="20"/>
        <v>292.1230000000001</v>
      </c>
      <c r="AI33" s="11">
        <f t="shared" si="20"/>
        <v>293.27500000000015</v>
      </c>
      <c r="AJ33" s="11">
        <f t="shared" si="20"/>
        <v>294.41699999999992</v>
      </c>
      <c r="AK33" s="11">
        <f t="shared" si="20"/>
        <v>295.53799999999978</v>
      </c>
      <c r="AL33" s="11">
        <f>SUM(AL34:AL36)</f>
        <v>296.62999999999994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55.980999999999909</v>
      </c>
      <c r="N34" s="11">
        <v>52.855999999999923</v>
      </c>
      <c r="O34" s="11">
        <v>50.427999999999948</v>
      </c>
      <c r="P34" s="11">
        <v>44.698000000000064</v>
      </c>
      <c r="Q34" s="11">
        <v>45.542999999999971</v>
      </c>
      <c r="R34" s="11">
        <v>42.550000000000082</v>
      </c>
      <c r="S34" s="11">
        <v>42.997000000000043</v>
      </c>
      <c r="T34" s="11">
        <v>42.823000000000086</v>
      </c>
      <c r="U34" s="11">
        <v>41.031999999999996</v>
      </c>
      <c r="V34" s="11">
        <v>41.714999999999939</v>
      </c>
      <c r="W34" s="11">
        <v>43.203999999999994</v>
      </c>
      <c r="X34" s="11">
        <v>42.588999999999984</v>
      </c>
      <c r="Y34" s="11">
        <v>43.327999999999946</v>
      </c>
      <c r="Z34" s="11">
        <v>43.885000000000083</v>
      </c>
      <c r="AA34" s="11">
        <v>44.594000000000158</v>
      </c>
      <c r="AB34" s="11">
        <v>44.914000000000023</v>
      </c>
      <c r="AC34" s="11">
        <v>45.188000000000002</v>
      </c>
      <c r="AD34" s="11">
        <v>45.468999999999895</v>
      </c>
      <c r="AE34" s="11">
        <v>45.749999999999922</v>
      </c>
      <c r="AF34" s="11">
        <v>46.03199999999994</v>
      </c>
      <c r="AG34" s="11">
        <v>46.314999999999969</v>
      </c>
      <c r="AH34" s="11">
        <v>46.595000000000041</v>
      </c>
      <c r="AI34" s="11">
        <v>46.871000000000166</v>
      </c>
      <c r="AJ34" s="11">
        <v>47.148000000000124</v>
      </c>
      <c r="AK34" s="172">
        <v>47.421999999999912</v>
      </c>
      <c r="AL34" s="11">
        <v>47.691999999999922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84.609999999999928</v>
      </c>
      <c r="N35" s="11">
        <v>88.29799999999986</v>
      </c>
      <c r="O35" s="11">
        <v>93.91199999999985</v>
      </c>
      <c r="P35" s="11">
        <v>88.708000000000098</v>
      </c>
      <c r="Q35" s="11">
        <v>93.129000000000005</v>
      </c>
      <c r="R35" s="11">
        <v>93.772999999999939</v>
      </c>
      <c r="S35" s="11">
        <v>93.18199999999996</v>
      </c>
      <c r="T35" s="11">
        <v>92.997999999999848</v>
      </c>
      <c r="U35" s="11">
        <v>94.628999999999891</v>
      </c>
      <c r="V35" s="11">
        <v>95.924000000000149</v>
      </c>
      <c r="W35" s="11">
        <v>95.377000000000095</v>
      </c>
      <c r="X35" s="11">
        <v>94.304999999999822</v>
      </c>
      <c r="Y35" s="11">
        <v>93.349999999999895</v>
      </c>
      <c r="Z35" s="11">
        <v>93.063999999999979</v>
      </c>
      <c r="AA35" s="11">
        <v>92.968999999999667</v>
      </c>
      <c r="AB35" s="11">
        <v>93.075000000000159</v>
      </c>
      <c r="AC35" s="11">
        <v>93.08099999999979</v>
      </c>
      <c r="AD35" s="11">
        <v>93.088000000000221</v>
      </c>
      <c r="AE35" s="11">
        <v>93.098999999999791</v>
      </c>
      <c r="AF35" s="11">
        <v>93.123999999999953</v>
      </c>
      <c r="AG35" s="11">
        <v>93.206000000000088</v>
      </c>
      <c r="AH35" s="11">
        <v>93.280000000000172</v>
      </c>
      <c r="AI35" s="11">
        <v>93.337999999999809</v>
      </c>
      <c r="AJ35" s="11">
        <v>93.389999999999958</v>
      </c>
      <c r="AK35" s="172">
        <v>93.430000000000092</v>
      </c>
      <c r="AL35" s="11">
        <v>93.453000000000102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129.52700000000002</v>
      </c>
      <c r="N36" s="11">
        <v>132.19599999999986</v>
      </c>
      <c r="O36" s="11">
        <v>132.10500000000002</v>
      </c>
      <c r="P36" s="11">
        <v>131.15000000000009</v>
      </c>
      <c r="Q36" s="11">
        <v>135.95199999999997</v>
      </c>
      <c r="R36" s="11">
        <v>131.56499999999986</v>
      </c>
      <c r="S36" s="11">
        <v>140.13399999999967</v>
      </c>
      <c r="T36" s="11">
        <v>146.80999999999958</v>
      </c>
      <c r="U36" s="11">
        <v>144.69600000000037</v>
      </c>
      <c r="V36" s="11">
        <v>141.23099999999991</v>
      </c>
      <c r="W36" s="11">
        <v>137.07399999999987</v>
      </c>
      <c r="X36" s="11">
        <v>139.81399999999985</v>
      </c>
      <c r="Y36" s="11">
        <v>141.73099999999977</v>
      </c>
      <c r="Z36" s="11">
        <v>143.41199999999995</v>
      </c>
      <c r="AA36" s="11">
        <v>145.38100000000011</v>
      </c>
      <c r="AB36" s="11">
        <v>146.72700000000012</v>
      </c>
      <c r="AC36" s="11">
        <v>147.77200000000008</v>
      </c>
      <c r="AD36" s="11">
        <v>148.72500000000011</v>
      </c>
      <c r="AE36" s="11">
        <v>149.63999999999999</v>
      </c>
      <c r="AF36" s="11">
        <v>150.53399999999991</v>
      </c>
      <c r="AG36" s="11">
        <v>151.40600000000006</v>
      </c>
      <c r="AH36" s="11">
        <v>152.24799999999988</v>
      </c>
      <c r="AI36" s="11">
        <v>153.06600000000017</v>
      </c>
      <c r="AJ36" s="11">
        <v>153.87899999999982</v>
      </c>
      <c r="AK36" s="172">
        <v>154.68599999999975</v>
      </c>
      <c r="AL36" s="11">
        <v>155.4849999999999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980.82299999999964</v>
      </c>
      <c r="N38" s="11">
        <f t="shared" ref="N38:AL38" si="21">SUM(N5,N11,N16,N18,N23,N33)</f>
        <v>998.42399999999975</v>
      </c>
      <c r="O38" s="11">
        <f t="shared" si="21"/>
        <v>1014.3929999999993</v>
      </c>
      <c r="P38" s="11">
        <f t="shared" si="21"/>
        <v>989.82100000000037</v>
      </c>
      <c r="Q38" s="11">
        <f t="shared" si="21"/>
        <v>1020.8989999999995</v>
      </c>
      <c r="R38" s="11">
        <f t="shared" si="21"/>
        <v>1038.2930000000006</v>
      </c>
      <c r="S38" s="11">
        <f t="shared" si="21"/>
        <v>1060.0689999999997</v>
      </c>
      <c r="T38" s="11">
        <f t="shared" si="21"/>
        <v>1054.5029999999986</v>
      </c>
      <c r="U38" s="11">
        <f t="shared" si="21"/>
        <v>1061.8560000000009</v>
      </c>
      <c r="V38" s="11">
        <f t="shared" si="21"/>
        <v>1089.3149999999991</v>
      </c>
      <c r="W38" s="11">
        <f t="shared" si="21"/>
        <v>1086.2270000000003</v>
      </c>
      <c r="X38" s="11">
        <f t="shared" si="21"/>
        <v>1086.204999999999</v>
      </c>
      <c r="Y38" s="11">
        <f t="shared" si="21"/>
        <v>1087.9090000000001</v>
      </c>
      <c r="Z38" s="11">
        <f t="shared" si="21"/>
        <v>1091.3939999999998</v>
      </c>
      <c r="AA38" s="11">
        <f t="shared" si="21"/>
        <v>1096.9680000000001</v>
      </c>
      <c r="AB38" s="11">
        <f t="shared" si="21"/>
        <v>1100.6839999999997</v>
      </c>
      <c r="AC38" s="11">
        <f t="shared" si="21"/>
        <v>1103.8219999999997</v>
      </c>
      <c r="AD38" s="11">
        <f t="shared" si="21"/>
        <v>1106.54</v>
      </c>
      <c r="AE38" s="11">
        <f t="shared" si="21"/>
        <v>1109.2530000000002</v>
      </c>
      <c r="AF38" s="11">
        <f t="shared" si="21"/>
        <v>1111.9379999999996</v>
      </c>
      <c r="AG38" s="11">
        <f t="shared" si="21"/>
        <v>1114.9750000000004</v>
      </c>
      <c r="AH38" s="11">
        <f t="shared" si="21"/>
        <v>1117.8850000000007</v>
      </c>
      <c r="AI38" s="11">
        <f t="shared" si="21"/>
        <v>1120.7670000000001</v>
      </c>
      <c r="AJ38" s="11">
        <f t="shared" si="21"/>
        <v>1123.7010000000005</v>
      </c>
      <c r="AK38" s="11">
        <f t="shared" si="21"/>
        <v>1126.5849999999996</v>
      </c>
      <c r="AL38" s="11">
        <f t="shared" si="21"/>
        <v>1129.4899999999998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Derby, Derbyshire, Nottingham and Nottinghamshire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Derby, Derbyshire, Nottingham and Nottinghamshire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Derby, Derbyshire, Nottingham and Nottinghamshire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Derby, Derbyshire, Nottingham and Nottinghamshire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Derby, Derbyshire, Nottingham and Nottinghamshire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Derby, Derbyshire, Nottingham and Nottinghamshire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Derby, Derbyshire, Nottingham and Nottinghamshire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25.800809598061413</v>
      </c>
      <c r="N231" s="40">
        <f>'Ind T1'!D25</f>
        <v>25.377292223448677</v>
      </c>
      <c r="O231" s="40">
        <f>'Ind T1'!F25</f>
        <v>26.262295372247653</v>
      </c>
    </row>
    <row r="232" spans="1:15" x14ac:dyDescent="0.2">
      <c r="L232" t="str">
        <f>L23</f>
        <v>Business and other services</v>
      </c>
      <c r="M232" s="40">
        <f>'Ind T1'!B24</f>
        <v>27.210430966981399</v>
      </c>
      <c r="N232" s="40">
        <f>'Ind T1'!D24</f>
        <v>27.185477805283764</v>
      </c>
      <c r="O232" s="40">
        <f>'Ind T1'!F24</f>
        <v>27.763326811215649</v>
      </c>
    </row>
    <row r="233" spans="1:15" x14ac:dyDescent="0.2">
      <c r="L233" t="str">
        <f>L18</f>
        <v>Trade, accomod. and transport</v>
      </c>
      <c r="M233" s="40">
        <f>'Ind T1'!B23</f>
        <v>25.591234844114297</v>
      </c>
      <c r="N233" s="40">
        <f>'Ind T1'!D23</f>
        <v>26.053946366643466</v>
      </c>
      <c r="O233" s="40">
        <f>'Ind T1'!F23</f>
        <v>26.119133414195804</v>
      </c>
    </row>
    <row r="234" spans="1:15" x14ac:dyDescent="0.2">
      <c r="L234" t="str">
        <f>L16</f>
        <v>Construction</v>
      </c>
      <c r="M234" s="40">
        <f>'Ind T1'!B22</f>
        <v>6.4828521428922494</v>
      </c>
      <c r="N234" s="40">
        <f>'Ind T1'!D22</f>
        <v>6.4321730172422544</v>
      </c>
      <c r="O234" s="40">
        <f>'Ind T1'!F22</f>
        <v>6.6165260427272541</v>
      </c>
    </row>
    <row r="235" spans="1:15" x14ac:dyDescent="0.2">
      <c r="L235" t="str">
        <f>L11</f>
        <v>Manufacturing</v>
      </c>
      <c r="M235" s="40">
        <f>'Ind T1'!B21</f>
        <v>12.627842044586677</v>
      </c>
      <c r="N235" s="40">
        <f>'Ind T1'!D21</f>
        <v>12.185850655525963</v>
      </c>
      <c r="O235" s="40">
        <f>'Ind T1'!F21</f>
        <v>10.667026711170536</v>
      </c>
    </row>
    <row r="236" spans="1:15" x14ac:dyDescent="0.2">
      <c r="L236" t="str">
        <f>L5</f>
        <v>Primary sector and utilities</v>
      </c>
      <c r="M236" s="40">
        <f>'Ind T1'!B20</f>
        <v>2.2868304033639797</v>
      </c>
      <c r="N236" s="40">
        <f>'Ind T1'!D20</f>
        <v>2.7652599318558653</v>
      </c>
      <c r="O236" s="40">
        <f>'Ind T1'!F20</f>
        <v>2.5716916484430965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Derby, Derbyshire, Nottingham and Nottinghamshire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7.7670000000000528</v>
      </c>
      <c r="O261" s="11">
        <f>'Ind T1'!F50</f>
        <v>20.974999999999966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12.771999999999423</v>
      </c>
      <c r="O262" s="11">
        <f>'Ind T1'!F49</f>
        <v>18.28799999999984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17.293000000000575</v>
      </c>
      <c r="O263" s="11">
        <f>'Ind T1'!F48</f>
        <v>12.007999999999754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2.5569999999997748</v>
      </c>
      <c r="O264" s="11">
        <f>'Ind T1'!F47</f>
        <v>4.8650000000000091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1.2519999999996401</v>
      </c>
      <c r="O265" s="11">
        <f>'Ind T1'!F46</f>
        <v>-11.882999999999981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6.2930000000000348</v>
      </c>
      <c r="O266" s="11">
        <f>'Ind T1'!F45</f>
        <v>-0.99000000000009081</v>
      </c>
    </row>
    <row r="268" spans="1:16" x14ac:dyDescent="0.2">
      <c r="L268" t="str">
        <f>L38</f>
        <v>All industries</v>
      </c>
      <c r="N268" s="11">
        <f>'Ind T1'!D14-'Ind T1'!B14</f>
        <v>47.933999999999742</v>
      </c>
      <c r="O268" s="11">
        <f>SUM(O261:O266)</f>
        <v>43.262999999999494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Derby, Derbyshire, Nottingham and Nottinghamshire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29.465591324278407</v>
      </c>
      <c r="C9" s="249">
        <f>SUM(C26,C43,C60,C77,C94,C111,C128,C145,C162,C179,C196,C213,C230,C247,C264,C281,C298,C315,C332,C349,C366,C383)</f>
        <v>67.393904535105648</v>
      </c>
      <c r="D9" s="249">
        <f>SUM(B9:C9)</f>
        <v>96.859495859384054</v>
      </c>
      <c r="E9" s="238"/>
      <c r="F9" s="249">
        <f>SUM(F26,F43,F60,F77,F94,F111,F128,F145,F162,F179,F196,F213,F230,F247,F264,F281,F298,F315,F332,F349,F366,F383)</f>
        <v>38.282741424335356</v>
      </c>
      <c r="G9" s="249">
        <f>SUM(G26,G43,G60,G77,G94,G111,G128,G145,G162,G179,G196,G213,G230,G247,G264,G281,G298,G315,G332,G349,G366,G383)</f>
        <v>79.240819110186166</v>
      </c>
      <c r="H9" s="249">
        <f>SUM(F9:G9)</f>
        <v>117.52356053452152</v>
      </c>
      <c r="I9" s="238"/>
      <c r="J9" s="249">
        <f>SUM(J26,J43,J60,J77,J94,J111,J128,J145,J162,J179,J196,J213,J230,J247,J264,J281,J298,J315,J332,J349,J366,J383)</f>
        <v>46.35686781032441</v>
      </c>
      <c r="K9" s="249">
        <f>SUM(K26,K43,K60,K77,K94,K111,K128,K145,K162,K179,K196,K213,K230,K247,K264,K281,K298,K315,K332,K349,K366,K383)</f>
        <v>85.933760756374511</v>
      </c>
      <c r="L9" s="249">
        <f>SUM(J9:K9)</f>
        <v>132.29062856669893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83.169914127225695</v>
      </c>
      <c r="C10" s="249">
        <f t="shared" si="0"/>
        <v>102.56522415067602</v>
      </c>
      <c r="D10" s="249">
        <f t="shared" ref="D10:D17" si="1">SUM(B10:C10)</f>
        <v>185.73513827790171</v>
      </c>
      <c r="E10" s="238"/>
      <c r="F10" s="249">
        <f t="shared" ref="F10:G17" si="2">SUM(F27,F44,F61,F78,F95,F112,F129,F146,F163,F180,F197,F214,F231,F248,F265,F282,F299,F316,F333,F350,F367,F384)</f>
        <v>107.61200827148303</v>
      </c>
      <c r="G10" s="249">
        <f t="shared" si="2"/>
        <v>121.82297882164823</v>
      </c>
      <c r="H10" s="249">
        <f t="shared" ref="H10:H17" si="3">SUM(F10:G10)</f>
        <v>229.43498709313127</v>
      </c>
      <c r="I10" s="238"/>
      <c r="J10" s="249">
        <f t="shared" ref="J10:K17" si="4">SUM(J27,J44,J61,J78,J95,J112,J129,J146,J163,J180,J197,J214,J231,J248,J265,J282,J299,J316,J333,J350,J367,J384)</f>
        <v>129.68572147519316</v>
      </c>
      <c r="K10" s="249">
        <f t="shared" si="4"/>
        <v>138.41756785802286</v>
      </c>
      <c r="L10" s="249">
        <f t="shared" ref="L10:L17" si="5">SUM(J10:K10)</f>
        <v>268.10328933321603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51.419846785955826</v>
      </c>
      <c r="C11" s="249">
        <f t="shared" si="0"/>
        <v>66.993152218585493</v>
      </c>
      <c r="D11" s="249">
        <f t="shared" si="1"/>
        <v>118.41299900454132</v>
      </c>
      <c r="E11" s="238"/>
      <c r="F11" s="249">
        <f t="shared" si="2"/>
        <v>61.297742404612436</v>
      </c>
      <c r="G11" s="249">
        <f t="shared" si="2"/>
        <v>73.295021940620671</v>
      </c>
      <c r="H11" s="249">
        <f t="shared" si="3"/>
        <v>134.59276434523309</v>
      </c>
      <c r="I11" s="238"/>
      <c r="J11" s="249">
        <f t="shared" si="4"/>
        <v>69.567073560875571</v>
      </c>
      <c r="K11" s="249">
        <f t="shared" si="4"/>
        <v>69.124191443030185</v>
      </c>
      <c r="L11" s="249">
        <f t="shared" si="5"/>
        <v>138.69126500390576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88.394570833698637</v>
      </c>
      <c r="C12" s="249">
        <f t="shared" si="0"/>
        <v>22.679138465094226</v>
      </c>
      <c r="D12" s="249">
        <f t="shared" si="1"/>
        <v>111.07370929879286</v>
      </c>
      <c r="E12" s="238"/>
      <c r="F12" s="249">
        <f t="shared" si="2"/>
        <v>88.139460885228729</v>
      </c>
      <c r="G12" s="249">
        <f t="shared" si="2"/>
        <v>25.287225265582951</v>
      </c>
      <c r="H12" s="249">
        <f t="shared" si="3"/>
        <v>113.42668615081168</v>
      </c>
      <c r="I12" s="238"/>
      <c r="J12" s="249">
        <f t="shared" si="4"/>
        <v>70.805525708013846</v>
      </c>
      <c r="K12" s="249">
        <f t="shared" si="4"/>
        <v>25.523222341661764</v>
      </c>
      <c r="L12" s="249">
        <f t="shared" si="5"/>
        <v>96.32874804967561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11.274041893386832</v>
      </c>
      <c r="C13" s="249">
        <f t="shared" si="0"/>
        <v>93.608775351002038</v>
      </c>
      <c r="D13" s="249">
        <f t="shared" si="1"/>
        <v>104.88281724438887</v>
      </c>
      <c r="E13" s="238"/>
      <c r="F13" s="249">
        <f t="shared" si="2"/>
        <v>12.252514886499997</v>
      </c>
      <c r="G13" s="249">
        <f t="shared" si="2"/>
        <v>82.286818799172906</v>
      </c>
      <c r="H13" s="249">
        <f t="shared" si="3"/>
        <v>94.539333685672901</v>
      </c>
      <c r="I13" s="238"/>
      <c r="J13" s="249">
        <f t="shared" si="4"/>
        <v>13.480967757172284</v>
      </c>
      <c r="K13" s="249">
        <f t="shared" si="4"/>
        <v>71.738563162297041</v>
      </c>
      <c r="L13" s="249">
        <f t="shared" si="5"/>
        <v>85.219530919469321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94.935741056766474</v>
      </c>
      <c r="C14" s="249">
        <f t="shared" si="0"/>
        <v>21.368756405816725</v>
      </c>
      <c r="D14" s="249">
        <f t="shared" si="1"/>
        <v>116.3044974625832</v>
      </c>
      <c r="E14" s="238"/>
      <c r="F14" s="249">
        <f t="shared" si="2"/>
        <v>97.330490576694743</v>
      </c>
      <c r="G14" s="249">
        <f t="shared" si="2"/>
        <v>22.636374952089774</v>
      </c>
      <c r="H14" s="249">
        <f t="shared" si="3"/>
        <v>119.96686552878452</v>
      </c>
      <c r="I14" s="238"/>
      <c r="J14" s="249">
        <f t="shared" si="4"/>
        <v>107.42350095148052</v>
      </c>
      <c r="K14" s="249">
        <f t="shared" si="4"/>
        <v>29.394005473207066</v>
      </c>
      <c r="L14" s="249">
        <f t="shared" si="5"/>
        <v>136.81750642468759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60.386853771063791</v>
      </c>
      <c r="C15" s="249">
        <f t="shared" si="0"/>
        <v>33.567039064247801</v>
      </c>
      <c r="D15" s="249">
        <f t="shared" si="1"/>
        <v>93.953892835311592</v>
      </c>
      <c r="E15" s="238"/>
      <c r="F15" s="249">
        <f t="shared" si="2"/>
        <v>54.372571395133797</v>
      </c>
      <c r="G15" s="249">
        <f t="shared" si="2"/>
        <v>32.164305610530484</v>
      </c>
      <c r="H15" s="249">
        <f t="shared" si="3"/>
        <v>86.53687700566428</v>
      </c>
      <c r="I15" s="238"/>
      <c r="J15" s="249">
        <f t="shared" si="4"/>
        <v>53.086530456409243</v>
      </c>
      <c r="K15" s="249">
        <f t="shared" si="4"/>
        <v>32.724785081563311</v>
      </c>
      <c r="L15" s="249">
        <f t="shared" si="5"/>
        <v>85.811315537972547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12.457216587859552</v>
      </c>
      <c r="C16" s="249">
        <f t="shared" si="0"/>
        <v>70.298878207592821</v>
      </c>
      <c r="D16" s="249">
        <f t="shared" si="1"/>
        <v>82.75609479545237</v>
      </c>
      <c r="E16" s="238"/>
      <c r="F16" s="249">
        <f t="shared" si="2"/>
        <v>11.240659919930854</v>
      </c>
      <c r="G16" s="249">
        <f t="shared" si="2"/>
        <v>68.937167249109805</v>
      </c>
      <c r="H16" s="249">
        <f t="shared" si="3"/>
        <v>80.177827169040654</v>
      </c>
      <c r="I16" s="238"/>
      <c r="J16" s="249">
        <f t="shared" si="4"/>
        <v>15.517771266552007</v>
      </c>
      <c r="K16" s="249">
        <f t="shared" si="4"/>
        <v>71.673466988346718</v>
      </c>
      <c r="L16" s="249">
        <f t="shared" si="5"/>
        <v>87.191238254898721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56.247555342084624</v>
      </c>
      <c r="C17" s="249">
        <f t="shared" si="0"/>
        <v>72.066799879559568</v>
      </c>
      <c r="D17" s="249">
        <f t="shared" si="1"/>
        <v>128.31435522164418</v>
      </c>
      <c r="E17" s="238"/>
      <c r="F17" s="249">
        <f t="shared" si="2"/>
        <v>50.176324677241283</v>
      </c>
      <c r="G17" s="249">
        <f t="shared" si="2"/>
        <v>59.851773809898262</v>
      </c>
      <c r="H17" s="249">
        <f t="shared" si="3"/>
        <v>110.02809848713954</v>
      </c>
      <c r="I17" s="238"/>
      <c r="J17" s="249">
        <f t="shared" si="4"/>
        <v>44.262224057085248</v>
      </c>
      <c r="K17" s="249">
        <f t="shared" si="4"/>
        <v>54.774253852390139</v>
      </c>
      <c r="L17" s="249">
        <f t="shared" si="5"/>
        <v>99.036477909475394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487.75133172231983</v>
      </c>
      <c r="C19" s="247">
        <f t="shared" ref="C19:L19" si="6">SUM(C9:C17)</f>
        <v>550.54166827768029</v>
      </c>
      <c r="D19" s="247">
        <f t="shared" si="6"/>
        <v>1038.2930000000001</v>
      </c>
      <c r="E19" s="247"/>
      <c r="F19" s="247">
        <f t="shared" si="6"/>
        <v>520.70451444116031</v>
      </c>
      <c r="G19" s="247">
        <f t="shared" si="6"/>
        <v>565.52248555883932</v>
      </c>
      <c r="H19" s="247">
        <f t="shared" si="6"/>
        <v>1086.2269999999994</v>
      </c>
      <c r="I19" s="247"/>
      <c r="J19" s="247">
        <f t="shared" si="6"/>
        <v>550.18618304310633</v>
      </c>
      <c r="K19" s="247">
        <f t="shared" si="6"/>
        <v>579.30381695689368</v>
      </c>
      <c r="L19" s="247">
        <f t="shared" si="6"/>
        <v>1129.49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0.18552108161306505</v>
      </c>
      <c r="C26" s="302">
        <v>0.4348089450533078</v>
      </c>
      <c r="D26" s="302">
        <f>SUM(B26:C26)</f>
        <v>0.62033002666637282</v>
      </c>
      <c r="E26" s="303"/>
      <c r="F26" s="302">
        <v>0.34910728372828964</v>
      </c>
      <c r="G26" s="302">
        <v>1.1203299950325574</v>
      </c>
      <c r="H26" s="302">
        <f>SUM(F26:G26)</f>
        <v>1.469437278760847</v>
      </c>
      <c r="I26" s="303"/>
      <c r="J26" s="302">
        <v>0.38285302390117465</v>
      </c>
      <c r="K26" s="302">
        <v>1.4691248533780958</v>
      </c>
      <c r="L26" s="302">
        <f>SUM(J26:K26)</f>
        <v>1.8519778772792705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0.25494210798563782</v>
      </c>
      <c r="C27" s="302">
        <v>0.24632348222436001</v>
      </c>
      <c r="D27" s="302">
        <f t="shared" ref="D27:D34" si="7">SUM(B27:C27)</f>
        <v>0.50126559020999784</v>
      </c>
      <c r="E27" s="303"/>
      <c r="F27" s="302">
        <v>0.57676137965615115</v>
      </c>
      <c r="G27" s="302">
        <v>0.69100838550812171</v>
      </c>
      <c r="H27" s="302">
        <f t="shared" ref="H27:H34" si="8">SUM(F27:G27)</f>
        <v>1.2677697651642728</v>
      </c>
      <c r="I27" s="303"/>
      <c r="J27" s="302">
        <v>0.62353044099663768</v>
      </c>
      <c r="K27" s="302">
        <v>0.96389928225069765</v>
      </c>
      <c r="L27" s="302">
        <f t="shared" ref="L27:L34" si="9">SUM(J27:K27)</f>
        <v>1.5874297232473353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0.13194803784502976</v>
      </c>
      <c r="C28" s="302">
        <v>0.18330398977570136</v>
      </c>
      <c r="D28" s="302">
        <f t="shared" si="7"/>
        <v>0.31525202762073112</v>
      </c>
      <c r="E28" s="303"/>
      <c r="F28" s="302">
        <v>0.23758280199376708</v>
      </c>
      <c r="G28" s="302">
        <v>0.43736709942366891</v>
      </c>
      <c r="H28" s="302">
        <f t="shared" si="8"/>
        <v>0.67494990141743605</v>
      </c>
      <c r="I28" s="303"/>
      <c r="J28" s="302">
        <v>0.23809219359829017</v>
      </c>
      <c r="K28" s="302">
        <v>0.40803230216238345</v>
      </c>
      <c r="L28" s="302">
        <f t="shared" si="9"/>
        <v>0.64612449576067366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0.48014600639614347</v>
      </c>
      <c r="C29" s="302">
        <v>5.542744022010667E-2</v>
      </c>
      <c r="D29" s="302">
        <f t="shared" si="7"/>
        <v>0.53557344661625017</v>
      </c>
      <c r="E29" s="303"/>
      <c r="F29" s="302">
        <v>0.4797521523610645</v>
      </c>
      <c r="G29" s="302">
        <v>0.10842882982376738</v>
      </c>
      <c r="H29" s="302">
        <f t="shared" si="8"/>
        <v>0.58818098218483184</v>
      </c>
      <c r="I29" s="303"/>
      <c r="J29" s="302">
        <v>0.27726173154546618</v>
      </c>
      <c r="K29" s="302">
        <v>8.2193150061360812E-2</v>
      </c>
      <c r="L29" s="302">
        <f t="shared" si="9"/>
        <v>0.35945488160682698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0.95671893832051247</v>
      </c>
      <c r="C30" s="302">
        <v>3.549397399415045</v>
      </c>
      <c r="D30" s="302">
        <f t="shared" si="7"/>
        <v>4.5061163377355573</v>
      </c>
      <c r="E30" s="303"/>
      <c r="F30" s="302">
        <v>1.8215033213583833</v>
      </c>
      <c r="G30" s="302">
        <v>6.0482815062563589</v>
      </c>
      <c r="H30" s="302">
        <f t="shared" si="8"/>
        <v>7.8697848276147422</v>
      </c>
      <c r="I30" s="303"/>
      <c r="J30" s="302">
        <v>1.857117788293065</v>
      </c>
      <c r="K30" s="302">
        <v>4.7909671292319862</v>
      </c>
      <c r="L30" s="302">
        <f t="shared" si="9"/>
        <v>6.6480849175250514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0.2301248449717774</v>
      </c>
      <c r="C31" s="302">
        <v>0.12247874051596074</v>
      </c>
      <c r="D31" s="302">
        <f t="shared" si="7"/>
        <v>0.35260358548773812</v>
      </c>
      <c r="E31" s="303"/>
      <c r="F31" s="302">
        <v>0.24303442906697365</v>
      </c>
      <c r="G31" s="302">
        <v>0.24661371752749844</v>
      </c>
      <c r="H31" s="302">
        <f t="shared" si="8"/>
        <v>0.48964814659447209</v>
      </c>
      <c r="I31" s="303"/>
      <c r="J31" s="302">
        <v>0.16722503237660072</v>
      </c>
      <c r="K31" s="302">
        <v>0.32270927005477262</v>
      </c>
      <c r="L31" s="302">
        <f t="shared" si="9"/>
        <v>0.48993430243137337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7.0489133568823803E-2</v>
      </c>
      <c r="C32" s="302">
        <v>0.19970879724591173</v>
      </c>
      <c r="D32" s="302">
        <f t="shared" si="7"/>
        <v>0.27019793081473553</v>
      </c>
      <c r="E32" s="303"/>
      <c r="F32" s="302">
        <v>8.9982502003363857E-2</v>
      </c>
      <c r="G32" s="302">
        <v>0.36817919635563678</v>
      </c>
      <c r="H32" s="302">
        <f t="shared" si="8"/>
        <v>0.45816169835900067</v>
      </c>
      <c r="I32" s="303"/>
      <c r="J32" s="302">
        <v>8.9332685936942144E-2</v>
      </c>
      <c r="K32" s="302">
        <v>0.34593642143634817</v>
      </c>
      <c r="L32" s="302">
        <f t="shared" si="9"/>
        <v>0.43526910737329033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0.11800886649992642</v>
      </c>
      <c r="C33" s="302">
        <v>0.26912795135287298</v>
      </c>
      <c r="D33" s="302">
        <f t="shared" si="7"/>
        <v>0.38713681785279941</v>
      </c>
      <c r="E33" s="303"/>
      <c r="F33" s="302">
        <v>0.13764683530892266</v>
      </c>
      <c r="G33" s="302">
        <v>0.50360666675160071</v>
      </c>
      <c r="H33" s="302">
        <f t="shared" si="8"/>
        <v>0.64125350206052334</v>
      </c>
      <c r="I33" s="303"/>
      <c r="J33" s="302">
        <v>9.5416153812889454E-2</v>
      </c>
      <c r="K33" s="302">
        <v>0.59301595194143508</v>
      </c>
      <c r="L33" s="302">
        <f t="shared" si="9"/>
        <v>0.68843210575432456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0.39190820739758375</v>
      </c>
      <c r="C34" s="302">
        <v>0.83861602959824155</v>
      </c>
      <c r="D34" s="302">
        <f t="shared" si="7"/>
        <v>1.2305242369958254</v>
      </c>
      <c r="E34" s="303"/>
      <c r="F34" s="302">
        <v>0.32399248640955119</v>
      </c>
      <c r="G34" s="302">
        <v>1.3648214114343307</v>
      </c>
      <c r="H34" s="302">
        <f t="shared" si="8"/>
        <v>1.6888138978438818</v>
      </c>
      <c r="I34" s="303"/>
      <c r="J34" s="302">
        <v>0.19056591616630703</v>
      </c>
      <c r="K34" s="302">
        <v>1.494726672855502</v>
      </c>
      <c r="L34" s="302">
        <f t="shared" si="9"/>
        <v>1.6852925890218091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2.8198072245985002</v>
      </c>
      <c r="C36" s="311">
        <f t="shared" ref="C36:K36" si="10">SUM(C26:C34)</f>
        <v>5.8991927754015068</v>
      </c>
      <c r="D36" s="311">
        <f t="shared" si="10"/>
        <v>8.7190000000000083</v>
      </c>
      <c r="E36" s="311"/>
      <c r="F36" s="311">
        <f t="shared" si="10"/>
        <v>4.2593631918864672</v>
      </c>
      <c r="G36" s="311">
        <f t="shared" si="10"/>
        <v>10.888636808113542</v>
      </c>
      <c r="H36" s="311">
        <f t="shared" si="10"/>
        <v>15.14800000000001</v>
      </c>
      <c r="I36" s="311"/>
      <c r="J36" s="311">
        <f t="shared" si="10"/>
        <v>3.9213949666273731</v>
      </c>
      <c r="K36" s="311">
        <f t="shared" si="10"/>
        <v>10.470605033372582</v>
      </c>
      <c r="L36" s="311">
        <f>SUM(L26:L34)</f>
        <v>14.391999999999957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2.1874723524746689E-2</v>
      </c>
      <c r="C43" s="302">
        <v>0.1377003231445961</v>
      </c>
      <c r="D43" s="302">
        <f>SUM(B43:C43)</f>
        <v>0.1595750466693428</v>
      </c>
      <c r="E43" s="303"/>
      <c r="F43" s="302">
        <v>2.1921703117911039E-2</v>
      </c>
      <c r="G43" s="302">
        <v>0.13327338694914442</v>
      </c>
      <c r="H43" s="302">
        <f>SUM(F43:G43)</f>
        <v>0.15519509006705545</v>
      </c>
      <c r="I43" s="303"/>
      <c r="J43" s="302">
        <v>1.1104646140509541E-2</v>
      </c>
      <c r="K43" s="302">
        <v>7.7557233164250408E-2</v>
      </c>
      <c r="L43" s="302">
        <f>SUM(J43:K43)</f>
        <v>8.8661879304759952E-2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4.3764643821871771E-2</v>
      </c>
      <c r="C44" s="302">
        <v>0.1837908744410022</v>
      </c>
      <c r="D44" s="302">
        <f t="shared" ref="D44:D51" si="11">SUM(B44:C44)</f>
        <v>0.22755551826287396</v>
      </c>
      <c r="E44" s="303"/>
      <c r="F44" s="302">
        <v>4.221719370642802E-2</v>
      </c>
      <c r="G44" s="302">
        <v>0.19895216479332678</v>
      </c>
      <c r="H44" s="302">
        <f t="shared" ref="H44:H51" si="12">SUM(F44:G44)</f>
        <v>0.24116935849975479</v>
      </c>
      <c r="I44" s="303"/>
      <c r="J44" s="302">
        <v>2.1090165846392055E-2</v>
      </c>
      <c r="K44" s="302">
        <v>0.12953126357564762</v>
      </c>
      <c r="L44" s="302">
        <f t="shared" ref="L44:L51" si="13">SUM(J44:K44)</f>
        <v>0.15062142942203968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2.5137682881313121E-2</v>
      </c>
      <c r="C45" s="302">
        <v>0.14435276284206783</v>
      </c>
      <c r="D45" s="302">
        <f t="shared" si="11"/>
        <v>0.16949044572338096</v>
      </c>
      <c r="E45" s="303"/>
      <c r="F45" s="302">
        <v>2.0734847611941422E-2</v>
      </c>
      <c r="G45" s="302">
        <v>0.14577300125796594</v>
      </c>
      <c r="H45" s="302">
        <f t="shared" si="12"/>
        <v>0.16650784886990735</v>
      </c>
      <c r="I45" s="303"/>
      <c r="J45" s="302">
        <v>9.9711003934467544E-3</v>
      </c>
      <c r="K45" s="302">
        <v>7.012334274569057E-2</v>
      </c>
      <c r="L45" s="302">
        <f t="shared" si="13"/>
        <v>8.0094443139137328E-2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0.10088189931778781</v>
      </c>
      <c r="C46" s="302">
        <v>3.786413878515766E-2</v>
      </c>
      <c r="D46" s="302">
        <f t="shared" si="11"/>
        <v>0.13874603810294547</v>
      </c>
      <c r="E46" s="303"/>
      <c r="F46" s="302">
        <v>7.6006093812835129E-2</v>
      </c>
      <c r="G46" s="302">
        <v>3.9358079168075391E-2</v>
      </c>
      <c r="H46" s="302">
        <f t="shared" si="12"/>
        <v>0.11536417298091052</v>
      </c>
      <c r="I46" s="303"/>
      <c r="J46" s="302">
        <v>3.0185873131536922E-2</v>
      </c>
      <c r="K46" s="302">
        <v>1.845720978934717E-2</v>
      </c>
      <c r="L46" s="302">
        <f t="shared" si="13"/>
        <v>4.8643082920884095E-2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1.0933716057701395E-2</v>
      </c>
      <c r="C47" s="302">
        <v>0.70752003268074071</v>
      </c>
      <c r="D47" s="302">
        <f t="shared" si="11"/>
        <v>0.71845374873844214</v>
      </c>
      <c r="E47" s="303"/>
      <c r="F47" s="302">
        <v>5.5748139001742499E-3</v>
      </c>
      <c r="G47" s="302">
        <v>0.49545677225685297</v>
      </c>
      <c r="H47" s="302">
        <f>SUM(F47:G47)</f>
        <v>0.50103158615702725</v>
      </c>
      <c r="I47" s="303"/>
      <c r="J47" s="302">
        <v>3.3224964745656358E-3</v>
      </c>
      <c r="K47" s="302">
        <v>0.22362880068391228</v>
      </c>
      <c r="L47" s="302">
        <f t="shared" si="13"/>
        <v>0.22695129715847792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3.4986723144503136E-2</v>
      </c>
      <c r="C48" s="302">
        <v>1.3297060488278983E-2</v>
      </c>
      <c r="D48" s="302">
        <f t="shared" si="11"/>
        <v>4.8283783632782115E-2</v>
      </c>
      <c r="E48" s="303"/>
      <c r="F48" s="302">
        <v>1.6611889147241061E-2</v>
      </c>
      <c r="G48" s="302">
        <v>1.618273858929048E-2</v>
      </c>
      <c r="H48" s="302">
        <f t="shared" si="12"/>
        <v>3.2794627736531537E-2</v>
      </c>
      <c r="I48" s="303"/>
      <c r="J48" s="302">
        <v>1.0969142456351838E-2</v>
      </c>
      <c r="K48" s="302">
        <v>9.3174994450158383E-3</v>
      </c>
      <c r="L48" s="302">
        <f t="shared" si="13"/>
        <v>2.0286641901367676E-2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2.5541205670416487E-2</v>
      </c>
      <c r="C49" s="302">
        <v>3.1805386958309152E-2</v>
      </c>
      <c r="D49" s="302">
        <f t="shared" si="11"/>
        <v>5.7346592628725643E-2</v>
      </c>
      <c r="E49" s="303"/>
      <c r="F49" s="302">
        <v>1.7596645490028127E-2</v>
      </c>
      <c r="G49" s="302">
        <v>3.1586580873997454E-2</v>
      </c>
      <c r="H49" s="302">
        <f t="shared" si="12"/>
        <v>4.9183226364025584E-2</v>
      </c>
      <c r="I49" s="303"/>
      <c r="J49" s="302">
        <v>9.6762110325848763E-3</v>
      </c>
      <c r="K49" s="302">
        <v>1.6854011137335489E-2</v>
      </c>
      <c r="L49" s="302">
        <f t="shared" si="13"/>
        <v>2.6530222169920365E-2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2.1546654107391216E-2</v>
      </c>
      <c r="C50" s="302">
        <v>0.43840873378473472</v>
      </c>
      <c r="D50" s="302">
        <f t="shared" si="11"/>
        <v>0.45995538789212592</v>
      </c>
      <c r="E50" s="303"/>
      <c r="F50" s="302">
        <v>1.1842558147915343E-2</v>
      </c>
      <c r="G50" s="302">
        <v>0.3085876877904411</v>
      </c>
      <c r="H50" s="302">
        <f t="shared" si="12"/>
        <v>0.32043024593835645</v>
      </c>
      <c r="I50" s="303"/>
      <c r="J50" s="302">
        <v>9.5238694910145666E-3</v>
      </c>
      <c r="K50" s="302">
        <v>0.15448621857407796</v>
      </c>
      <c r="L50" s="302">
        <f t="shared" si="13"/>
        <v>0.16401008806509254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2.1894714225116099E-2</v>
      </c>
      <c r="C51" s="302">
        <v>0.10169872412426624</v>
      </c>
      <c r="D51" s="302">
        <f t="shared" si="11"/>
        <v>0.12359343834938234</v>
      </c>
      <c r="E51" s="303"/>
      <c r="F51" s="302">
        <v>9.5880743208668004E-3</v>
      </c>
      <c r="G51" s="302">
        <v>6.9735769065566222E-2</v>
      </c>
      <c r="H51" s="302">
        <f t="shared" si="12"/>
        <v>7.9323843386433029E-2</v>
      </c>
      <c r="I51" s="303"/>
      <c r="J51" s="302">
        <v>3.7082329464467904E-3</v>
      </c>
      <c r="K51" s="302">
        <v>2.6492682971875715E-2</v>
      </c>
      <c r="L51" s="302">
        <f t="shared" si="13"/>
        <v>3.0200915918322507E-2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0.30656196275084768</v>
      </c>
      <c r="C53" s="311">
        <f t="shared" ref="C53:L53" si="14">SUM(C43:C51)</f>
        <v>1.7964380372491535</v>
      </c>
      <c r="D53" s="311">
        <f t="shared" si="14"/>
        <v>2.1030000000000011</v>
      </c>
      <c r="E53" s="311"/>
      <c r="F53" s="311">
        <f t="shared" si="14"/>
        <v>0.22209381925534122</v>
      </c>
      <c r="G53" s="311">
        <f t="shared" si="14"/>
        <v>1.438906180744661</v>
      </c>
      <c r="H53" s="311">
        <f t="shared" si="14"/>
        <v>1.661000000000002</v>
      </c>
      <c r="I53" s="311"/>
      <c r="J53" s="311">
        <f t="shared" si="14"/>
        <v>0.10955173791284896</v>
      </c>
      <c r="K53" s="311">
        <f t="shared" si="14"/>
        <v>0.72644826208715307</v>
      </c>
      <c r="L53" s="311">
        <f t="shared" si="14"/>
        <v>0.83600000000000207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0.53143404601210897</v>
      </c>
      <c r="C60" s="302">
        <v>1.0801412846038529</v>
      </c>
      <c r="D60" s="302">
        <f>SUM(B60:C60)</f>
        <v>1.6115753306159619</v>
      </c>
      <c r="E60" s="303"/>
      <c r="F60" s="302">
        <v>0.6056700306116013</v>
      </c>
      <c r="G60" s="302">
        <v>1.269566064429742</v>
      </c>
      <c r="H60" s="302">
        <f>SUM(F60:G60)</f>
        <v>1.8752360950413434</v>
      </c>
      <c r="I60" s="303"/>
      <c r="J60" s="302">
        <v>0.84278877997150836</v>
      </c>
      <c r="K60" s="302">
        <v>1.4380006073346578</v>
      </c>
      <c r="L60" s="302">
        <f>SUM(J60:K60)</f>
        <v>2.2807893873061662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0.66481974575354752</v>
      </c>
      <c r="C61" s="302">
        <v>1.0714773636772648</v>
      </c>
      <c r="D61" s="302">
        <f t="shared" ref="D61:D68" si="15">SUM(B61:C61)</f>
        <v>1.7362971094308124</v>
      </c>
      <c r="E61" s="303"/>
      <c r="F61" s="302">
        <v>0.84807100498121868</v>
      </c>
      <c r="G61" s="302">
        <v>1.3298753298100867</v>
      </c>
      <c r="H61" s="302">
        <f t="shared" ref="H61:H68" si="16">SUM(F61:G61)</f>
        <v>2.1779463347913053</v>
      </c>
      <c r="I61" s="303"/>
      <c r="J61" s="302">
        <v>1.3258554349484544</v>
      </c>
      <c r="K61" s="302">
        <v>1.9921634339362879</v>
      </c>
      <c r="L61" s="302">
        <f t="shared" ref="L61:L68" si="17">SUM(J61:K61)</f>
        <v>3.3180188688847423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0.80707544004727017</v>
      </c>
      <c r="C62" s="302">
        <v>1.4710703326724515</v>
      </c>
      <c r="D62" s="302">
        <f t="shared" si="15"/>
        <v>2.2781457727197214</v>
      </c>
      <c r="E62" s="303"/>
      <c r="F62" s="302">
        <v>0.92207279244021245</v>
      </c>
      <c r="G62" s="302">
        <v>1.8570102838700755</v>
      </c>
      <c r="H62" s="302">
        <f t="shared" si="16"/>
        <v>2.7790830763102878</v>
      </c>
      <c r="I62" s="303"/>
      <c r="J62" s="302">
        <v>1.2333413549580214</v>
      </c>
      <c r="K62" s="302">
        <v>1.9548562975352217</v>
      </c>
      <c r="L62" s="302">
        <f t="shared" si="17"/>
        <v>3.1881976524932432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0.92670572101281201</v>
      </c>
      <c r="C63" s="302">
        <v>0.3323937177983759</v>
      </c>
      <c r="D63" s="302">
        <f t="shared" si="15"/>
        <v>1.2590994388111878</v>
      </c>
      <c r="E63" s="303"/>
      <c r="F63" s="302">
        <v>0.89567181077706992</v>
      </c>
      <c r="G63" s="302">
        <v>0.38761408192090474</v>
      </c>
      <c r="H63" s="302">
        <f t="shared" si="16"/>
        <v>1.2832858926979747</v>
      </c>
      <c r="I63" s="303"/>
      <c r="J63" s="302">
        <v>1.0154229291825565</v>
      </c>
      <c r="K63" s="302">
        <v>0.38305195918545337</v>
      </c>
      <c r="L63" s="302">
        <f t="shared" si="17"/>
        <v>1.3984748883680098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0.65520791947449442</v>
      </c>
      <c r="C64" s="302">
        <v>1.9998342259244515</v>
      </c>
      <c r="D64" s="302">
        <f t="shared" si="15"/>
        <v>2.6550421453989461</v>
      </c>
      <c r="E64" s="303"/>
      <c r="F64" s="302">
        <v>0.47245306862710013</v>
      </c>
      <c r="G64" s="302">
        <v>1.6219287741854682</v>
      </c>
      <c r="H64" s="302">
        <f t="shared" si="16"/>
        <v>2.0943818428125685</v>
      </c>
      <c r="I64" s="303"/>
      <c r="J64" s="302">
        <v>0.43791442811749687</v>
      </c>
      <c r="K64" s="302">
        <v>1.6882181205136029</v>
      </c>
      <c r="L64" s="302">
        <f t="shared" si="17"/>
        <v>2.1261325486310998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8.5838534814891621E-2</v>
      </c>
      <c r="C65" s="302">
        <v>8.4469109038190285E-2</v>
      </c>
      <c r="D65" s="302">
        <f t="shared" si="15"/>
        <v>0.17030764385308189</v>
      </c>
      <c r="E65" s="303"/>
      <c r="F65" s="302">
        <v>6.7123959655458865E-2</v>
      </c>
      <c r="G65" s="302">
        <v>9.8641255067925385E-2</v>
      </c>
      <c r="H65" s="302">
        <f t="shared" si="16"/>
        <v>0.16576521472338424</v>
      </c>
      <c r="I65" s="303"/>
      <c r="J65" s="302">
        <v>6.8589148060707483E-2</v>
      </c>
      <c r="K65" s="302">
        <v>0.12434241741463421</v>
      </c>
      <c r="L65" s="302">
        <f t="shared" si="17"/>
        <v>0.19293156547534168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0.19276131718954345</v>
      </c>
      <c r="C66" s="302">
        <v>0.12090215440590697</v>
      </c>
      <c r="D66" s="302">
        <f t="shared" si="15"/>
        <v>0.31366347159545044</v>
      </c>
      <c r="E66" s="303"/>
      <c r="F66" s="302">
        <v>0.17851546335430679</v>
      </c>
      <c r="G66" s="302">
        <v>0.13629671409610736</v>
      </c>
      <c r="H66" s="302">
        <f t="shared" si="16"/>
        <v>0.31481217745041412</v>
      </c>
      <c r="I66" s="303"/>
      <c r="J66" s="302">
        <v>0.21556172852408212</v>
      </c>
      <c r="K66" s="302">
        <v>0.16411265198093161</v>
      </c>
      <c r="L66" s="302">
        <f t="shared" si="17"/>
        <v>0.37967438050501373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1.397700592873877</v>
      </c>
      <c r="C67" s="302">
        <v>3.9620781507471818</v>
      </c>
      <c r="D67" s="302">
        <f t="shared" si="15"/>
        <v>5.3597787436210584</v>
      </c>
      <c r="E67" s="303"/>
      <c r="F67" s="302">
        <v>1.1023001615099872</v>
      </c>
      <c r="G67" s="302">
        <v>3.4955323382846908</v>
      </c>
      <c r="H67" s="302">
        <f t="shared" si="16"/>
        <v>4.597832499794678</v>
      </c>
      <c r="I67" s="303"/>
      <c r="J67" s="302">
        <v>1.5827331709089931</v>
      </c>
      <c r="K67" s="302">
        <v>4.2632786400514222</v>
      </c>
      <c r="L67" s="302">
        <f t="shared" si="17"/>
        <v>5.8460118109604151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1.6265945617729378</v>
      </c>
      <c r="C68" s="302">
        <v>2.3244957821808456</v>
      </c>
      <c r="D68" s="302">
        <f t="shared" si="15"/>
        <v>3.9510903439537834</v>
      </c>
      <c r="E68" s="303"/>
      <c r="F68" s="302">
        <v>1.2887631105147428</v>
      </c>
      <c r="G68" s="302">
        <v>2.2748937558633133</v>
      </c>
      <c r="H68" s="302">
        <f t="shared" si="16"/>
        <v>3.5636568663780563</v>
      </c>
      <c r="I68" s="303"/>
      <c r="J68" s="302">
        <v>1.2688356823285176</v>
      </c>
      <c r="K68" s="302">
        <v>2.0169332150474504</v>
      </c>
      <c r="L68" s="302">
        <f t="shared" si="17"/>
        <v>3.2857688973759682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6.8881378789514844</v>
      </c>
      <c r="C70" s="311">
        <f t="shared" ref="C70:L70" si="18">SUM(C60:C68)</f>
        <v>12.44686212104852</v>
      </c>
      <c r="D70" s="311">
        <f t="shared" si="18"/>
        <v>19.335000000000004</v>
      </c>
      <c r="E70" s="311"/>
      <c r="F70" s="311">
        <f t="shared" si="18"/>
        <v>6.3806414024716984</v>
      </c>
      <c r="G70" s="311">
        <f t="shared" si="18"/>
        <v>12.471358597528315</v>
      </c>
      <c r="H70" s="311">
        <f t="shared" si="18"/>
        <v>18.852000000000015</v>
      </c>
      <c r="I70" s="311"/>
      <c r="J70" s="311">
        <f t="shared" si="18"/>
        <v>7.991042657000337</v>
      </c>
      <c r="K70" s="311">
        <f t="shared" si="18"/>
        <v>14.024957342999661</v>
      </c>
      <c r="L70" s="311">
        <f t="shared" si="18"/>
        <v>22.015999999999998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0.21105530942969153</v>
      </c>
      <c r="C77" s="302">
        <v>1.5939677729813106</v>
      </c>
      <c r="D77" s="302">
        <f>SUM(B77:C77)</f>
        <v>1.8050230824110023</v>
      </c>
      <c r="E77" s="303"/>
      <c r="F77" s="302">
        <v>0.23725477141808349</v>
      </c>
      <c r="G77" s="302">
        <v>1.5588810346125557</v>
      </c>
      <c r="H77" s="302">
        <f>SUM(F77:G77)</f>
        <v>1.7961358060306392</v>
      </c>
      <c r="I77" s="303"/>
      <c r="J77" s="302">
        <v>0.20184582791230224</v>
      </c>
      <c r="K77" s="302">
        <v>1.3309114855194106</v>
      </c>
      <c r="L77" s="302">
        <f>SUM(J77:K77)</f>
        <v>1.532757313431713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0.24424419006876555</v>
      </c>
      <c r="C78" s="302">
        <v>2.4919836894970819</v>
      </c>
      <c r="D78" s="302">
        <f t="shared" ref="D78:D85" si="19">SUM(B78:C78)</f>
        <v>2.7362278795658477</v>
      </c>
      <c r="E78" s="303"/>
      <c r="F78" s="302">
        <v>0.28391444033137586</v>
      </c>
      <c r="G78" s="302">
        <v>2.542673882804193</v>
      </c>
      <c r="H78" s="302">
        <f t="shared" ref="H78:H85" si="20">SUM(F78:G78)</f>
        <v>2.8265883231355691</v>
      </c>
      <c r="I78" s="303"/>
      <c r="J78" s="302">
        <v>0.23652099962200646</v>
      </c>
      <c r="K78" s="302">
        <v>2.3183048301406544</v>
      </c>
      <c r="L78" s="302">
        <f t="shared" ref="L78:L85" si="21">SUM(J78:K78)</f>
        <v>2.5548258297626609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0.29581492230663792</v>
      </c>
      <c r="C79" s="302">
        <v>1.3176329972753491</v>
      </c>
      <c r="D79" s="302">
        <f t="shared" si="19"/>
        <v>1.6134479195819871</v>
      </c>
      <c r="E79" s="303"/>
      <c r="F79" s="302">
        <v>0.28937968934201791</v>
      </c>
      <c r="G79" s="302">
        <v>1.3183387949197525</v>
      </c>
      <c r="H79" s="302">
        <f t="shared" si="20"/>
        <v>1.6077184842617704</v>
      </c>
      <c r="I79" s="303"/>
      <c r="J79" s="302">
        <v>0.20436220424245266</v>
      </c>
      <c r="K79" s="302">
        <v>0.9640916652041206</v>
      </c>
      <c r="L79" s="302">
        <f t="shared" si="21"/>
        <v>1.1684538694465734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0.78374534411567909</v>
      </c>
      <c r="C80" s="302">
        <v>0.36944646253255709</v>
      </c>
      <c r="D80" s="302">
        <f t="shared" si="19"/>
        <v>1.1531918066482363</v>
      </c>
      <c r="E80" s="303"/>
      <c r="F80" s="302">
        <v>0.69089387004461655</v>
      </c>
      <c r="G80" s="302">
        <v>0.37446553985359715</v>
      </c>
      <c r="H80" s="302">
        <f t="shared" si="20"/>
        <v>1.0653594098982138</v>
      </c>
      <c r="I80" s="303"/>
      <c r="J80" s="302">
        <v>0.39693189948858315</v>
      </c>
      <c r="K80" s="302">
        <v>0.35227372900490855</v>
      </c>
      <c r="L80" s="302">
        <f t="shared" si="21"/>
        <v>0.7492056284934917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0.12630301544209555</v>
      </c>
      <c r="C81" s="302">
        <v>3.0369260500015987</v>
      </c>
      <c r="D81" s="302">
        <f t="shared" si="19"/>
        <v>3.1632290654436943</v>
      </c>
      <c r="E81" s="303"/>
      <c r="F81" s="302">
        <v>0.11219354039771776</v>
      </c>
      <c r="G81" s="302">
        <v>2.219175695763921</v>
      </c>
      <c r="H81" s="302">
        <f t="shared" si="20"/>
        <v>2.3313692361616387</v>
      </c>
      <c r="I81" s="303"/>
      <c r="J81" s="302">
        <v>0.15618136122122678</v>
      </c>
      <c r="K81" s="302">
        <v>1.5483682021796383</v>
      </c>
      <c r="L81" s="302">
        <f t="shared" si="21"/>
        <v>1.7045495634008652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6.577205835188249E-2</v>
      </c>
      <c r="C82" s="302">
        <v>3.1139252654275744E-2</v>
      </c>
      <c r="D82" s="302">
        <f t="shared" si="19"/>
        <v>9.6911311006158241E-2</v>
      </c>
      <c r="E82" s="303"/>
      <c r="F82" s="302">
        <v>5.1991913316110798E-2</v>
      </c>
      <c r="G82" s="302">
        <v>2.9178930190025442E-2</v>
      </c>
      <c r="H82" s="302">
        <f t="shared" si="20"/>
        <v>8.1170843506136237E-2</v>
      </c>
      <c r="I82" s="303"/>
      <c r="J82" s="302">
        <v>3.3115785721691451E-2</v>
      </c>
      <c r="K82" s="302">
        <v>2.8709104509212012E-2</v>
      </c>
      <c r="L82" s="302">
        <f t="shared" si="21"/>
        <v>6.1824890230903463E-2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0.17139584313237502</v>
      </c>
      <c r="C83" s="302">
        <v>0.27330078515344031</v>
      </c>
      <c r="D83" s="302">
        <f t="shared" si="19"/>
        <v>0.44469662828581535</v>
      </c>
      <c r="E83" s="303"/>
      <c r="F83" s="302">
        <v>0.15096698145901249</v>
      </c>
      <c r="G83" s="302">
        <v>0.27071000591474842</v>
      </c>
      <c r="H83" s="302">
        <f t="shared" si="20"/>
        <v>0.42167698737376091</v>
      </c>
      <c r="I83" s="303"/>
      <c r="J83" s="302">
        <v>0.12029994152961422</v>
      </c>
      <c r="K83" s="302">
        <v>0.27904961898992447</v>
      </c>
      <c r="L83" s="302">
        <f t="shared" si="21"/>
        <v>0.39934956051953868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0.68211313151842667</v>
      </c>
      <c r="C84" s="302">
        <v>1.4181305268200803</v>
      </c>
      <c r="D84" s="302">
        <f t="shared" si="19"/>
        <v>2.1002436583385071</v>
      </c>
      <c r="E84" s="303"/>
      <c r="F84" s="302">
        <v>0.4122302249184413</v>
      </c>
      <c r="G84" s="302">
        <v>1.0226533096273094</v>
      </c>
      <c r="H84" s="302">
        <f t="shared" si="20"/>
        <v>1.4348835345457507</v>
      </c>
      <c r="I84" s="303"/>
      <c r="J84" s="302">
        <v>0.41003120191064324</v>
      </c>
      <c r="K84" s="302">
        <v>0.94848439311853705</v>
      </c>
      <c r="L84" s="302">
        <f t="shared" si="21"/>
        <v>1.3585155950291803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0.1596473353087528</v>
      </c>
      <c r="C85" s="302">
        <v>0.53338131340998918</v>
      </c>
      <c r="D85" s="302">
        <f t="shared" si="19"/>
        <v>0.69302864871874204</v>
      </c>
      <c r="E85" s="303"/>
      <c r="F85" s="302">
        <v>0.10572240603161341</v>
      </c>
      <c r="G85" s="302">
        <v>0.3703749690549023</v>
      </c>
      <c r="H85" s="302">
        <f t="shared" si="20"/>
        <v>0.47609737508651573</v>
      </c>
      <c r="I85" s="303"/>
      <c r="J85" s="302">
        <v>7.5835402011875747E-2</v>
      </c>
      <c r="K85" s="302">
        <v>0.2126823476731878</v>
      </c>
      <c r="L85" s="302">
        <f t="shared" si="21"/>
        <v>0.28851774968506355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2.7400911496743063</v>
      </c>
      <c r="C87" s="311">
        <f t="shared" ref="C87:D87" si="22">SUM(C77:C85)</f>
        <v>11.065908850325684</v>
      </c>
      <c r="D87" s="311">
        <f t="shared" si="22"/>
        <v>13.805999999999992</v>
      </c>
      <c r="E87" s="311"/>
      <c r="F87" s="311">
        <f t="shared" ref="F87:H87" si="23">SUM(F77:F85)</f>
        <v>2.3345478372589894</v>
      </c>
      <c r="G87" s="311">
        <f t="shared" si="23"/>
        <v>9.7064521627410052</v>
      </c>
      <c r="H87" s="311">
        <f t="shared" si="23"/>
        <v>12.040999999999995</v>
      </c>
      <c r="I87" s="311"/>
      <c r="J87" s="311">
        <f t="shared" ref="J87:L87" si="24">SUM(J77:J85)</f>
        <v>1.835124623660396</v>
      </c>
      <c r="K87" s="311">
        <f t="shared" si="24"/>
        <v>7.982875376339595</v>
      </c>
      <c r="L87" s="311">
        <f t="shared" si="24"/>
        <v>9.8179999999999907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1.8934080701551919</v>
      </c>
      <c r="C94" s="302">
        <v>8.3421961749936528</v>
      </c>
      <c r="D94" s="302">
        <f>SUM(B94:C94)</f>
        <v>10.235604245148846</v>
      </c>
      <c r="E94" s="303"/>
      <c r="F94" s="302">
        <v>2.3640906755051465</v>
      </c>
      <c r="G94" s="302">
        <v>9.841890730553903</v>
      </c>
      <c r="H94" s="302">
        <f>SUM(F94:G94)</f>
        <v>12.205981406059049</v>
      </c>
      <c r="I94" s="303"/>
      <c r="J94" s="302">
        <v>2.2501082216732069</v>
      </c>
      <c r="K94" s="302">
        <v>8.817453875302343</v>
      </c>
      <c r="L94" s="302">
        <f>SUM(J94:K94)</f>
        <v>11.06756209697555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1.8687420571333073</v>
      </c>
      <c r="C95" s="302">
        <v>9.7934639509751538</v>
      </c>
      <c r="D95" s="302">
        <f t="shared" ref="D95:D102" si="25">SUM(B95:C95)</f>
        <v>11.662206008108461</v>
      </c>
      <c r="E95" s="303"/>
      <c r="F95" s="302">
        <v>2.9908062798177633</v>
      </c>
      <c r="G95" s="302">
        <v>12.889628789852516</v>
      </c>
      <c r="H95" s="302">
        <f t="shared" ref="H95:H102" si="26">SUM(F95:G95)</f>
        <v>15.880435069670279</v>
      </c>
      <c r="I95" s="303"/>
      <c r="J95" s="302">
        <v>3.1067082197405389</v>
      </c>
      <c r="K95" s="302">
        <v>13.853887884213954</v>
      </c>
      <c r="L95" s="302">
        <f t="shared" ref="L95:L102" si="27">SUM(J95:K95)</f>
        <v>16.960596103954494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2.6459044067954527</v>
      </c>
      <c r="C96" s="302">
        <v>6.6533853997708343</v>
      </c>
      <c r="D96" s="302">
        <f t="shared" si="25"/>
        <v>9.2992898065662875</v>
      </c>
      <c r="E96" s="303"/>
      <c r="F96" s="302">
        <v>3.0014397212833677</v>
      </c>
      <c r="G96" s="302">
        <v>8.2077828178811547</v>
      </c>
      <c r="H96" s="302">
        <f t="shared" si="26"/>
        <v>11.209222539164521</v>
      </c>
      <c r="I96" s="303"/>
      <c r="J96" s="302">
        <v>2.5740581443429358</v>
      </c>
      <c r="K96" s="302">
        <v>6.7132234465726484</v>
      </c>
      <c r="L96" s="302">
        <f t="shared" si="27"/>
        <v>9.2872815909155833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6.0356502912749077</v>
      </c>
      <c r="C97" s="302">
        <v>3.5147761657144057</v>
      </c>
      <c r="D97" s="302">
        <f t="shared" si="25"/>
        <v>9.5504264569893138</v>
      </c>
      <c r="E97" s="303"/>
      <c r="F97" s="302">
        <v>5.6121359167170954</v>
      </c>
      <c r="G97" s="302">
        <v>4.0731873711080793</v>
      </c>
      <c r="H97" s="302">
        <f t="shared" si="26"/>
        <v>9.6853232878251738</v>
      </c>
      <c r="I97" s="303"/>
      <c r="J97" s="302">
        <v>3.8203588812276639</v>
      </c>
      <c r="K97" s="302">
        <v>3.771729296050883</v>
      </c>
      <c r="L97" s="302">
        <f t="shared" si="27"/>
        <v>7.5920881772785469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1.4594827350463377</v>
      </c>
      <c r="C98" s="302">
        <v>21.327629600897929</v>
      </c>
      <c r="D98" s="302">
        <f t="shared" si="25"/>
        <v>22.787112335944265</v>
      </c>
      <c r="E98" s="303"/>
      <c r="F98" s="302">
        <v>1.2233294830081896</v>
      </c>
      <c r="G98" s="302">
        <v>18.776796933741736</v>
      </c>
      <c r="H98" s="302">
        <f t="shared" si="26"/>
        <v>20.000126416749925</v>
      </c>
      <c r="I98" s="303"/>
      <c r="J98" s="302">
        <v>1.1543293885006871</v>
      </c>
      <c r="K98" s="302">
        <v>13.390428251782104</v>
      </c>
      <c r="L98" s="302">
        <f t="shared" si="27"/>
        <v>14.544757640282791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0.47722275627804317</v>
      </c>
      <c r="C99" s="302">
        <v>0.34940724309172888</v>
      </c>
      <c r="D99" s="302">
        <f t="shared" si="25"/>
        <v>0.82662999936977211</v>
      </c>
      <c r="E99" s="303"/>
      <c r="F99" s="302">
        <v>0.76511205830526374</v>
      </c>
      <c r="G99" s="302">
        <v>0.55355414250291002</v>
      </c>
      <c r="H99" s="302">
        <f t="shared" si="26"/>
        <v>1.3186662008081738</v>
      </c>
      <c r="I99" s="303"/>
      <c r="J99" s="302">
        <v>0.80379512276893361</v>
      </c>
      <c r="K99" s="302">
        <v>0.6864444449192092</v>
      </c>
      <c r="L99" s="302">
        <f t="shared" si="27"/>
        <v>1.4902395676881428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1.4244481035694172</v>
      </c>
      <c r="C100" s="302">
        <v>2.0764006841145264</v>
      </c>
      <c r="D100" s="302">
        <f t="shared" si="25"/>
        <v>3.5008487876839434</v>
      </c>
      <c r="E100" s="303"/>
      <c r="F100" s="302">
        <v>1.3691843245397135</v>
      </c>
      <c r="G100" s="302">
        <v>2.1140574450244531</v>
      </c>
      <c r="H100" s="302">
        <f t="shared" si="26"/>
        <v>3.4832417695641666</v>
      </c>
      <c r="I100" s="303"/>
      <c r="J100" s="302">
        <v>1.219879240052516</v>
      </c>
      <c r="K100" s="302">
        <v>2.062846140130846</v>
      </c>
      <c r="L100" s="302">
        <f t="shared" si="27"/>
        <v>3.2827253801833622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3.9169452847170048</v>
      </c>
      <c r="C101" s="302">
        <v>17.078277989929077</v>
      </c>
      <c r="D101" s="302">
        <f t="shared" si="25"/>
        <v>20.995223274646083</v>
      </c>
      <c r="E101" s="303"/>
      <c r="F101" s="302">
        <v>3.1438630108833818</v>
      </c>
      <c r="G101" s="302">
        <v>16.12289688719282</v>
      </c>
      <c r="H101" s="302">
        <f t="shared" si="26"/>
        <v>19.266759898076202</v>
      </c>
      <c r="I101" s="303"/>
      <c r="J101" s="302">
        <v>3.4227287234477979</v>
      </c>
      <c r="K101" s="302">
        <v>15.413972939979823</v>
      </c>
      <c r="L101" s="302">
        <f t="shared" si="27"/>
        <v>18.836701663427622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2.328231641392279</v>
      </c>
      <c r="C102" s="302">
        <v>6.7874274441510503</v>
      </c>
      <c r="D102" s="302">
        <f t="shared" si="25"/>
        <v>9.1156590855433297</v>
      </c>
      <c r="E102" s="303"/>
      <c r="F102" s="302">
        <v>1.8182715637314855</v>
      </c>
      <c r="G102" s="302">
        <v>6.6049718483507878</v>
      </c>
      <c r="H102" s="302">
        <f t="shared" si="26"/>
        <v>8.4232434120822735</v>
      </c>
      <c r="I102" s="303"/>
      <c r="J102" s="302">
        <v>1.2280704435121554</v>
      </c>
      <c r="K102" s="302">
        <v>4.3589773357817281</v>
      </c>
      <c r="L102" s="302">
        <f t="shared" si="27"/>
        <v>5.5870477792938837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22.050035346361945</v>
      </c>
      <c r="C104" s="311">
        <f t="shared" ref="C104:D104" si="28">SUM(C94:C102)</f>
        <v>75.922964653638346</v>
      </c>
      <c r="D104" s="311">
        <f t="shared" si="28"/>
        <v>97.973000000000297</v>
      </c>
      <c r="E104" s="311"/>
      <c r="F104" s="311">
        <f t="shared" ref="F104:H104" si="29">SUM(F94:F102)</f>
        <v>22.288233033791407</v>
      </c>
      <c r="G104" s="311">
        <f t="shared" si="29"/>
        <v>79.184766966208358</v>
      </c>
      <c r="H104" s="311">
        <f t="shared" si="29"/>
        <v>101.47299999999974</v>
      </c>
      <c r="I104" s="311"/>
      <c r="J104" s="311">
        <f t="shared" ref="J104:L104" si="30">SUM(J94:J102)</f>
        <v>19.580036385266435</v>
      </c>
      <c r="K104" s="311">
        <f t="shared" si="30"/>
        <v>69.068963614733548</v>
      </c>
      <c r="L104" s="311">
        <f t="shared" si="30"/>
        <v>88.648999999999972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0.20897063618732392</v>
      </c>
      <c r="C111" s="302">
        <v>0.52340709711517841</v>
      </c>
      <c r="D111" s="302">
        <f>SUM(B111:C111)</f>
        <v>0.73237773330250233</v>
      </c>
      <c r="E111" s="303"/>
      <c r="F111" s="302">
        <v>0.26003561552861665</v>
      </c>
      <c r="G111" s="302">
        <v>0.50869042840130296</v>
      </c>
      <c r="H111" s="302">
        <f>SUM(F111:G111)</f>
        <v>0.76872604392991961</v>
      </c>
      <c r="I111" s="303"/>
      <c r="J111" s="302">
        <v>0.30724712940477084</v>
      </c>
      <c r="K111" s="302">
        <v>0.53798409862913321</v>
      </c>
      <c r="L111" s="302">
        <f>SUM(J111:K111)</f>
        <v>0.84523122803390405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0.24552545036092435</v>
      </c>
      <c r="C112" s="302">
        <v>1.3934385046454421</v>
      </c>
      <c r="D112" s="302">
        <f t="shared" ref="D112:D119" si="31">SUM(B112:C112)</f>
        <v>1.6389639550063664</v>
      </c>
      <c r="E112" s="303"/>
      <c r="F112" s="302">
        <v>0.3510156366675114</v>
      </c>
      <c r="G112" s="302">
        <v>1.5720371283467034</v>
      </c>
      <c r="H112" s="302">
        <f t="shared" ref="H112:H119" si="32">SUM(F112:G112)</f>
        <v>1.9230527650142148</v>
      </c>
      <c r="I112" s="303"/>
      <c r="J112" s="302">
        <v>0.44527405416303489</v>
      </c>
      <c r="K112" s="302">
        <v>1.8201568161854904</v>
      </c>
      <c r="L112" s="302">
        <f t="shared" ref="L112:L119" si="33">SUM(J112:K112)</f>
        <v>2.2654308703485251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0.22124741575417828</v>
      </c>
      <c r="C113" s="302">
        <v>0.63311183238007696</v>
      </c>
      <c r="D113" s="302">
        <f t="shared" si="31"/>
        <v>0.85435924813425523</v>
      </c>
      <c r="E113" s="303"/>
      <c r="F113" s="302">
        <v>0.26518372893633407</v>
      </c>
      <c r="G113" s="302">
        <v>0.72426812140911012</v>
      </c>
      <c r="H113" s="302">
        <f t="shared" si="32"/>
        <v>0.98945185034544414</v>
      </c>
      <c r="I113" s="303"/>
      <c r="J113" s="302">
        <v>0.2698113156515447</v>
      </c>
      <c r="K113" s="302">
        <v>0.62648104413912975</v>
      </c>
      <c r="L113" s="302">
        <f t="shared" si="33"/>
        <v>0.89629235979067445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0.68005103516764487</v>
      </c>
      <c r="C114" s="302">
        <v>0.12560496647971381</v>
      </c>
      <c r="D114" s="302">
        <f t="shared" si="31"/>
        <v>0.80565600164735862</v>
      </c>
      <c r="E114" s="303"/>
      <c r="F114" s="302">
        <v>0.62902640228799744</v>
      </c>
      <c r="G114" s="302">
        <v>0.1247822556450075</v>
      </c>
      <c r="H114" s="302">
        <f t="shared" si="32"/>
        <v>0.753808657933005</v>
      </c>
      <c r="I114" s="303"/>
      <c r="J114" s="302">
        <v>0.44212271699268862</v>
      </c>
      <c r="K114" s="302">
        <v>7.7661704838821413E-2</v>
      </c>
      <c r="L114" s="302">
        <f t="shared" si="33"/>
        <v>0.51978442183151008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1.6954854866076032E-2</v>
      </c>
      <c r="C115" s="302">
        <v>1.5540123973248645</v>
      </c>
      <c r="D115" s="302">
        <f t="shared" si="31"/>
        <v>1.5709672521909406</v>
      </c>
      <c r="E115" s="303"/>
      <c r="F115" s="302">
        <v>1.6049213168166987E-2</v>
      </c>
      <c r="G115" s="302">
        <v>1.1183499212215622</v>
      </c>
      <c r="H115" s="302">
        <f t="shared" si="32"/>
        <v>1.1343991343897293</v>
      </c>
      <c r="I115" s="303"/>
      <c r="J115" s="302">
        <v>2.6163341009492962E-2</v>
      </c>
      <c r="K115" s="302">
        <v>0.90504070768458178</v>
      </c>
      <c r="L115" s="302">
        <f t="shared" si="33"/>
        <v>0.93120404869407469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0.12352269878871452</v>
      </c>
      <c r="C116" s="302">
        <v>3.0142402813605172E-2</v>
      </c>
      <c r="D116" s="302">
        <f t="shared" si="31"/>
        <v>0.15366510160231969</v>
      </c>
      <c r="E116" s="303"/>
      <c r="F116" s="302">
        <v>0.10909221428442134</v>
      </c>
      <c r="G116" s="302">
        <v>2.490851654114231E-2</v>
      </c>
      <c r="H116" s="302">
        <f t="shared" si="32"/>
        <v>0.13400073082556366</v>
      </c>
      <c r="I116" s="303"/>
      <c r="J116" s="302">
        <v>0.1147038303491808</v>
      </c>
      <c r="K116" s="302">
        <v>2.6381945772021916E-2</v>
      </c>
      <c r="L116" s="302">
        <f t="shared" si="33"/>
        <v>0.14108577612120271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0.46897644442369779</v>
      </c>
      <c r="C117" s="302">
        <v>0.41944200337770732</v>
      </c>
      <c r="D117" s="302">
        <f t="shared" si="31"/>
        <v>0.88841844780140511</v>
      </c>
      <c r="E117" s="303"/>
      <c r="F117" s="302">
        <v>0.45693287600222304</v>
      </c>
      <c r="G117" s="302">
        <v>0.28552501209302067</v>
      </c>
      <c r="H117" s="302">
        <f t="shared" si="32"/>
        <v>0.74245788809524371</v>
      </c>
      <c r="I117" s="303"/>
      <c r="J117" s="302">
        <v>0.56728689230159079</v>
      </c>
      <c r="K117" s="302">
        <v>0.30320604739124435</v>
      </c>
      <c r="L117" s="302">
        <f t="shared" si="33"/>
        <v>0.87049293969283514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7.4712784010144574E-3</v>
      </c>
      <c r="C118" s="302">
        <v>0.29479244071301958</v>
      </c>
      <c r="D118" s="302">
        <f t="shared" si="31"/>
        <v>0.30226371911403405</v>
      </c>
      <c r="E118" s="303"/>
      <c r="F118" s="302">
        <v>5.5658458653140138E-3</v>
      </c>
      <c r="G118" s="302">
        <v>0.20548072187134334</v>
      </c>
      <c r="H118" s="302">
        <f t="shared" si="32"/>
        <v>0.21104656773665734</v>
      </c>
      <c r="I118" s="303"/>
      <c r="J118" s="302">
        <v>7.4788277219300153E-3</v>
      </c>
      <c r="K118" s="302">
        <v>0.23389503991691313</v>
      </c>
      <c r="L118" s="302">
        <f t="shared" si="33"/>
        <v>0.24137386763884314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6.4070625282265189E-2</v>
      </c>
      <c r="C119" s="302">
        <v>5.4257915918560037E-2</v>
      </c>
      <c r="D119" s="302">
        <f t="shared" si="31"/>
        <v>0.11832854120082523</v>
      </c>
      <c r="E119" s="303"/>
      <c r="F119" s="302">
        <v>4.3978581121432325E-2</v>
      </c>
      <c r="G119" s="302">
        <v>2.4077780608786251E-2</v>
      </c>
      <c r="H119" s="302">
        <f t="shared" si="32"/>
        <v>6.8056361730218576E-2</v>
      </c>
      <c r="I119" s="303"/>
      <c r="J119" s="302">
        <v>2.4363010609765968E-2</v>
      </c>
      <c r="K119" s="302">
        <v>1.1741477238661792E-2</v>
      </c>
      <c r="L119" s="302">
        <f t="shared" si="33"/>
        <v>3.6104487848427763E-2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2.0367904392318397</v>
      </c>
      <c r="C121" s="311">
        <f t="shared" ref="C121:D121" si="34">SUM(C111:C119)</f>
        <v>5.0282095607681683</v>
      </c>
      <c r="D121" s="311">
        <f t="shared" si="34"/>
        <v>7.0650000000000075</v>
      </c>
      <c r="E121" s="311"/>
      <c r="F121" s="311">
        <f t="shared" ref="F121:H121" si="35">SUM(F111:F119)</f>
        <v>2.1368801138620173</v>
      </c>
      <c r="G121" s="311">
        <f t="shared" si="35"/>
        <v>4.5881198861379797</v>
      </c>
      <c r="H121" s="311">
        <f t="shared" si="35"/>
        <v>6.724999999999997</v>
      </c>
      <c r="I121" s="311"/>
      <c r="J121" s="311">
        <f t="shared" ref="J121:L121" si="36">SUM(J111:J119)</f>
        <v>2.2044511182039996</v>
      </c>
      <c r="K121" s="311">
        <f t="shared" si="36"/>
        <v>4.5425488817959971</v>
      </c>
      <c r="L121" s="311">
        <f t="shared" si="36"/>
        <v>6.7469999999999954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9.7474581588255491E-2</v>
      </c>
      <c r="C128" s="302">
        <v>0.52539851809867677</v>
      </c>
      <c r="D128" s="302">
        <f>SUM(B128:C128)</f>
        <v>0.62287309968693227</v>
      </c>
      <c r="E128" s="303"/>
      <c r="F128" s="302">
        <v>0.13566883894063878</v>
      </c>
      <c r="G128" s="302">
        <v>0.63067873518938544</v>
      </c>
      <c r="H128" s="302">
        <f>SUM(F128:G128)</f>
        <v>0.76634757413002419</v>
      </c>
      <c r="I128" s="303"/>
      <c r="J128" s="302">
        <v>0.15812431766922119</v>
      </c>
      <c r="K128" s="302">
        <v>0.67424887040709636</v>
      </c>
      <c r="L128" s="302">
        <f>SUM(J128:K128)</f>
        <v>0.83237318807631755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0.13948003690212199</v>
      </c>
      <c r="C129" s="302">
        <v>0.42419967094074945</v>
      </c>
      <c r="D129" s="302">
        <f t="shared" ref="D129:D136" si="37">SUM(B129:C129)</f>
        <v>0.56367970784287147</v>
      </c>
      <c r="E129" s="303"/>
      <c r="F129" s="302">
        <v>0.21551829235516956</v>
      </c>
      <c r="G129" s="302">
        <v>0.61683049524201494</v>
      </c>
      <c r="H129" s="302">
        <f t="shared" ref="H129:H136" si="38">SUM(F129:G129)</f>
        <v>0.83234878759718445</v>
      </c>
      <c r="I129" s="303"/>
      <c r="J129" s="302">
        <v>0.28967761058278174</v>
      </c>
      <c r="K129" s="302">
        <v>0.70766879412753791</v>
      </c>
      <c r="L129" s="302">
        <f t="shared" ref="L129:L136" si="39">SUM(J129:K129)</f>
        <v>0.99734640471031966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0.23720476251456118</v>
      </c>
      <c r="C130" s="302">
        <v>0.32318850269925453</v>
      </c>
      <c r="D130" s="302">
        <f t="shared" si="37"/>
        <v>0.56039326521381572</v>
      </c>
      <c r="E130" s="303"/>
      <c r="F130" s="302">
        <v>0.3634201763600125</v>
      </c>
      <c r="G130" s="302">
        <v>0.42235357551839769</v>
      </c>
      <c r="H130" s="302">
        <f t="shared" si="38"/>
        <v>0.78577375187841025</v>
      </c>
      <c r="I130" s="303"/>
      <c r="J130" s="302">
        <v>0.59360924174851848</v>
      </c>
      <c r="K130" s="302">
        <v>0.38905227035244705</v>
      </c>
      <c r="L130" s="302">
        <f t="shared" si="39"/>
        <v>0.98266151210096553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0.34757211978576746</v>
      </c>
      <c r="C131" s="302">
        <v>0.12968774605068184</v>
      </c>
      <c r="D131" s="302">
        <f t="shared" si="37"/>
        <v>0.4772598658364493</v>
      </c>
      <c r="E131" s="303"/>
      <c r="F131" s="302">
        <v>0.36558712053267234</v>
      </c>
      <c r="G131" s="302">
        <v>0.16735624522598327</v>
      </c>
      <c r="H131" s="302">
        <f t="shared" si="38"/>
        <v>0.53294336575865564</v>
      </c>
      <c r="I131" s="303"/>
      <c r="J131" s="302">
        <v>0.2704833475562714</v>
      </c>
      <c r="K131" s="302">
        <v>0.25009639354820862</v>
      </c>
      <c r="L131" s="302">
        <f t="shared" si="39"/>
        <v>0.52057974110448002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1.9706759495712944E-2</v>
      </c>
      <c r="C132" s="302">
        <v>0.58052376109470361</v>
      </c>
      <c r="D132" s="302">
        <f t="shared" si="37"/>
        <v>0.60023052059041659</v>
      </c>
      <c r="E132" s="303"/>
      <c r="F132" s="302">
        <v>3.3210646960015751E-2</v>
      </c>
      <c r="G132" s="302">
        <v>0.4851634014967488</v>
      </c>
      <c r="H132" s="302">
        <f t="shared" si="38"/>
        <v>0.5183740484567646</v>
      </c>
      <c r="I132" s="303"/>
      <c r="J132" s="302">
        <v>5.4051948353090483E-2</v>
      </c>
      <c r="K132" s="302">
        <v>0.41449809484029676</v>
      </c>
      <c r="L132" s="302">
        <f t="shared" si="39"/>
        <v>0.46855004319338722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0.10453191568489473</v>
      </c>
      <c r="C133" s="302">
        <v>4.8092956856453657E-2</v>
      </c>
      <c r="D133" s="302">
        <f t="shared" si="37"/>
        <v>0.15262487254134838</v>
      </c>
      <c r="E133" s="303"/>
      <c r="F133" s="302">
        <v>0.11951692969032257</v>
      </c>
      <c r="G133" s="302">
        <v>5.8499874350714853E-2</v>
      </c>
      <c r="H133" s="302">
        <f t="shared" si="38"/>
        <v>0.17801680404103742</v>
      </c>
      <c r="I133" s="303"/>
      <c r="J133" s="302">
        <v>0.16161435235165938</v>
      </c>
      <c r="K133" s="302">
        <v>6.2057290998725714E-2</v>
      </c>
      <c r="L133" s="302">
        <f t="shared" si="39"/>
        <v>0.22367164335038509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8.8355631113185715E-2</v>
      </c>
      <c r="C134" s="302">
        <v>0.11603392431213801</v>
      </c>
      <c r="D134" s="302">
        <f>SUM(B134:C134)</f>
        <v>0.20438955542532372</v>
      </c>
      <c r="E134" s="303"/>
      <c r="F134" s="302">
        <v>9.8390505832055011E-2</v>
      </c>
      <c r="G134" s="302">
        <v>0.12457109078724599</v>
      </c>
      <c r="H134" s="302">
        <f t="shared" si="38"/>
        <v>0.22296159661930098</v>
      </c>
      <c r="I134" s="303"/>
      <c r="J134" s="302">
        <v>0.10871833111201147</v>
      </c>
      <c r="K134" s="302">
        <v>0.16126044575289894</v>
      </c>
      <c r="L134" s="302">
        <f t="shared" si="39"/>
        <v>0.2699787768649104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7.0804827529985181E-2</v>
      </c>
      <c r="C135" s="302">
        <v>1.5716386010604262</v>
      </c>
      <c r="D135" s="302">
        <f t="shared" si="37"/>
        <v>1.6424434285904113</v>
      </c>
      <c r="E135" s="303"/>
      <c r="F135" s="302">
        <v>5.5094043229031428E-2</v>
      </c>
      <c r="G135" s="302">
        <v>1.5784541087696493</v>
      </c>
      <c r="H135" s="302">
        <f t="shared" si="38"/>
        <v>1.6335481519986808</v>
      </c>
      <c r="I135" s="303"/>
      <c r="J135" s="302">
        <v>6.4360912930187447E-2</v>
      </c>
      <c r="K135" s="302">
        <v>1.8004257947189048</v>
      </c>
      <c r="L135" s="302">
        <f t="shared" si="39"/>
        <v>1.8647867076490923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0.14908700387218829</v>
      </c>
      <c r="C136" s="302">
        <v>0.88401868040024401</v>
      </c>
      <c r="D136" s="302">
        <f t="shared" si="37"/>
        <v>1.0331056842724322</v>
      </c>
      <c r="E136" s="303"/>
      <c r="F136" s="302">
        <v>0.13154240692565058</v>
      </c>
      <c r="G136" s="302">
        <v>0.90114351259429715</v>
      </c>
      <c r="H136" s="302">
        <f t="shared" si="38"/>
        <v>1.0326859195199478</v>
      </c>
      <c r="I136" s="303"/>
      <c r="J136" s="302">
        <v>9.6891466889040143E-2</v>
      </c>
      <c r="K136" s="302">
        <v>0.81516051606109385</v>
      </c>
      <c r="L136" s="302">
        <f t="shared" si="39"/>
        <v>0.91205198295013401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1.2542176384866732</v>
      </c>
      <c r="C138" s="311">
        <f t="shared" ref="C138" si="40">SUM(C128:C136)</f>
        <v>4.6027823615133281</v>
      </c>
      <c r="D138" s="311">
        <f>SUM(D128:D136)</f>
        <v>5.8570000000000011</v>
      </c>
      <c r="E138" s="311"/>
      <c r="F138" s="311">
        <f t="shared" ref="F138:H138" si="41">SUM(F128:F136)</f>
        <v>1.5179489608255685</v>
      </c>
      <c r="G138" s="311">
        <f t="shared" si="41"/>
        <v>4.9850510391744374</v>
      </c>
      <c r="H138" s="311">
        <f t="shared" si="41"/>
        <v>6.5030000000000054</v>
      </c>
      <c r="I138" s="311"/>
      <c r="J138" s="311">
        <f t="shared" ref="J138:L138" si="42">SUM(J128:J136)</f>
        <v>1.7975315291927816</v>
      </c>
      <c r="K138" s="311">
        <f t="shared" si="42"/>
        <v>5.2744684708072098</v>
      </c>
      <c r="L138" s="311">
        <f t="shared" si="42"/>
        <v>7.0719999999999921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1.2074582923900259</v>
      </c>
      <c r="C145" s="302">
        <v>5.1179579022378112</v>
      </c>
      <c r="D145" s="302">
        <f>SUM(B145:C145)</f>
        <v>6.3254161946278371</v>
      </c>
      <c r="E145" s="303"/>
      <c r="F145" s="302">
        <v>1.6603111315020733</v>
      </c>
      <c r="G145" s="302">
        <v>6.7090868491631506</v>
      </c>
      <c r="H145" s="302">
        <f>SUM(F145:G145)</f>
        <v>8.369397980665223</v>
      </c>
      <c r="I145" s="303"/>
      <c r="J145" s="302">
        <v>2.1402444384342756</v>
      </c>
      <c r="K145" s="302">
        <v>7.0667316495288564</v>
      </c>
      <c r="L145" s="302">
        <f>SUM(J145:K145)</f>
        <v>9.2069760879631311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1.2847532706624023</v>
      </c>
      <c r="C146" s="302">
        <v>8.3066028563523577</v>
      </c>
      <c r="D146" s="302">
        <f t="shared" ref="D146:D153" si="43">SUM(B146:C146)</f>
        <v>9.5913561270147607</v>
      </c>
      <c r="E146" s="303"/>
      <c r="F146" s="302">
        <v>1.6879387768888348</v>
      </c>
      <c r="G146" s="302">
        <v>11.079542825918308</v>
      </c>
      <c r="H146" s="302">
        <f t="shared" ref="H146:H153" si="44">SUM(F146:G146)</f>
        <v>12.767481602807143</v>
      </c>
      <c r="I146" s="303"/>
      <c r="J146" s="302">
        <v>2.3028820514608084</v>
      </c>
      <c r="K146" s="302">
        <v>13.43036568718329</v>
      </c>
      <c r="L146" s="302">
        <f t="shared" ref="L146:L153" si="45">SUM(J146:K146)</f>
        <v>15.733247738644099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1.2472965675749059</v>
      </c>
      <c r="C147" s="302">
        <v>3.483928684213637</v>
      </c>
      <c r="D147" s="302">
        <f t="shared" si="43"/>
        <v>4.7312252517885431</v>
      </c>
      <c r="E147" s="303"/>
      <c r="F147" s="302">
        <v>1.4407814227040008</v>
      </c>
      <c r="G147" s="302">
        <v>4.5060517290988553</v>
      </c>
      <c r="H147" s="302">
        <f t="shared" si="44"/>
        <v>5.9468331518028563</v>
      </c>
      <c r="I147" s="303"/>
      <c r="J147" s="302">
        <v>1.7714556080238895</v>
      </c>
      <c r="K147" s="302">
        <v>4.3826881077034106</v>
      </c>
      <c r="L147" s="302">
        <f t="shared" si="45"/>
        <v>6.1541437157273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4.7661162998838762</v>
      </c>
      <c r="C148" s="302">
        <v>1.818178973455882</v>
      </c>
      <c r="D148" s="302">
        <f t="shared" si="43"/>
        <v>6.5842952733397579</v>
      </c>
      <c r="E148" s="303"/>
      <c r="F148" s="302">
        <v>4.4044100309621381</v>
      </c>
      <c r="G148" s="302">
        <v>2.1690440817533685</v>
      </c>
      <c r="H148" s="302">
        <f t="shared" si="44"/>
        <v>6.5734541127155062</v>
      </c>
      <c r="I148" s="303"/>
      <c r="J148" s="302">
        <v>3.8822685022946799</v>
      </c>
      <c r="K148" s="302">
        <v>2.5560113836769882</v>
      </c>
      <c r="L148" s="302">
        <f t="shared" si="45"/>
        <v>6.4382798859716681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7.447865923175323E-2</v>
      </c>
      <c r="C149" s="302">
        <v>25.99436838149904</v>
      </c>
      <c r="D149" s="302">
        <f t="shared" si="43"/>
        <v>26.068847040730795</v>
      </c>
      <c r="E149" s="303"/>
      <c r="F149" s="302">
        <v>0.10130486628323697</v>
      </c>
      <c r="G149" s="302">
        <v>23.159755528545205</v>
      </c>
      <c r="H149" s="302">
        <f t="shared" si="44"/>
        <v>23.261060394828441</v>
      </c>
      <c r="I149" s="303"/>
      <c r="J149" s="302">
        <v>0.18403063311806755</v>
      </c>
      <c r="K149" s="302">
        <v>22.308444350492806</v>
      </c>
      <c r="L149" s="302">
        <f t="shared" si="45"/>
        <v>22.492474983610872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6.2131451073694714E-2</v>
      </c>
      <c r="C150" s="302">
        <v>0.14127664952709687</v>
      </c>
      <c r="D150" s="302">
        <f t="shared" si="43"/>
        <v>0.20340810060079159</v>
      </c>
      <c r="E150" s="303"/>
      <c r="F150" s="302">
        <v>6.6885699691532047E-2</v>
      </c>
      <c r="G150" s="302">
        <v>0.17202924176746226</v>
      </c>
      <c r="H150" s="302">
        <f t="shared" si="44"/>
        <v>0.23891494145899431</v>
      </c>
      <c r="I150" s="303"/>
      <c r="J150" s="302">
        <v>9.2948965560066654E-2</v>
      </c>
      <c r="K150" s="302">
        <v>0.19059522525152364</v>
      </c>
      <c r="L150" s="302">
        <f t="shared" si="45"/>
        <v>0.28354419081159032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0.70039754151033484</v>
      </c>
      <c r="C151" s="302">
        <v>0.93567455629648</v>
      </c>
      <c r="D151" s="302">
        <f t="shared" si="43"/>
        <v>1.6360720978068148</v>
      </c>
      <c r="E151" s="303"/>
      <c r="F151" s="302">
        <v>0.67992900816160251</v>
      </c>
      <c r="G151" s="302">
        <v>1.0230454897051395</v>
      </c>
      <c r="H151" s="302">
        <f t="shared" si="44"/>
        <v>1.702974497866742</v>
      </c>
      <c r="I151" s="303"/>
      <c r="J151" s="302">
        <v>0.76989505944015868</v>
      </c>
      <c r="K151" s="302">
        <v>1.282136247632772</v>
      </c>
      <c r="L151" s="302">
        <f t="shared" si="45"/>
        <v>2.0520313070729306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9.5922792444555802E-2</v>
      </c>
      <c r="C152" s="302">
        <v>7.3750465823638311</v>
      </c>
      <c r="D152" s="302">
        <f t="shared" si="43"/>
        <v>7.4709693748083872</v>
      </c>
      <c r="E152" s="303"/>
      <c r="F152" s="302">
        <v>8.4178730857479026E-2</v>
      </c>
      <c r="G152" s="302">
        <v>6.7133481190608109</v>
      </c>
      <c r="H152" s="302">
        <f t="shared" si="44"/>
        <v>6.7975268499182899</v>
      </c>
      <c r="I152" s="303"/>
      <c r="J152" s="302">
        <v>0.12987631297007929</v>
      </c>
      <c r="K152" s="302">
        <v>8.1074588429250216</v>
      </c>
      <c r="L152" s="302">
        <f t="shared" si="45"/>
        <v>8.2373351558951011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0.57343357423938046</v>
      </c>
      <c r="C153" s="302">
        <v>4.1259769650430611</v>
      </c>
      <c r="D153" s="302">
        <f t="shared" si="43"/>
        <v>4.6994105392824412</v>
      </c>
      <c r="E153" s="303"/>
      <c r="F153" s="302">
        <v>0.46402838992004058</v>
      </c>
      <c r="G153" s="302">
        <v>3.74632807801687</v>
      </c>
      <c r="H153" s="302">
        <f t="shared" si="44"/>
        <v>4.2103564679369105</v>
      </c>
      <c r="I153" s="303"/>
      <c r="J153" s="302">
        <v>0.44352344069488753</v>
      </c>
      <c r="K153" s="302">
        <v>3.6914434936084586</v>
      </c>
      <c r="L153" s="302">
        <f t="shared" si="45"/>
        <v>4.1349669343033462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10.011988449010929</v>
      </c>
      <c r="C155" s="311">
        <f t="shared" ref="C155:D155" si="46">SUM(C145:C153)</f>
        <v>57.299011550989199</v>
      </c>
      <c r="D155" s="311">
        <f t="shared" si="46"/>
        <v>67.311000000000121</v>
      </c>
      <c r="E155" s="311"/>
      <c r="F155" s="311">
        <f t="shared" ref="F155:H155" si="47">SUM(F145:F153)</f>
        <v>10.589768056970938</v>
      </c>
      <c r="G155" s="311">
        <f t="shared" si="47"/>
        <v>59.278231943029176</v>
      </c>
      <c r="H155" s="311">
        <f t="shared" si="47"/>
        <v>69.868000000000094</v>
      </c>
      <c r="I155" s="311"/>
      <c r="J155" s="311">
        <f t="shared" ref="J155:L155" si="48">SUM(J145:J153)</f>
        <v>11.717125011996915</v>
      </c>
      <c r="K155" s="311">
        <f t="shared" si="48"/>
        <v>63.015874988003119</v>
      </c>
      <c r="L155" s="311">
        <f t="shared" si="48"/>
        <v>74.733000000000033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4.896722718221997</v>
      </c>
      <c r="C162" s="302">
        <v>13.353865806752848</v>
      </c>
      <c r="D162" s="302">
        <f>SUM(B162:C162)</f>
        <v>18.250588524974845</v>
      </c>
      <c r="E162" s="303"/>
      <c r="F162" s="302">
        <v>5.6501179432854904</v>
      </c>
      <c r="G162" s="302">
        <v>16.497411120712599</v>
      </c>
      <c r="H162" s="302">
        <f>SUM(F162:G162)</f>
        <v>22.147529063998089</v>
      </c>
      <c r="I162" s="303"/>
      <c r="J162" s="302">
        <v>7.70220159345289</v>
      </c>
      <c r="K162" s="302">
        <v>18.612877333059078</v>
      </c>
      <c r="L162" s="302">
        <f>SUM(J162:K162)</f>
        <v>26.315078926511969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3.6079639106932344</v>
      </c>
      <c r="C163" s="302">
        <v>7.2336136578747592</v>
      </c>
      <c r="D163" s="302">
        <f t="shared" ref="D163:D170" si="49">SUM(B163:C163)</f>
        <v>10.841577568567994</v>
      </c>
      <c r="E163" s="303"/>
      <c r="F163" s="302">
        <v>4.6684804134287203</v>
      </c>
      <c r="G163" s="302">
        <v>9.4705033680337092</v>
      </c>
      <c r="H163" s="302">
        <f t="shared" ref="H163:H170" si="50">SUM(F163:G163)</f>
        <v>14.138983781462429</v>
      </c>
      <c r="I163" s="303"/>
      <c r="J163" s="302">
        <v>6.2204875501649415</v>
      </c>
      <c r="K163" s="302">
        <v>12.149297229712717</v>
      </c>
      <c r="L163" s="302">
        <f t="shared" ref="L163:L170" si="51">SUM(J163:K163)</f>
        <v>18.369784779877659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5.0147902894124528</v>
      </c>
      <c r="C164" s="302">
        <v>6.9030703335673662</v>
      </c>
      <c r="D164" s="302">
        <f t="shared" si="49"/>
        <v>11.91786062297982</v>
      </c>
      <c r="E164" s="303"/>
      <c r="F164" s="302">
        <v>5.7820398948991274</v>
      </c>
      <c r="G164" s="302">
        <v>8.3054511612669106</v>
      </c>
      <c r="H164" s="302">
        <f t="shared" si="50"/>
        <v>14.087491056166037</v>
      </c>
      <c r="I164" s="303"/>
      <c r="J164" s="302">
        <v>6.4779836152442352</v>
      </c>
      <c r="K164" s="302">
        <v>8.3823120383028442</v>
      </c>
      <c r="L164" s="302">
        <f t="shared" si="51"/>
        <v>14.86029565354708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10.187114357608989</v>
      </c>
      <c r="C165" s="302">
        <v>4.6574989977483945</v>
      </c>
      <c r="D165" s="302">
        <f t="shared" si="49"/>
        <v>14.844613355357383</v>
      </c>
      <c r="E165" s="303"/>
      <c r="F165" s="302">
        <v>10.417391040064583</v>
      </c>
      <c r="G165" s="302">
        <v>5.239703352246039</v>
      </c>
      <c r="H165" s="302">
        <f t="shared" si="50"/>
        <v>15.657094392310622</v>
      </c>
      <c r="I165" s="303"/>
      <c r="J165" s="302">
        <v>9.853820399178737</v>
      </c>
      <c r="K165" s="302">
        <v>6.3349734674391787</v>
      </c>
      <c r="L165" s="302">
        <f t="shared" si="51"/>
        <v>16.188793866617914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1.641386484522277</v>
      </c>
      <c r="C166" s="302">
        <v>13.847363517279732</v>
      </c>
      <c r="D166" s="302">
        <f t="shared" si="49"/>
        <v>15.488750001802009</v>
      </c>
      <c r="E166" s="303"/>
      <c r="F166" s="302">
        <v>1.3614867803864175</v>
      </c>
      <c r="G166" s="302">
        <v>11.921802681642546</v>
      </c>
      <c r="H166" s="302">
        <f t="shared" si="50"/>
        <v>13.283289462028964</v>
      </c>
      <c r="I166" s="303"/>
      <c r="J166" s="302">
        <v>1.7232746611400303</v>
      </c>
      <c r="K166" s="302">
        <v>12.032306773897909</v>
      </c>
      <c r="L166" s="302">
        <f t="shared" si="51"/>
        <v>13.755581435037939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0.74340903477136933</v>
      </c>
      <c r="C167" s="302">
        <v>0.29012310311094536</v>
      </c>
      <c r="D167" s="302">
        <f t="shared" si="49"/>
        <v>1.0335321378823146</v>
      </c>
      <c r="E167" s="303"/>
      <c r="F167" s="302">
        <v>0.64690860010926421</v>
      </c>
      <c r="G167" s="302">
        <v>0.31590158136800867</v>
      </c>
      <c r="H167" s="302">
        <f t="shared" si="50"/>
        <v>0.96281018147727293</v>
      </c>
      <c r="I167" s="303"/>
      <c r="J167" s="302">
        <v>0.86605683894023677</v>
      </c>
      <c r="K167" s="302">
        <v>0.40961028300856706</v>
      </c>
      <c r="L167" s="302">
        <f t="shared" si="51"/>
        <v>1.2756671219488038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41.864174483825082</v>
      </c>
      <c r="C168" s="302">
        <v>17.665833883324321</v>
      </c>
      <c r="D168" s="302">
        <f t="shared" si="49"/>
        <v>59.530008367149406</v>
      </c>
      <c r="E168" s="303"/>
      <c r="F168" s="302">
        <v>35.461755026511184</v>
      </c>
      <c r="G168" s="302">
        <v>16.192139719523791</v>
      </c>
      <c r="H168" s="302">
        <f t="shared" si="50"/>
        <v>51.653894746034979</v>
      </c>
      <c r="I168" s="303"/>
      <c r="J168" s="302">
        <v>31.142362464433514</v>
      </c>
      <c r="K168" s="302">
        <v>15.097218917311123</v>
      </c>
      <c r="L168" s="302">
        <f t="shared" si="51"/>
        <v>46.239581381744635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3.3687770285577865</v>
      </c>
      <c r="C169" s="302">
        <v>9.9505683223455375</v>
      </c>
      <c r="D169" s="302">
        <f t="shared" si="49"/>
        <v>13.319345350903324</v>
      </c>
      <c r="E169" s="303"/>
      <c r="F169" s="302">
        <v>3.1380976679018477</v>
      </c>
      <c r="G169" s="302">
        <v>9.0137510240684282</v>
      </c>
      <c r="H169" s="302">
        <f t="shared" si="50"/>
        <v>12.151848691970276</v>
      </c>
      <c r="I169" s="303"/>
      <c r="J169" s="302">
        <v>5.1439993301328508</v>
      </c>
      <c r="K169" s="302">
        <v>9.846218870702673</v>
      </c>
      <c r="L169" s="302">
        <f t="shared" si="51"/>
        <v>14.990218200835525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7.4032942239483983</v>
      </c>
      <c r="C170" s="302">
        <v>8.979429846434293</v>
      </c>
      <c r="D170" s="302">
        <f t="shared" si="49"/>
        <v>16.382724070382693</v>
      </c>
      <c r="E170" s="303"/>
      <c r="F170" s="302">
        <v>6.2075580308298868</v>
      </c>
      <c r="G170" s="302">
        <v>7.0175005937215778</v>
      </c>
      <c r="H170" s="302">
        <f t="shared" si="50"/>
        <v>13.225058624551465</v>
      </c>
      <c r="I170" s="303"/>
      <c r="J170" s="302">
        <v>6.2193039504325665</v>
      </c>
      <c r="K170" s="302">
        <v>5.2286946834458048</v>
      </c>
      <c r="L170" s="302">
        <f t="shared" si="51"/>
        <v>11.44799863387837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78.727632531561582</v>
      </c>
      <c r="C172" s="311">
        <f t="shared" ref="C172:D172" si="52">SUM(C162:C170)</f>
        <v>82.881367468438185</v>
      </c>
      <c r="D172" s="311">
        <f t="shared" si="52"/>
        <v>161.60899999999978</v>
      </c>
      <c r="E172" s="311"/>
      <c r="F172" s="311">
        <f t="shared" ref="F172:H172" si="53">SUM(F162:F170)</f>
        <v>73.333835397416522</v>
      </c>
      <c r="G172" s="311">
        <f t="shared" si="53"/>
        <v>83.974164602583613</v>
      </c>
      <c r="H172" s="311">
        <f t="shared" si="53"/>
        <v>157.30800000000011</v>
      </c>
      <c r="I172" s="311"/>
      <c r="J172" s="311">
        <f t="shared" ref="J172:L172" si="54">SUM(J162:J170)</f>
        <v>75.349490403120001</v>
      </c>
      <c r="K172" s="311">
        <f t="shared" si="54"/>
        <v>88.093509596879898</v>
      </c>
      <c r="L172" s="311">
        <f t="shared" si="54"/>
        <v>163.4429999999999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0.60649519712959654</v>
      </c>
      <c r="C179" s="302">
        <v>2.7732329305530405</v>
      </c>
      <c r="D179" s="302">
        <f>SUM(B179:C179)</f>
        <v>3.379728127682637</v>
      </c>
      <c r="E179" s="303"/>
      <c r="F179" s="302">
        <v>1.2587470366792068</v>
      </c>
      <c r="G179" s="302">
        <v>4.2075833571927124</v>
      </c>
      <c r="H179" s="302">
        <f>SUM(F179:G179)</f>
        <v>5.4663303938719192</v>
      </c>
      <c r="I179" s="303"/>
      <c r="J179" s="302">
        <v>1.6265865195654146</v>
      </c>
      <c r="K179" s="302">
        <v>4.6083825541351535</v>
      </c>
      <c r="L179" s="302">
        <f>SUM(J179:K179)</f>
        <v>6.2349690737005679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0.47954053328837415</v>
      </c>
      <c r="C180" s="302">
        <v>1.8160543433537941</v>
      </c>
      <c r="D180" s="302">
        <f t="shared" ref="D180:D187" si="55">SUM(B180:C180)</f>
        <v>2.2955948766421681</v>
      </c>
      <c r="E180" s="303"/>
      <c r="F180" s="302">
        <v>1.0139600985768162</v>
      </c>
      <c r="G180" s="302">
        <v>3.0148745870525047</v>
      </c>
      <c r="H180" s="302">
        <f t="shared" ref="H180:H187" si="56">SUM(F180:G180)</f>
        <v>4.0288346856293211</v>
      </c>
      <c r="I180" s="303"/>
      <c r="J180" s="302">
        <v>1.3303512810789129</v>
      </c>
      <c r="K180" s="302">
        <v>3.7685654304462912</v>
      </c>
      <c r="L180" s="302">
        <f t="shared" ref="L180:L187" si="57">SUM(J180:K180)</f>
        <v>5.0989167115252041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0.58759132166580685</v>
      </c>
      <c r="C181" s="302">
        <v>1.7776874273455001</v>
      </c>
      <c r="D181" s="302">
        <f t="shared" si="55"/>
        <v>2.3652787490113072</v>
      </c>
      <c r="E181" s="303"/>
      <c r="F181" s="302">
        <v>1.0235939003028369</v>
      </c>
      <c r="G181" s="302">
        <v>2.7212961273174829</v>
      </c>
      <c r="H181" s="302">
        <f t="shared" si="56"/>
        <v>3.7448900276203201</v>
      </c>
      <c r="I181" s="303"/>
      <c r="J181" s="302">
        <v>1.1278123752928984</v>
      </c>
      <c r="K181" s="302">
        <v>2.6862477768874182</v>
      </c>
      <c r="L181" s="302">
        <f t="shared" si="57"/>
        <v>3.8140601521803168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3.1304775934483331</v>
      </c>
      <c r="C182" s="302">
        <v>1.9016987323003143</v>
      </c>
      <c r="D182" s="302">
        <f t="shared" si="55"/>
        <v>5.0321763257486474</v>
      </c>
      <c r="E182" s="303"/>
      <c r="F182" s="302">
        <v>4.4817197770262363</v>
      </c>
      <c r="G182" s="302">
        <v>2.902020475088952</v>
      </c>
      <c r="H182" s="302">
        <f t="shared" si="56"/>
        <v>7.3837402521151887</v>
      </c>
      <c r="I182" s="303"/>
      <c r="J182" s="302">
        <v>4.0666791082007698</v>
      </c>
      <c r="K182" s="302">
        <v>3.1634132230637872</v>
      </c>
      <c r="L182" s="302">
        <f t="shared" si="57"/>
        <v>7.2300923312645571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8.0119018951626375E-2</v>
      </c>
      <c r="C183" s="302">
        <v>2.5631106564035577</v>
      </c>
      <c r="D183" s="302">
        <f t="shared" si="55"/>
        <v>2.643229675355184</v>
      </c>
      <c r="E183" s="303"/>
      <c r="F183" s="302">
        <v>0.12719702314340914</v>
      </c>
      <c r="G183" s="302">
        <v>2.783388826363864</v>
      </c>
      <c r="H183" s="302">
        <f t="shared" si="56"/>
        <v>2.9105858495072732</v>
      </c>
      <c r="I183" s="303"/>
      <c r="J183" s="302">
        <v>0.2474089645563492</v>
      </c>
      <c r="K183" s="302">
        <v>2.4877422496816712</v>
      </c>
      <c r="L183" s="302">
        <f t="shared" si="57"/>
        <v>2.7351512142380203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1.0410780442243723</v>
      </c>
      <c r="C184" s="302">
        <v>0.75650349837197406</v>
      </c>
      <c r="D184" s="302">
        <f t="shared" si="55"/>
        <v>1.7975815425963464</v>
      </c>
      <c r="E184" s="303"/>
      <c r="F184" s="302">
        <v>1.2475700696588778</v>
      </c>
      <c r="G184" s="302">
        <v>1.124751853460942</v>
      </c>
      <c r="H184" s="302">
        <f t="shared" si="56"/>
        <v>2.37232192311982</v>
      </c>
      <c r="I184" s="303"/>
      <c r="J184" s="302">
        <v>1.2124094963740064</v>
      </c>
      <c r="K184" s="302">
        <v>1.2843548443080925</v>
      </c>
      <c r="L184" s="302">
        <f t="shared" si="57"/>
        <v>2.4967643406820992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0.77696763649940026</v>
      </c>
      <c r="C185" s="302">
        <v>1.5820525643832617</v>
      </c>
      <c r="D185" s="302">
        <f t="shared" si="55"/>
        <v>2.3590202008826617</v>
      </c>
      <c r="E185" s="303"/>
      <c r="F185" s="302">
        <v>1.1248778092042826</v>
      </c>
      <c r="G185" s="302">
        <v>2.3764675687768522</v>
      </c>
      <c r="H185" s="302">
        <f t="shared" si="56"/>
        <v>3.501345377981135</v>
      </c>
      <c r="I185" s="303"/>
      <c r="J185" s="302">
        <v>1.3935700303468856</v>
      </c>
      <c r="K185" s="302">
        <v>2.779673470055831</v>
      </c>
      <c r="L185" s="302">
        <f t="shared" si="57"/>
        <v>4.1732435004027169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0.72401062660220916</v>
      </c>
      <c r="C186" s="302">
        <v>16.061170792093758</v>
      </c>
      <c r="D186" s="302">
        <f t="shared" si="55"/>
        <v>16.785181418695966</v>
      </c>
      <c r="E186" s="303"/>
      <c r="F186" s="302">
        <v>1.1774381654704458</v>
      </c>
      <c r="G186" s="302">
        <v>19.833057602358441</v>
      </c>
      <c r="H186" s="302">
        <f t="shared" si="56"/>
        <v>21.010495767828886</v>
      </c>
      <c r="I186" s="303"/>
      <c r="J186" s="302">
        <v>1.9560667898002526</v>
      </c>
      <c r="K186" s="302">
        <v>19.902291305896178</v>
      </c>
      <c r="L186" s="302">
        <f t="shared" si="57"/>
        <v>21.858358095696431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1.6016144868664568</v>
      </c>
      <c r="C187" s="302">
        <v>5.6815945965185986</v>
      </c>
      <c r="D187" s="302">
        <f t="shared" si="55"/>
        <v>7.2832090833850556</v>
      </c>
      <c r="E187" s="303"/>
      <c r="F187" s="302">
        <v>1.9523072123166811</v>
      </c>
      <c r="G187" s="302">
        <v>6.2891485100095732</v>
      </c>
      <c r="H187" s="302">
        <f t="shared" si="56"/>
        <v>8.2414557223262541</v>
      </c>
      <c r="I187" s="303"/>
      <c r="J187" s="302">
        <v>2.1004942461402871</v>
      </c>
      <c r="K187" s="302">
        <v>5.1199503341700474</v>
      </c>
      <c r="L187" s="302">
        <f t="shared" si="57"/>
        <v>7.2204445803103345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9.027894458676176</v>
      </c>
      <c r="C189" s="311">
        <f t="shared" ref="C189:D189" si="58">SUM(C179:C187)</f>
        <v>34.913105541323802</v>
      </c>
      <c r="D189" s="311">
        <f t="shared" si="58"/>
        <v>43.940999999999967</v>
      </c>
      <c r="E189" s="311"/>
      <c r="F189" s="311">
        <f t="shared" ref="F189:H189" si="59">SUM(F179:F187)</f>
        <v>13.407411092378792</v>
      </c>
      <c r="G189" s="311">
        <f t="shared" si="59"/>
        <v>45.252588907621323</v>
      </c>
      <c r="H189" s="311">
        <f t="shared" si="59"/>
        <v>58.660000000000124</v>
      </c>
      <c r="I189" s="311"/>
      <c r="J189" s="311">
        <f t="shared" ref="J189:L189" si="60">SUM(J179:J187)</f>
        <v>15.061378811355777</v>
      </c>
      <c r="K189" s="311">
        <f t="shared" si="60"/>
        <v>45.80062118864447</v>
      </c>
      <c r="L189" s="311">
        <f t="shared" si="60"/>
        <v>60.862000000000243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3.2468143410392729</v>
      </c>
      <c r="C196" s="302">
        <v>4.1238124217345549</v>
      </c>
      <c r="D196" s="302">
        <f>SUM(B196:C196)</f>
        <v>7.3706267627738278</v>
      </c>
      <c r="E196" s="303"/>
      <c r="F196" s="302">
        <v>4.2661576861784383</v>
      </c>
      <c r="G196" s="302">
        <v>4.8644393669989183</v>
      </c>
      <c r="H196" s="302">
        <f>SUM(F196:G196)</f>
        <v>9.1305970531773575</v>
      </c>
      <c r="I196" s="303"/>
      <c r="J196" s="302">
        <v>5.1519550219924097</v>
      </c>
      <c r="K196" s="302">
        <v>6.5029935205419678</v>
      </c>
      <c r="L196" s="302">
        <f>SUM(J196:K196)</f>
        <v>11.654948542534378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0.78844386471320016</v>
      </c>
      <c r="C197" s="302">
        <v>0.81691602154634735</v>
      </c>
      <c r="D197" s="302">
        <f t="shared" ref="D197:D204" si="61">SUM(B197:C197)</f>
        <v>1.6053598862595475</v>
      </c>
      <c r="E197" s="303"/>
      <c r="F197" s="302">
        <v>1.4952654189891477</v>
      </c>
      <c r="G197" s="302">
        <v>1.2429665856376564</v>
      </c>
      <c r="H197" s="302">
        <f t="shared" ref="H197:H204" si="62">SUM(F197:G197)</f>
        <v>2.7382320046268038</v>
      </c>
      <c r="I197" s="303"/>
      <c r="J197" s="302">
        <v>1.6777417347778509</v>
      </c>
      <c r="K197" s="302">
        <v>1.3071518493272425</v>
      </c>
      <c r="L197" s="302">
        <f t="shared" ref="L197:L204" si="63">SUM(J197:K197)</f>
        <v>2.9848935841050936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0.89698879021816391</v>
      </c>
      <c r="C198" s="302">
        <v>0.88892288094113214</v>
      </c>
      <c r="D198" s="302">
        <f t="shared" si="61"/>
        <v>1.7859116711592962</v>
      </c>
      <c r="E198" s="303"/>
      <c r="F198" s="302">
        <v>1.4753291340554571</v>
      </c>
      <c r="G198" s="302">
        <v>1.1704748113694345</v>
      </c>
      <c r="H198" s="302">
        <f t="shared" si="62"/>
        <v>2.6458039454248916</v>
      </c>
      <c r="I198" s="303"/>
      <c r="J198" s="302">
        <v>1.7359648153204061</v>
      </c>
      <c r="K198" s="302">
        <v>0.88067108834263896</v>
      </c>
      <c r="L198" s="302">
        <f t="shared" si="63"/>
        <v>2.6166359036630453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2.1620950107370067</v>
      </c>
      <c r="C199" s="302">
        <v>0.86707772319690235</v>
      </c>
      <c r="D199" s="302">
        <f t="shared" si="61"/>
        <v>3.0291727339339092</v>
      </c>
      <c r="E199" s="303"/>
      <c r="F199" s="302">
        <v>3.1480205734239481</v>
      </c>
      <c r="G199" s="302">
        <v>0.97656846425893418</v>
      </c>
      <c r="H199" s="302">
        <f t="shared" si="62"/>
        <v>4.124589037682882</v>
      </c>
      <c r="I199" s="303"/>
      <c r="J199" s="302">
        <v>3.4474948410126163</v>
      </c>
      <c r="K199" s="302">
        <v>0.9889467197730889</v>
      </c>
      <c r="L199" s="302">
        <f t="shared" si="63"/>
        <v>4.4364415607857053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2.3711628775894042</v>
      </c>
      <c r="C200" s="302">
        <v>4.2112099815288095</v>
      </c>
      <c r="D200" s="302">
        <f t="shared" si="61"/>
        <v>6.5823728591182142</v>
      </c>
      <c r="E200" s="303"/>
      <c r="F200" s="302">
        <v>2.8677544855930539</v>
      </c>
      <c r="G200" s="302">
        <v>3.0671115757660159</v>
      </c>
      <c r="H200" s="302">
        <f t="shared" si="62"/>
        <v>5.9348660613590702</v>
      </c>
      <c r="I200" s="303"/>
      <c r="J200" s="302">
        <v>2.5643155404036935</v>
      </c>
      <c r="K200" s="302">
        <v>2.3555051117442543</v>
      </c>
      <c r="L200" s="302">
        <f t="shared" si="63"/>
        <v>4.9198206521479477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2.103958166191823</v>
      </c>
      <c r="C201" s="302">
        <v>0.4945914234399254</v>
      </c>
      <c r="D201" s="302">
        <f t="shared" si="61"/>
        <v>2.5985495896317485</v>
      </c>
      <c r="E201" s="303"/>
      <c r="F201" s="302">
        <v>2.5627712548982924</v>
      </c>
      <c r="G201" s="302">
        <v>0.5521259755000324</v>
      </c>
      <c r="H201" s="302">
        <f t="shared" si="62"/>
        <v>3.1148972303983249</v>
      </c>
      <c r="I201" s="303"/>
      <c r="J201" s="302">
        <v>2.737836953095147</v>
      </c>
      <c r="K201" s="302">
        <v>0.56721289994607271</v>
      </c>
      <c r="L201" s="302">
        <f t="shared" si="63"/>
        <v>3.3050498530412198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3.4130591862621937</v>
      </c>
      <c r="C202" s="302">
        <v>2.6420263237896924</v>
      </c>
      <c r="D202" s="302">
        <f t="shared" si="61"/>
        <v>6.0550855100518861</v>
      </c>
      <c r="E202" s="303"/>
      <c r="F202" s="302">
        <v>4.2413931594750789</v>
      </c>
      <c r="G202" s="302">
        <v>2.4344228491920412</v>
      </c>
      <c r="H202" s="302">
        <f t="shared" si="62"/>
        <v>6.6758160086671197</v>
      </c>
      <c r="I202" s="303"/>
      <c r="J202" s="302">
        <v>5.3761014581608269</v>
      </c>
      <c r="K202" s="302">
        <v>2.7885792400645451</v>
      </c>
      <c r="L202" s="302">
        <f t="shared" si="63"/>
        <v>8.1646806982253715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0.41764662118419088</v>
      </c>
      <c r="C203" s="302">
        <v>2.4879903068269895</v>
      </c>
      <c r="D203" s="302">
        <f t="shared" si="61"/>
        <v>2.9056369280111802</v>
      </c>
      <c r="E203" s="303"/>
      <c r="F203" s="302">
        <v>0.5009187277417988</v>
      </c>
      <c r="G203" s="302">
        <v>2.4382369644885293</v>
      </c>
      <c r="H203" s="302">
        <f t="shared" si="62"/>
        <v>2.9391556922303281</v>
      </c>
      <c r="I203" s="303"/>
      <c r="J203" s="302">
        <v>1.102688419248079</v>
      </c>
      <c r="K203" s="302">
        <v>2.73119413174078</v>
      </c>
      <c r="L203" s="302">
        <f t="shared" si="63"/>
        <v>3.833882550988859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15.736575567274794</v>
      </c>
      <c r="C204" s="302">
        <v>12.49270849178556</v>
      </c>
      <c r="D204" s="302">
        <f t="shared" si="61"/>
        <v>28.229284059060355</v>
      </c>
      <c r="E204" s="303"/>
      <c r="F204" s="302">
        <v>18.741454040666625</v>
      </c>
      <c r="G204" s="302">
        <v>10.991588925766477</v>
      </c>
      <c r="H204" s="302">
        <f t="shared" si="62"/>
        <v>29.733042966433104</v>
      </c>
      <c r="I204" s="303"/>
      <c r="J204" s="302">
        <v>17.921129703745052</v>
      </c>
      <c r="K204" s="302">
        <v>10.870516950763253</v>
      </c>
      <c r="L204" s="302">
        <f t="shared" si="63"/>
        <v>28.791646654508305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31.136744425210054</v>
      </c>
      <c r="C206" s="311">
        <f t="shared" ref="C206:D206" si="64">SUM(C196:C204)</f>
        <v>29.025255574789913</v>
      </c>
      <c r="D206" s="311">
        <f t="shared" si="64"/>
        <v>60.161999999999964</v>
      </c>
      <c r="E206" s="311"/>
      <c r="F206" s="311">
        <f t="shared" ref="F206:H206" si="65">SUM(F196:F204)</f>
        <v>39.299064481021837</v>
      </c>
      <c r="G206" s="311">
        <f t="shared" si="65"/>
        <v>27.737935518978041</v>
      </c>
      <c r="H206" s="311">
        <f t="shared" si="65"/>
        <v>67.036999999999878</v>
      </c>
      <c r="I206" s="311"/>
      <c r="J206" s="311">
        <f t="shared" ref="J206:L206" si="66">SUM(J196:J204)</f>
        <v>41.715228487756079</v>
      </c>
      <c r="K206" s="311">
        <f t="shared" si="66"/>
        <v>28.992771512243841</v>
      </c>
      <c r="L206" s="311">
        <f t="shared" si="66"/>
        <v>70.707999999999927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0.11611194179822076</v>
      </c>
      <c r="C213" s="302">
        <v>0.37944341632912099</v>
      </c>
      <c r="D213" s="302">
        <f>SUM(B213:C213)</f>
        <v>0.49555535812734175</v>
      </c>
      <c r="E213" s="303"/>
      <c r="F213" s="302">
        <v>0.17447153912647151</v>
      </c>
      <c r="G213" s="302">
        <v>0.35934242948612272</v>
      </c>
      <c r="H213" s="302">
        <f>SUM(F213:G213)</f>
        <v>0.53381396861259423</v>
      </c>
      <c r="I213" s="303"/>
      <c r="J213" s="302">
        <v>0.17506658535703609</v>
      </c>
      <c r="K213" s="302">
        <v>0.41933468498959348</v>
      </c>
      <c r="L213" s="302">
        <f>SUM(J213:K213)</f>
        <v>0.5944012703466296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0.17432682814578324</v>
      </c>
      <c r="C214" s="302">
        <v>0.50363379737314162</v>
      </c>
      <c r="D214" s="302">
        <f t="shared" ref="D214:D221" si="67">SUM(B214:C214)</f>
        <v>0.67796062551892489</v>
      </c>
      <c r="E214" s="303"/>
      <c r="F214" s="302">
        <v>0.26500409799828256</v>
      </c>
      <c r="G214" s="302">
        <v>0.5252125888184207</v>
      </c>
      <c r="H214" s="302">
        <f t="shared" ref="H214:H221" si="68">SUM(F214:G214)</f>
        <v>0.79021668681670332</v>
      </c>
      <c r="I214" s="303"/>
      <c r="J214" s="302">
        <v>0.30107684433261234</v>
      </c>
      <c r="K214" s="302">
        <v>0.5742671422415051</v>
      </c>
      <c r="L214" s="302">
        <f t="shared" ref="L214:L221" si="69">SUM(J214:K214)</f>
        <v>0.87534398657411749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0.31193516985253461</v>
      </c>
      <c r="C215" s="302">
        <v>0.41852068474883264</v>
      </c>
      <c r="D215" s="302">
        <f t="shared" si="67"/>
        <v>0.7304558546013673</v>
      </c>
      <c r="E215" s="303"/>
      <c r="F215" s="302">
        <v>0.43131089599455785</v>
      </c>
      <c r="G215" s="302">
        <v>0.35598928699856802</v>
      </c>
      <c r="H215" s="302">
        <f t="shared" si="68"/>
        <v>0.78730018299312587</v>
      </c>
      <c r="I215" s="303"/>
      <c r="J215" s="302">
        <v>0.44217908840049047</v>
      </c>
      <c r="K215" s="302">
        <v>0.33041430808695826</v>
      </c>
      <c r="L215" s="302">
        <f t="shared" si="69"/>
        <v>0.77259339648744874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0.29474903672534331</v>
      </c>
      <c r="C216" s="302">
        <v>8.1870804674148923E-2</v>
      </c>
      <c r="D216" s="302">
        <f t="shared" si="67"/>
        <v>0.37661984139949223</v>
      </c>
      <c r="E216" s="303"/>
      <c r="F216" s="302">
        <v>0.47413396284830095</v>
      </c>
      <c r="G216" s="302">
        <v>9.1018403710643805E-2</v>
      </c>
      <c r="H216" s="302">
        <f t="shared" si="68"/>
        <v>0.56515236655894474</v>
      </c>
      <c r="I216" s="303"/>
      <c r="J216" s="302">
        <v>0.43534498141270561</v>
      </c>
      <c r="K216" s="302">
        <v>7.8299828178903894E-2</v>
      </c>
      <c r="L216" s="302">
        <f t="shared" si="69"/>
        <v>0.51364480959160952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4.0074841305903816E-2</v>
      </c>
      <c r="C217" s="302">
        <v>0.25880114812280569</v>
      </c>
      <c r="D217" s="302">
        <f t="shared" si="67"/>
        <v>0.29887598942870952</v>
      </c>
      <c r="E217" s="303"/>
      <c r="F217" s="302">
        <v>5.4804850611027134E-2</v>
      </c>
      <c r="G217" s="302">
        <v>0.17654048335360956</v>
      </c>
      <c r="H217" s="302">
        <f t="shared" si="68"/>
        <v>0.23134533396463669</v>
      </c>
      <c r="I217" s="303"/>
      <c r="J217" s="302">
        <v>5.9483157377632885E-2</v>
      </c>
      <c r="K217" s="302">
        <v>0.15268780180003624</v>
      </c>
      <c r="L217" s="302">
        <f t="shared" si="69"/>
        <v>0.21217095917766912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0.10733719158509709</v>
      </c>
      <c r="C218" s="302">
        <v>4.3096279651922864E-2</v>
      </c>
      <c r="D218" s="302">
        <f t="shared" si="67"/>
        <v>0.15043347123701994</v>
      </c>
      <c r="E218" s="303"/>
      <c r="F218" s="302">
        <v>0.16570033235335288</v>
      </c>
      <c r="G218" s="302">
        <v>5.7326890751452038E-2</v>
      </c>
      <c r="H218" s="302">
        <f t="shared" si="68"/>
        <v>0.22302722310480491</v>
      </c>
      <c r="I218" s="303"/>
      <c r="J218" s="302">
        <v>0.16472626499928425</v>
      </c>
      <c r="K218" s="302">
        <v>7.010460352643344E-2</v>
      </c>
      <c r="L218" s="302">
        <f t="shared" si="69"/>
        <v>0.23483086852571769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9.0283746172181337E-2</v>
      </c>
      <c r="C219" s="302">
        <v>8.9528040902476069E-2</v>
      </c>
      <c r="D219" s="302">
        <f t="shared" si="67"/>
        <v>0.17981178707465739</v>
      </c>
      <c r="E219" s="303"/>
      <c r="F219" s="302">
        <v>0.11908625737101278</v>
      </c>
      <c r="G219" s="302">
        <v>8.8186257655468586E-2</v>
      </c>
      <c r="H219" s="302">
        <f t="shared" si="68"/>
        <v>0.20727251502648136</v>
      </c>
      <c r="I219" s="303"/>
      <c r="J219" s="302">
        <v>0.12029177529116211</v>
      </c>
      <c r="K219" s="302">
        <v>0.10523888753036011</v>
      </c>
      <c r="L219" s="302">
        <f t="shared" si="69"/>
        <v>0.22553066282152223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1.9502027737542303E-2</v>
      </c>
      <c r="C220" s="302">
        <v>8.3291820306888642E-2</v>
      </c>
      <c r="D220" s="302">
        <f t="shared" si="67"/>
        <v>0.10279384804443095</v>
      </c>
      <c r="E220" s="303"/>
      <c r="F220" s="302">
        <v>2.4990387745531004E-2</v>
      </c>
      <c r="G220" s="302">
        <v>8.3128892945671426E-2</v>
      </c>
      <c r="H220" s="302">
        <f t="shared" si="68"/>
        <v>0.10811928069120243</v>
      </c>
      <c r="I220" s="303"/>
      <c r="J220" s="302">
        <v>3.1201627997697327E-2</v>
      </c>
      <c r="K220" s="302">
        <v>8.7363970576982697E-2</v>
      </c>
      <c r="L220" s="302">
        <f t="shared" si="69"/>
        <v>0.11856559857468002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0.165129611315351</v>
      </c>
      <c r="C221" s="302">
        <v>0.208363613252706</v>
      </c>
      <c r="D221" s="302">
        <f t="shared" si="67"/>
        <v>0.373493224568057</v>
      </c>
      <c r="E221" s="303"/>
      <c r="F221" s="302">
        <v>0.25520080094897213</v>
      </c>
      <c r="G221" s="302">
        <v>0.20355164128253753</v>
      </c>
      <c r="H221" s="302">
        <f t="shared" si="68"/>
        <v>0.45875244223150968</v>
      </c>
      <c r="I221" s="303"/>
      <c r="J221" s="302">
        <v>0.20621275710298653</v>
      </c>
      <c r="K221" s="302">
        <v>0.14770569079762053</v>
      </c>
      <c r="L221" s="302">
        <f t="shared" si="69"/>
        <v>0.35391844790060706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1.3194503946379577</v>
      </c>
      <c r="C223" s="311">
        <f t="shared" ref="C223:D223" si="70">SUM(C213:C221)</f>
        <v>2.0665496053620434</v>
      </c>
      <c r="D223" s="311">
        <f t="shared" si="70"/>
        <v>3.386000000000001</v>
      </c>
      <c r="E223" s="311"/>
      <c r="F223" s="311">
        <f t="shared" ref="F223:H223" si="71">SUM(F213:F221)</f>
        <v>1.9647031249975089</v>
      </c>
      <c r="G223" s="311">
        <f t="shared" si="71"/>
        <v>1.9402968750024947</v>
      </c>
      <c r="H223" s="311">
        <f t="shared" si="71"/>
        <v>3.9050000000000034</v>
      </c>
      <c r="I223" s="311"/>
      <c r="J223" s="311">
        <f t="shared" ref="J223:L223" si="72">SUM(J213:J221)</f>
        <v>1.9355830822716078</v>
      </c>
      <c r="K223" s="311">
        <f t="shared" si="72"/>
        <v>1.9654169177283936</v>
      </c>
      <c r="L223" s="311">
        <f t="shared" si="72"/>
        <v>3.9010000000000011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1.0211352604116151</v>
      </c>
      <c r="C230" s="302">
        <v>2.8617166436822812</v>
      </c>
      <c r="D230" s="302">
        <f>SUM(B230:C230)</f>
        <v>3.8828519040938962</v>
      </c>
      <c r="E230" s="303"/>
      <c r="F230" s="302">
        <v>0.97468029737566309</v>
      </c>
      <c r="G230" s="302">
        <v>3.09140734243902</v>
      </c>
      <c r="H230" s="302">
        <f>SUM(F230:G230)</f>
        <v>4.0660876398146835</v>
      </c>
      <c r="I230" s="303"/>
      <c r="J230" s="302">
        <v>1.2510370847161036</v>
      </c>
      <c r="K230" s="302">
        <v>3.2381502666386952</v>
      </c>
      <c r="L230" s="302">
        <f>SUM(J230:K230)</f>
        <v>4.4891873513547988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1.9283442330997036</v>
      </c>
      <c r="C231" s="302">
        <v>8.5435356035571779</v>
      </c>
      <c r="D231" s="302">
        <f t="shared" ref="D231:D238" si="73">SUM(B231:C231)</f>
        <v>10.471879836656882</v>
      </c>
      <c r="E231" s="303"/>
      <c r="F231" s="302">
        <v>2.0068485226906634</v>
      </c>
      <c r="G231" s="302">
        <v>9.920711213338091</v>
      </c>
      <c r="H231" s="302">
        <f t="shared" ref="H231:H238" si="74">SUM(F231:G231)</f>
        <v>11.927559736028755</v>
      </c>
      <c r="I231" s="303"/>
      <c r="J231" s="302">
        <v>2.6250549645704861</v>
      </c>
      <c r="K231" s="302">
        <v>11.873275965679335</v>
      </c>
      <c r="L231" s="302">
        <f t="shared" ref="L231:L238" si="75">SUM(J231:K231)</f>
        <v>14.498330930249821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1.3599373932810177</v>
      </c>
      <c r="C232" s="302">
        <v>2.4749511994927293</v>
      </c>
      <c r="D232" s="302">
        <f t="shared" si="73"/>
        <v>3.8348885927737468</v>
      </c>
      <c r="E232" s="303"/>
      <c r="F232" s="302">
        <v>1.2318646607527528</v>
      </c>
      <c r="G232" s="302">
        <v>2.6689039684776388</v>
      </c>
      <c r="H232" s="302">
        <f t="shared" si="74"/>
        <v>3.9007686292303916</v>
      </c>
      <c r="I232" s="303"/>
      <c r="J232" s="302">
        <v>1.4162267044039121</v>
      </c>
      <c r="K232" s="302">
        <v>2.7280671562615018</v>
      </c>
      <c r="L232" s="302">
        <f t="shared" si="75"/>
        <v>4.1442938606654138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1.5431777117725383</v>
      </c>
      <c r="C233" s="302">
        <v>0.33913331193121354</v>
      </c>
      <c r="D233" s="302">
        <f t="shared" si="73"/>
        <v>1.8823110237037519</v>
      </c>
      <c r="E233" s="303"/>
      <c r="F233" s="302">
        <v>1.2609451936924554</v>
      </c>
      <c r="G233" s="302">
        <v>0.39167248563328055</v>
      </c>
      <c r="H233" s="302">
        <f t="shared" si="74"/>
        <v>1.6526176793257359</v>
      </c>
      <c r="I233" s="303"/>
      <c r="J233" s="302">
        <v>1.0396261650427063</v>
      </c>
      <c r="K233" s="302">
        <v>0.35787849396095245</v>
      </c>
      <c r="L233" s="302">
        <f t="shared" si="75"/>
        <v>1.3975046590036588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0.10795372673750196</v>
      </c>
      <c r="C234" s="302">
        <v>1.6212610404897054</v>
      </c>
      <c r="D234" s="302">
        <f t="shared" si="73"/>
        <v>1.7292147672272073</v>
      </c>
      <c r="E234" s="303"/>
      <c r="F234" s="302">
        <v>9.3463706816913183E-2</v>
      </c>
      <c r="G234" s="302">
        <v>1.188436920695302</v>
      </c>
      <c r="H234" s="302">
        <f t="shared" si="74"/>
        <v>1.2819006275122153</v>
      </c>
      <c r="I234" s="303"/>
      <c r="J234" s="302">
        <v>0.14372284763910601</v>
      </c>
      <c r="K234" s="302">
        <v>0.97143477164639014</v>
      </c>
      <c r="L234" s="302">
        <f t="shared" si="75"/>
        <v>1.1151576192854962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0.34795287777988337</v>
      </c>
      <c r="C235" s="302">
        <v>0.29921199260287834</v>
      </c>
      <c r="D235" s="302">
        <f t="shared" si="73"/>
        <v>0.64716487038276171</v>
      </c>
      <c r="E235" s="303"/>
      <c r="F235" s="302">
        <v>0.26828193277701179</v>
      </c>
      <c r="G235" s="302">
        <v>0.30847688902666692</v>
      </c>
      <c r="H235" s="302">
        <f t="shared" si="74"/>
        <v>0.57675882180367877</v>
      </c>
      <c r="I235" s="303"/>
      <c r="J235" s="302">
        <v>0.33879539372969147</v>
      </c>
      <c r="K235" s="302">
        <v>0.47988573155907416</v>
      </c>
      <c r="L235" s="302">
        <f t="shared" si="75"/>
        <v>0.81868112528876558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0.82475329830294652</v>
      </c>
      <c r="C236" s="302">
        <v>0.37844093042432669</v>
      </c>
      <c r="D236" s="302">
        <f t="shared" si="73"/>
        <v>1.2031942287272732</v>
      </c>
      <c r="E236" s="303"/>
      <c r="F236" s="302">
        <v>0.52506615951901592</v>
      </c>
      <c r="G236" s="302">
        <v>0.36580871588214192</v>
      </c>
      <c r="H236" s="302">
        <f t="shared" si="74"/>
        <v>0.89087487540115784</v>
      </c>
      <c r="I236" s="303"/>
      <c r="J236" s="302">
        <v>0.63456333831545642</v>
      </c>
      <c r="K236" s="302">
        <v>0.52221469804980236</v>
      </c>
      <c r="L236" s="302">
        <f t="shared" si="75"/>
        <v>1.1567780363652589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5.0646504557354179E-2</v>
      </c>
      <c r="C237" s="302">
        <v>0.26108570473859305</v>
      </c>
      <c r="D237" s="302">
        <f t="shared" si="73"/>
        <v>0.31173220929594725</v>
      </c>
      <c r="E237" s="303"/>
      <c r="F237" s="302">
        <v>2.8272824611488199E-2</v>
      </c>
      <c r="G237" s="302">
        <v>0.19930815170211252</v>
      </c>
      <c r="H237" s="302">
        <f t="shared" si="74"/>
        <v>0.22758097631360072</v>
      </c>
      <c r="I237" s="303"/>
      <c r="J237" s="302">
        <v>4.6530477716589372E-2</v>
      </c>
      <c r="K237" s="302">
        <v>0.23434155816247115</v>
      </c>
      <c r="L237" s="302">
        <f t="shared" si="75"/>
        <v>0.28087203587906051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0.22931127944089949</v>
      </c>
      <c r="C238" s="302">
        <v>0.37945128769769398</v>
      </c>
      <c r="D238" s="302">
        <f t="shared" si="73"/>
        <v>0.60876256713859345</v>
      </c>
      <c r="E238" s="303"/>
      <c r="F238" s="302">
        <v>0.15764350688842735</v>
      </c>
      <c r="G238" s="302">
        <v>0.30520750768132004</v>
      </c>
      <c r="H238" s="302">
        <f t="shared" si="74"/>
        <v>0.46285101456974742</v>
      </c>
      <c r="I238" s="303"/>
      <c r="J238" s="302">
        <v>0.18054723630800626</v>
      </c>
      <c r="K238" s="302">
        <v>0.25964714559970054</v>
      </c>
      <c r="L238" s="302">
        <f t="shared" si="75"/>
        <v>0.44019438190770677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7.4132122853834606</v>
      </c>
      <c r="C240" s="311">
        <f t="shared" ref="C240:D240" si="76">SUM(C230:C238)</f>
        <v>17.158787714616601</v>
      </c>
      <c r="D240" s="311">
        <f t="shared" si="76"/>
        <v>24.572000000000067</v>
      </c>
      <c r="E240" s="311"/>
      <c r="F240" s="311">
        <f t="shared" ref="F240:H240" si="77">SUM(F230:F238)</f>
        <v>6.5470668051243903</v>
      </c>
      <c r="G240" s="311">
        <f t="shared" si="77"/>
        <v>18.439933194875575</v>
      </c>
      <c r="H240" s="311">
        <f t="shared" si="77"/>
        <v>24.986999999999963</v>
      </c>
      <c r="I240" s="311"/>
      <c r="J240" s="311">
        <f t="shared" ref="J240:L240" si="78">SUM(J230:J238)</f>
        <v>7.6761042124420582</v>
      </c>
      <c r="K240" s="311">
        <f t="shared" si="78"/>
        <v>20.664895787557924</v>
      </c>
      <c r="L240" s="311">
        <f t="shared" si="78"/>
        <v>28.340999999999983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0.81795330061314719</v>
      </c>
      <c r="C247" s="302">
        <v>1.8439475249664579</v>
      </c>
      <c r="D247" s="302">
        <f>SUM(B247:C247)</f>
        <v>2.6619008255796048</v>
      </c>
      <c r="E247" s="303"/>
      <c r="F247" s="302">
        <v>0.98182502697345353</v>
      </c>
      <c r="G247" s="302">
        <v>2.0665210752326639</v>
      </c>
      <c r="H247" s="302">
        <f>SUM(F247:G247)</f>
        <v>3.0483461022061173</v>
      </c>
      <c r="I247" s="303"/>
      <c r="J247" s="302">
        <v>1.0124622460051811</v>
      </c>
      <c r="K247" s="302">
        <v>1.8418801647425063</v>
      </c>
      <c r="L247" s="302">
        <f>SUM(J247:K247)</f>
        <v>2.8543424107476874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0.99622217357655529</v>
      </c>
      <c r="C248" s="302">
        <v>1.9120269431648498</v>
      </c>
      <c r="D248" s="302">
        <f t="shared" ref="D248:D255" si="79">SUM(B248:C248)</f>
        <v>2.9082491167414051</v>
      </c>
      <c r="E248" s="303"/>
      <c r="F248" s="302">
        <v>1.4269577653881598</v>
      </c>
      <c r="G248" s="302">
        <v>2.4122226569266432</v>
      </c>
      <c r="H248" s="302">
        <f t="shared" ref="H248:H255" si="80">SUM(F248:G248)</f>
        <v>3.8391804223148029</v>
      </c>
      <c r="I248" s="303"/>
      <c r="J248" s="302">
        <v>1.6254826883629039</v>
      </c>
      <c r="K248" s="302">
        <v>2.6645895644689519</v>
      </c>
      <c r="L248" s="302">
        <f t="shared" ref="L248:L255" si="81">SUM(J248:K248)</f>
        <v>4.2900722528318553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1.3961436919235419</v>
      </c>
      <c r="C249" s="302">
        <v>1.9074065411492773</v>
      </c>
      <c r="D249" s="302">
        <f t="shared" si="79"/>
        <v>3.3035502330728193</v>
      </c>
      <c r="E249" s="303"/>
      <c r="F249" s="302">
        <v>1.5877494741635163</v>
      </c>
      <c r="G249" s="302">
        <v>2.1876592694369812</v>
      </c>
      <c r="H249" s="302">
        <f t="shared" si="80"/>
        <v>3.7754087436004973</v>
      </c>
      <c r="I249" s="303"/>
      <c r="J249" s="302">
        <v>1.5349556340625521</v>
      </c>
      <c r="K249" s="302">
        <v>1.7765036746514946</v>
      </c>
      <c r="L249" s="302">
        <f t="shared" si="81"/>
        <v>3.3114593087140465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3.6602223831484388</v>
      </c>
      <c r="C250" s="302">
        <v>0.55610084987291775</v>
      </c>
      <c r="D250" s="302">
        <f t="shared" si="79"/>
        <v>4.2163232330213569</v>
      </c>
      <c r="E250" s="303"/>
      <c r="F250" s="302">
        <v>3.2729893264424192</v>
      </c>
      <c r="G250" s="302">
        <v>0.67762361861873344</v>
      </c>
      <c r="H250" s="302">
        <f t="shared" si="80"/>
        <v>3.9506129450611525</v>
      </c>
      <c r="I250" s="303"/>
      <c r="J250" s="302">
        <v>2.302002128330666</v>
      </c>
      <c r="K250" s="302">
        <v>0.48667647711140066</v>
      </c>
      <c r="L250" s="302">
        <f t="shared" si="81"/>
        <v>2.7886786054420667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5.3354287526323256E-2</v>
      </c>
      <c r="C251" s="302">
        <v>0.27512218633667862</v>
      </c>
      <c r="D251" s="302">
        <f t="shared" si="79"/>
        <v>0.32847647386300188</v>
      </c>
      <c r="E251" s="303"/>
      <c r="F251" s="302">
        <v>4.5017546616174825E-2</v>
      </c>
      <c r="G251" s="302">
        <v>0.19540063128356319</v>
      </c>
      <c r="H251" s="302">
        <f t="shared" si="80"/>
        <v>0.24041817789973802</v>
      </c>
      <c r="I251" s="303"/>
      <c r="J251" s="302">
        <v>6.2019894373364554E-2</v>
      </c>
      <c r="K251" s="302">
        <v>0.17036426311396627</v>
      </c>
      <c r="L251" s="302">
        <f t="shared" si="81"/>
        <v>0.23238415748733082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0.10769848160968708</v>
      </c>
      <c r="C252" s="302">
        <v>5.2781361222547098E-2</v>
      </c>
      <c r="D252" s="302">
        <f t="shared" si="79"/>
        <v>0.16047984283223418</v>
      </c>
      <c r="E252" s="303"/>
      <c r="F252" s="302">
        <v>9.0076131975770884E-2</v>
      </c>
      <c r="G252" s="302">
        <v>5.7502662095044677E-2</v>
      </c>
      <c r="H252" s="302">
        <f t="shared" si="80"/>
        <v>0.14757879407081556</v>
      </c>
      <c r="I252" s="303"/>
      <c r="J252" s="302">
        <v>0.1006960265499203</v>
      </c>
      <c r="K252" s="302">
        <v>7.2387306535295945E-2</v>
      </c>
      <c r="L252" s="302">
        <f t="shared" si="81"/>
        <v>0.17308333308521623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0.86652204970062896</v>
      </c>
      <c r="C253" s="302">
        <v>0.26815311546196813</v>
      </c>
      <c r="D253" s="302">
        <f t="shared" si="79"/>
        <v>1.134675165162597</v>
      </c>
      <c r="E253" s="303"/>
      <c r="F253" s="302">
        <v>0.77976162257464698</v>
      </c>
      <c r="G253" s="302">
        <v>0.26979331388144917</v>
      </c>
      <c r="H253" s="302">
        <f t="shared" si="80"/>
        <v>1.0495549364560961</v>
      </c>
      <c r="I253" s="303"/>
      <c r="J253" s="302">
        <v>0.78310369047075279</v>
      </c>
      <c r="K253" s="302">
        <v>0.27660662083787679</v>
      </c>
      <c r="L253" s="302">
        <f t="shared" si="81"/>
        <v>1.0597103113086295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1.7062643132089224E-2</v>
      </c>
      <c r="C254" s="302">
        <v>0.10631630061225068</v>
      </c>
      <c r="D254" s="302">
        <f t="shared" si="79"/>
        <v>0.12337894374433991</v>
      </c>
      <c r="E254" s="303"/>
      <c r="F254" s="302">
        <v>1.5211789998129969E-2</v>
      </c>
      <c r="G254" s="302">
        <v>0.10942329113516101</v>
      </c>
      <c r="H254" s="302">
        <f t="shared" si="80"/>
        <v>0.12463508113329098</v>
      </c>
      <c r="I254" s="303"/>
      <c r="J254" s="302">
        <v>1.9818589938966576E-2</v>
      </c>
      <c r="K254" s="302">
        <v>0.13832534941562591</v>
      </c>
      <c r="L254" s="302">
        <f t="shared" si="81"/>
        <v>0.15814393935459248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0.13873696111866921</v>
      </c>
      <c r="C255" s="302">
        <v>0.10122920486396683</v>
      </c>
      <c r="D255" s="302">
        <f t="shared" si="79"/>
        <v>0.23996616598263604</v>
      </c>
      <c r="E255" s="303"/>
      <c r="F255" s="302">
        <v>7.9639067855037174E-2</v>
      </c>
      <c r="G255" s="302">
        <v>9.5625729402431983E-2</v>
      </c>
      <c r="H255" s="302">
        <f t="shared" si="80"/>
        <v>0.17526479725746916</v>
      </c>
      <c r="I255" s="303"/>
      <c r="J255" s="302">
        <v>7.6899495248633043E-2</v>
      </c>
      <c r="K255" s="302">
        <v>8.3226185779923662E-2</v>
      </c>
      <c r="L255" s="302">
        <f t="shared" si="81"/>
        <v>0.1601256810285567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8.0539159723490812</v>
      </c>
      <c r="C257" s="311">
        <f t="shared" ref="C257:D257" si="82">SUM(C247:C255)</f>
        <v>7.0230840276509134</v>
      </c>
      <c r="D257" s="311">
        <f t="shared" si="82"/>
        <v>15.076999999999996</v>
      </c>
      <c r="E257" s="311"/>
      <c r="F257" s="311">
        <f t="shared" ref="F257:H257" si="83">SUM(F247:F255)</f>
        <v>8.2792277519873085</v>
      </c>
      <c r="G257" s="311">
        <f t="shared" si="83"/>
        <v>8.0717722480126728</v>
      </c>
      <c r="H257" s="311">
        <f t="shared" si="83"/>
        <v>16.350999999999981</v>
      </c>
      <c r="I257" s="311"/>
      <c r="J257" s="311">
        <f t="shared" ref="J257:L257" si="84">SUM(J247:J255)</f>
        <v>7.5174403933429419</v>
      </c>
      <c r="K257" s="311">
        <f t="shared" si="84"/>
        <v>7.5105596066570417</v>
      </c>
      <c r="L257" s="311">
        <f t="shared" si="84"/>
        <v>15.027999999999983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0.98381421247320733</v>
      </c>
      <c r="C264" s="302">
        <v>1.6854167197942822</v>
      </c>
      <c r="D264" s="302">
        <f>SUM(B264:C264)</f>
        <v>2.6692309322674896</v>
      </c>
      <c r="E264" s="303"/>
      <c r="F264" s="302">
        <v>1.2498634615309632</v>
      </c>
      <c r="G264" s="302">
        <v>3.3977403743017458</v>
      </c>
      <c r="H264" s="302">
        <f>SUM(F264:G264)</f>
        <v>4.647603835832709</v>
      </c>
      <c r="I264" s="303"/>
      <c r="J264" s="302">
        <v>1.5631786425545176</v>
      </c>
      <c r="K264" s="302">
        <v>4.0668921082268472</v>
      </c>
      <c r="L264" s="302">
        <f>SUM(J264:K264)</f>
        <v>5.630070750781365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0.85596954854716001</v>
      </c>
      <c r="C265" s="302">
        <v>1.109799220885022</v>
      </c>
      <c r="D265" s="302">
        <f t="shared" ref="D265:D272" si="85">SUM(B265:C265)</f>
        <v>1.9657687694321822</v>
      </c>
      <c r="E265" s="303"/>
      <c r="F265" s="302">
        <v>1.3754324156699882</v>
      </c>
      <c r="G265" s="302">
        <v>2.1057730317511667</v>
      </c>
      <c r="H265" s="302">
        <f t="shared" ref="H265:H272" si="86">SUM(F265:G265)</f>
        <v>3.4812054474211549</v>
      </c>
      <c r="I265" s="303"/>
      <c r="J265" s="302">
        <v>1.6675668077448877</v>
      </c>
      <c r="K265" s="302">
        <v>2.2549150236714262</v>
      </c>
      <c r="L265" s="302">
        <f t="shared" ref="L265:L272" si="87">SUM(J265:K265)</f>
        <v>3.9224818314163139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0.88914488507477241</v>
      </c>
      <c r="C266" s="302">
        <v>0.88722328392042848</v>
      </c>
      <c r="D266" s="302">
        <f t="shared" si="85"/>
        <v>1.7763681689952009</v>
      </c>
      <c r="E266" s="303"/>
      <c r="F266" s="302">
        <v>1.3014888235666586</v>
      </c>
      <c r="G266" s="302">
        <v>1.5351846780185048</v>
      </c>
      <c r="H266" s="302">
        <f t="shared" si="86"/>
        <v>2.8366735015851634</v>
      </c>
      <c r="I266" s="303"/>
      <c r="J266" s="302">
        <v>1.5081182787210496</v>
      </c>
      <c r="K266" s="302">
        <v>1.3238812687133308</v>
      </c>
      <c r="L266" s="302">
        <f t="shared" si="87"/>
        <v>2.8319995474343802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2.806877993683099</v>
      </c>
      <c r="C267" s="302">
        <v>0.18958057422168914</v>
      </c>
      <c r="D267" s="302">
        <f t="shared" si="85"/>
        <v>2.9964585679047882</v>
      </c>
      <c r="E267" s="303"/>
      <c r="F267" s="302">
        <v>2.881340174038689</v>
      </c>
      <c r="G267" s="302">
        <v>0.31266641125722222</v>
      </c>
      <c r="H267" s="302">
        <f t="shared" si="86"/>
        <v>3.1940065852959112</v>
      </c>
      <c r="I267" s="303"/>
      <c r="J267" s="302">
        <v>2.1800838802751028</v>
      </c>
      <c r="K267" s="302">
        <v>0.27134665318184659</v>
      </c>
      <c r="L267" s="302">
        <f t="shared" si="87"/>
        <v>2.4514305334569495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0.20341224072659958</v>
      </c>
      <c r="C268" s="302">
        <v>0.81650569242835613</v>
      </c>
      <c r="D268" s="302">
        <f t="shared" si="85"/>
        <v>1.0199179331549557</v>
      </c>
      <c r="E268" s="303"/>
      <c r="F268" s="302">
        <v>0.21678681819855358</v>
      </c>
      <c r="G268" s="302">
        <v>1.1008702394913121</v>
      </c>
      <c r="H268" s="302">
        <f t="shared" si="86"/>
        <v>1.3176570576898656</v>
      </c>
      <c r="I268" s="303"/>
      <c r="J268" s="302">
        <v>0.38432156063187844</v>
      </c>
      <c r="K268" s="302">
        <v>1.0702404313745848</v>
      </c>
      <c r="L268" s="302">
        <f t="shared" si="87"/>
        <v>1.4545619920064632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0.32435411632514533</v>
      </c>
      <c r="C269" s="302">
        <v>0.1495319232176357</v>
      </c>
      <c r="D269" s="302">
        <f t="shared" si="85"/>
        <v>0.47388603954278102</v>
      </c>
      <c r="E269" s="303"/>
      <c r="F269" s="302">
        <v>0.34683571579811079</v>
      </c>
      <c r="G269" s="302">
        <v>0.26775694746896267</v>
      </c>
      <c r="H269" s="302">
        <f t="shared" si="86"/>
        <v>0.61459266326707351</v>
      </c>
      <c r="I269" s="303"/>
      <c r="J269" s="302">
        <v>0.42369732823709966</v>
      </c>
      <c r="K269" s="302">
        <v>0.29929759311896476</v>
      </c>
      <c r="L269" s="302">
        <f t="shared" si="87"/>
        <v>0.72299492135606447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0.91636006260047864</v>
      </c>
      <c r="C270" s="302">
        <v>0.34867905611229016</v>
      </c>
      <c r="D270" s="302">
        <f t="shared" si="85"/>
        <v>1.2650391187127688</v>
      </c>
      <c r="E270" s="303"/>
      <c r="F270" s="302">
        <v>0.98606063556547197</v>
      </c>
      <c r="G270" s="302">
        <v>0.65481622767227909</v>
      </c>
      <c r="H270" s="302">
        <f t="shared" si="86"/>
        <v>1.6408768632377511</v>
      </c>
      <c r="I270" s="303"/>
      <c r="J270" s="302">
        <v>1.001558914566911</v>
      </c>
      <c r="K270" s="302">
        <v>0.58514930263898923</v>
      </c>
      <c r="L270" s="302">
        <f t="shared" si="87"/>
        <v>1.5867082172059002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1.1127200714057348E-2</v>
      </c>
      <c r="C271" s="302">
        <v>0.21269679100535649</v>
      </c>
      <c r="D271" s="302">
        <f t="shared" si="85"/>
        <v>0.22382399171941383</v>
      </c>
      <c r="E271" s="303"/>
      <c r="F271" s="302">
        <v>9.9852475083124555E-3</v>
      </c>
      <c r="G271" s="302">
        <v>0.24959840986166631</v>
      </c>
      <c r="H271" s="302">
        <f t="shared" si="86"/>
        <v>0.25958365736997879</v>
      </c>
      <c r="I271" s="303"/>
      <c r="J271" s="302">
        <v>1.7002813818267841E-2</v>
      </c>
      <c r="K271" s="302">
        <v>0.20549640920857587</v>
      </c>
      <c r="L271" s="302">
        <f t="shared" si="87"/>
        <v>0.22249922302684372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0.31032673092888385</v>
      </c>
      <c r="C272" s="302">
        <v>0.17817974734154973</v>
      </c>
      <c r="D272" s="302">
        <f t="shared" si="85"/>
        <v>0.48850647827043359</v>
      </c>
      <c r="E272" s="303"/>
      <c r="F272" s="302">
        <v>0.244173236416143</v>
      </c>
      <c r="G272" s="302">
        <v>0.21362715188421516</v>
      </c>
      <c r="H272" s="302">
        <f t="shared" si="86"/>
        <v>0.45780038830035819</v>
      </c>
      <c r="I272" s="303"/>
      <c r="J272" s="302">
        <v>0.16061230540104912</v>
      </c>
      <c r="K272" s="302">
        <v>0.15264067791468636</v>
      </c>
      <c r="L272" s="302">
        <f t="shared" si="87"/>
        <v>0.31325298331573548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7.3013869910734028</v>
      </c>
      <c r="C274" s="311">
        <f t="shared" ref="C274:D274" si="88">SUM(C264:C272)</f>
        <v>5.57761300892661</v>
      </c>
      <c r="D274" s="311">
        <f t="shared" si="88"/>
        <v>12.879000000000014</v>
      </c>
      <c r="E274" s="311"/>
      <c r="F274" s="311">
        <f t="shared" ref="F274:H274" si="89">SUM(F264:F272)</f>
        <v>8.611966528292891</v>
      </c>
      <c r="G274" s="311">
        <f t="shared" si="89"/>
        <v>9.8380334717070745</v>
      </c>
      <c r="H274" s="311">
        <f t="shared" si="89"/>
        <v>18.449999999999967</v>
      </c>
      <c r="I274" s="311"/>
      <c r="J274" s="311">
        <f t="shared" ref="J274:L274" si="90">SUM(J264:J272)</f>
        <v>8.9061405319507632</v>
      </c>
      <c r="K274" s="311">
        <f t="shared" si="90"/>
        <v>10.229859468049252</v>
      </c>
      <c r="L274" s="311">
        <f t="shared" si="90"/>
        <v>19.136000000000017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2.7270254259040265</v>
      </c>
      <c r="C281" s="302">
        <v>6.4691128965471218</v>
      </c>
      <c r="D281" s="302">
        <f>SUM(B281:C281)</f>
        <v>9.1961383224511479</v>
      </c>
      <c r="E281" s="303"/>
      <c r="F281" s="302">
        <v>5.3148883301162275</v>
      </c>
      <c r="G281" s="302">
        <v>7.3995529938644529</v>
      </c>
      <c r="H281" s="302">
        <f>SUM(F281:G281)</f>
        <v>12.714441323980679</v>
      </c>
      <c r="I281" s="303"/>
      <c r="J281" s="302">
        <v>6.3611546043557663</v>
      </c>
      <c r="K281" s="302">
        <v>7.9552177390967245</v>
      </c>
      <c r="L281" s="302">
        <f>SUM(J281:K281)</f>
        <v>14.316372343452491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7.2426967822756554</v>
      </c>
      <c r="C282" s="302">
        <v>16.544799858265193</v>
      </c>
      <c r="D282" s="302">
        <f t="shared" ref="D282:D289" si="91">SUM(B282:C282)</f>
        <v>23.787496640540848</v>
      </c>
      <c r="E282" s="303"/>
      <c r="F282" s="302">
        <v>14.830231660785365</v>
      </c>
      <c r="G282" s="302">
        <v>20.444226950237415</v>
      </c>
      <c r="H282" s="302">
        <f t="shared" ref="H282:H289" si="92">SUM(F282:G282)</f>
        <v>35.27445861102278</v>
      </c>
      <c r="I282" s="303"/>
      <c r="J282" s="302">
        <v>19.627655141156467</v>
      </c>
      <c r="K282" s="302">
        <v>22.867462167317985</v>
      </c>
      <c r="L282" s="302">
        <f t="shared" ref="L282:L289" si="93">SUM(J282:K282)</f>
        <v>42.495117308474448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4.3948888377828386</v>
      </c>
      <c r="C283" s="302">
        <v>6.7522261445306206</v>
      </c>
      <c r="D283" s="302">
        <f t="shared" si="91"/>
        <v>11.147114982313459</v>
      </c>
      <c r="E283" s="303"/>
      <c r="F283" s="302">
        <v>7.5379110243225025</v>
      </c>
      <c r="G283" s="302">
        <v>8.0197312981780957</v>
      </c>
      <c r="H283" s="302">
        <f t="shared" si="92"/>
        <v>15.557642322500598</v>
      </c>
      <c r="I283" s="303"/>
      <c r="J283" s="302">
        <v>9.0553362588979027</v>
      </c>
      <c r="K283" s="302">
        <v>7.4204323406257515</v>
      </c>
      <c r="L283" s="302">
        <f t="shared" si="93"/>
        <v>16.475768599523654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11.045649873566028</v>
      </c>
      <c r="C284" s="302">
        <v>1.1953233767955433</v>
      </c>
      <c r="D284" s="302">
        <f t="shared" si="91"/>
        <v>12.24097325036157</v>
      </c>
      <c r="E284" s="303"/>
      <c r="F284" s="302">
        <v>15.504044630608629</v>
      </c>
      <c r="G284" s="302">
        <v>1.3141700782011958</v>
      </c>
      <c r="H284" s="302">
        <f t="shared" si="92"/>
        <v>16.818214708809826</v>
      </c>
      <c r="I284" s="303"/>
      <c r="J284" s="302">
        <v>13.124551880280674</v>
      </c>
      <c r="K284" s="302">
        <v>0.93099416631456733</v>
      </c>
      <c r="L284" s="302">
        <f t="shared" si="93"/>
        <v>14.055546046595241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0.31724456158104442</v>
      </c>
      <c r="C285" s="302">
        <v>2.2735712804155583</v>
      </c>
      <c r="D285" s="302">
        <f t="shared" si="91"/>
        <v>2.5908158419966028</v>
      </c>
      <c r="E285" s="303"/>
      <c r="F285" s="302">
        <v>0.55373475183156085</v>
      </c>
      <c r="G285" s="302">
        <v>1.7552951616101669</v>
      </c>
      <c r="H285" s="302">
        <f t="shared" si="92"/>
        <v>2.3090299134417278</v>
      </c>
      <c r="I285" s="303"/>
      <c r="J285" s="302">
        <v>0.97611252316701336</v>
      </c>
      <c r="K285" s="302">
        <v>1.5546695814203322</v>
      </c>
      <c r="L285" s="302">
        <f t="shared" si="93"/>
        <v>2.5307821045873453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0.94764781008096255</v>
      </c>
      <c r="C286" s="302">
        <v>0.5754651069184622</v>
      </c>
      <c r="D286" s="302">
        <f t="shared" si="91"/>
        <v>1.5231129169994246</v>
      </c>
      <c r="E286" s="303"/>
      <c r="F286" s="302">
        <v>2.042587132429023</v>
      </c>
      <c r="G286" s="302">
        <v>0.6706853864135055</v>
      </c>
      <c r="H286" s="302">
        <f t="shared" si="92"/>
        <v>2.7132725188425284</v>
      </c>
      <c r="I286" s="303"/>
      <c r="J286" s="302">
        <v>2.4836399666883655</v>
      </c>
      <c r="K286" s="302">
        <v>1.0396158277256691</v>
      </c>
      <c r="L286" s="302">
        <f t="shared" si="93"/>
        <v>3.5232557944140348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1.5403611597856712</v>
      </c>
      <c r="C287" s="302">
        <v>0.95171614972178487</v>
      </c>
      <c r="D287" s="302">
        <f t="shared" si="91"/>
        <v>2.4920773095074562</v>
      </c>
      <c r="E287" s="303"/>
      <c r="F287" s="302">
        <v>2.086220852371051</v>
      </c>
      <c r="G287" s="302">
        <v>0.88950003600829697</v>
      </c>
      <c r="H287" s="302">
        <f t="shared" si="92"/>
        <v>2.9757208883793478</v>
      </c>
      <c r="I287" s="303"/>
      <c r="J287" s="302">
        <v>2.2545109599957387</v>
      </c>
      <c r="K287" s="302">
        <v>1.0182234095261802</v>
      </c>
      <c r="L287" s="302">
        <f t="shared" si="93"/>
        <v>3.2727343695219187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9.6552112682043792E-2</v>
      </c>
      <c r="C288" s="302">
        <v>1.0199535562966446</v>
      </c>
      <c r="D288" s="302">
        <f t="shared" si="91"/>
        <v>1.1165056689786885</v>
      </c>
      <c r="E288" s="303"/>
      <c r="F288" s="302">
        <v>0.13077814929870718</v>
      </c>
      <c r="G288" s="302">
        <v>0.8717280093549139</v>
      </c>
      <c r="H288" s="302">
        <f t="shared" si="92"/>
        <v>1.002506158653621</v>
      </c>
      <c r="I288" s="303"/>
      <c r="J288" s="302">
        <v>0.149246562050178</v>
      </c>
      <c r="K288" s="302">
        <v>0.91761573981793354</v>
      </c>
      <c r="L288" s="302">
        <f t="shared" si="93"/>
        <v>1.0668623018681116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1.3508727801605822</v>
      </c>
      <c r="C289" s="302">
        <v>1.1718922866902901</v>
      </c>
      <c r="D289" s="302">
        <f t="shared" si="91"/>
        <v>2.5227650668508721</v>
      </c>
      <c r="E289" s="303"/>
      <c r="F289" s="302">
        <v>1.6808902990339816</v>
      </c>
      <c r="G289" s="302">
        <v>0.94882325533487866</v>
      </c>
      <c r="H289" s="302">
        <f t="shared" si="92"/>
        <v>2.6297135543688603</v>
      </c>
      <c r="I289" s="303"/>
      <c r="J289" s="302">
        <v>1.4557915408588111</v>
      </c>
      <c r="K289" s="302">
        <v>0.81676959070383803</v>
      </c>
      <c r="L289" s="302">
        <f t="shared" si="93"/>
        <v>2.2725611315626493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29.662939343818852</v>
      </c>
      <c r="C291" s="311">
        <f t="shared" ref="C291:D291" si="94">SUM(C281:C289)</f>
        <v>36.954060656181213</v>
      </c>
      <c r="D291" s="311">
        <f t="shared" si="94"/>
        <v>66.617000000000061</v>
      </c>
      <c r="E291" s="311"/>
      <c r="F291" s="311">
        <f t="shared" ref="F291:H291" si="95">SUM(F281:F289)</f>
        <v>49.681286830797042</v>
      </c>
      <c r="G291" s="311">
        <f t="shared" si="95"/>
        <v>42.313713169202913</v>
      </c>
      <c r="H291" s="311">
        <f t="shared" si="95"/>
        <v>91.994999999999962</v>
      </c>
      <c r="I291" s="311"/>
      <c r="J291" s="311">
        <f t="shared" ref="J291:L291" si="96">SUM(J281:J289)</f>
        <v>55.487999437450924</v>
      </c>
      <c r="K291" s="311">
        <f t="shared" si="96"/>
        <v>44.521000562548977</v>
      </c>
      <c r="L291" s="311">
        <f t="shared" si="96"/>
        <v>100.0089999999999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3.2443893130561219</v>
      </c>
      <c r="C298" s="302">
        <v>8.1622630231278936</v>
      </c>
      <c r="D298" s="302">
        <f>SUM(B298:C298)</f>
        <v>11.406652336184015</v>
      </c>
      <c r="E298" s="303"/>
      <c r="F298" s="302">
        <v>2.8133265956238365</v>
      </c>
      <c r="G298" s="302">
        <v>7.2260870951846075</v>
      </c>
      <c r="H298" s="302">
        <f>SUM(F298:G298)</f>
        <v>10.039413690808445</v>
      </c>
      <c r="I298" s="303"/>
      <c r="J298" s="302">
        <v>3.5032518867175866</v>
      </c>
      <c r="K298" s="302">
        <v>8.549857740898803</v>
      </c>
      <c r="L298" s="302">
        <f>SUM(J298:K298)</f>
        <v>12.05310962761639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4.1474701197828656</v>
      </c>
      <c r="C299" s="302">
        <v>6.979958928063442</v>
      </c>
      <c r="D299" s="302">
        <f t="shared" ref="D299:D306" si="97">SUM(B299:C299)</f>
        <v>11.127429047846308</v>
      </c>
      <c r="E299" s="303"/>
      <c r="F299" s="302">
        <v>3.7932317330108125</v>
      </c>
      <c r="G299" s="302">
        <v>6.7840577274728897</v>
      </c>
      <c r="H299" s="302">
        <f t="shared" ref="H299:H306" si="98">SUM(F299:G299)</f>
        <v>10.577289460483701</v>
      </c>
      <c r="I299" s="303"/>
      <c r="J299" s="302">
        <v>5.1472619297909024</v>
      </c>
      <c r="K299" s="302">
        <v>8.8694409361259936</v>
      </c>
      <c r="L299" s="302">
        <f t="shared" ref="L299:L306" si="99">SUM(J299:K299)</f>
        <v>14.016702865916896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5.414868880320002</v>
      </c>
      <c r="C300" s="302">
        <v>9.5974538480532861</v>
      </c>
      <c r="D300" s="302">
        <f t="shared" si="97"/>
        <v>15.012322728373288</v>
      </c>
      <c r="E300" s="303"/>
      <c r="F300" s="302">
        <v>4.4392492209946184</v>
      </c>
      <c r="G300" s="302">
        <v>8.1484659879859347</v>
      </c>
      <c r="H300" s="302">
        <f t="shared" si="98"/>
        <v>12.587715208980553</v>
      </c>
      <c r="I300" s="303"/>
      <c r="J300" s="302">
        <v>5.193716312073775</v>
      </c>
      <c r="K300" s="302">
        <v>8.2360452279144347</v>
      </c>
      <c r="L300" s="302">
        <f t="shared" si="99"/>
        <v>13.42976153998821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10.869882887464964</v>
      </c>
      <c r="C301" s="302">
        <v>2.3972094569359408</v>
      </c>
      <c r="D301" s="302">
        <f t="shared" si="97"/>
        <v>13.267092344400904</v>
      </c>
      <c r="E301" s="303"/>
      <c r="F301" s="302">
        <v>7.2156309620214136</v>
      </c>
      <c r="G301" s="302">
        <v>2.0758925082116821</v>
      </c>
      <c r="H301" s="302">
        <f t="shared" si="98"/>
        <v>9.2915234702330949</v>
      </c>
      <c r="I301" s="303"/>
      <c r="J301" s="302">
        <v>6.8473113947657218</v>
      </c>
      <c r="K301" s="302">
        <v>2.1587251654285442</v>
      </c>
      <c r="L301" s="302">
        <f t="shared" si="99"/>
        <v>9.006036560194266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0.69077532170620493</v>
      </c>
      <c r="C302" s="302">
        <v>4.2531755715871915</v>
      </c>
      <c r="D302" s="302">
        <f t="shared" si="97"/>
        <v>4.9439508932933967</v>
      </c>
      <c r="E302" s="303"/>
      <c r="F302" s="302">
        <v>0.58385051273935329</v>
      </c>
      <c r="G302" s="302">
        <v>2.6872202882132141</v>
      </c>
      <c r="H302" s="302">
        <f t="shared" si="98"/>
        <v>3.2710708009525673</v>
      </c>
      <c r="I302" s="303"/>
      <c r="J302" s="302">
        <v>0.98030957997206858</v>
      </c>
      <c r="K302" s="302">
        <v>2.6177321803826903</v>
      </c>
      <c r="L302" s="302">
        <f t="shared" si="99"/>
        <v>3.598041760354759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6.957161394607609</v>
      </c>
      <c r="C303" s="302">
        <v>2.4203240820551928</v>
      </c>
      <c r="D303" s="302">
        <f t="shared" si="97"/>
        <v>9.3774854766628017</v>
      </c>
      <c r="E303" s="303"/>
      <c r="F303" s="302">
        <v>4.8959972939308161</v>
      </c>
      <c r="G303" s="302">
        <v>2.177846523948729</v>
      </c>
      <c r="H303" s="302">
        <f t="shared" si="98"/>
        <v>7.0738438178795455</v>
      </c>
      <c r="I303" s="303"/>
      <c r="J303" s="302">
        <v>6.1769973104554827</v>
      </c>
      <c r="K303" s="302">
        <v>2.8719266864268427</v>
      </c>
      <c r="L303" s="302">
        <f t="shared" si="99"/>
        <v>9.0489239968823263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3.5190842161942739</v>
      </c>
      <c r="C304" s="302">
        <v>3.3894998561276144</v>
      </c>
      <c r="D304" s="302">
        <f t="shared" si="97"/>
        <v>6.9085840723218883</v>
      </c>
      <c r="E304" s="303"/>
      <c r="F304" s="302">
        <v>2.4932255596314117</v>
      </c>
      <c r="G304" s="302">
        <v>2.5578845385745028</v>
      </c>
      <c r="H304" s="302">
        <f t="shared" si="98"/>
        <v>5.0511100982059141</v>
      </c>
      <c r="I304" s="303"/>
      <c r="J304" s="302">
        <v>3.6610279896308513</v>
      </c>
      <c r="K304" s="302">
        <v>2.9783148525105663</v>
      </c>
      <c r="L304" s="302">
        <f t="shared" si="99"/>
        <v>6.6393428421414171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0.40968091179617611</v>
      </c>
      <c r="C305" s="302">
        <v>5.2868339142809875</v>
      </c>
      <c r="D305" s="302">
        <f t="shared" si="97"/>
        <v>5.6965148260771636</v>
      </c>
      <c r="E305" s="303"/>
      <c r="F305" s="302">
        <v>0.21876243483199512</v>
      </c>
      <c r="G305" s="302">
        <v>3.744389881866812</v>
      </c>
      <c r="H305" s="302">
        <f t="shared" si="98"/>
        <v>3.9631523166988072</v>
      </c>
      <c r="I305" s="303"/>
      <c r="J305" s="302">
        <v>0.38706082193092345</v>
      </c>
      <c r="K305" s="302">
        <v>3.7970638280233153</v>
      </c>
      <c r="L305" s="302">
        <f t="shared" si="99"/>
        <v>4.1841246499542386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12.364208200436591</v>
      </c>
      <c r="C306" s="302">
        <v>21.446760074403667</v>
      </c>
      <c r="D306" s="302">
        <f t="shared" si="97"/>
        <v>33.810968274840256</v>
      </c>
      <c r="E306" s="303"/>
      <c r="F306" s="302">
        <v>7.1849713121825127</v>
      </c>
      <c r="G306" s="302">
        <v>13.86290982357475</v>
      </c>
      <c r="H306" s="302">
        <f t="shared" si="98"/>
        <v>21.047881135757262</v>
      </c>
      <c r="I306" s="303"/>
      <c r="J306" s="302">
        <v>6.0753321845280022</v>
      </c>
      <c r="K306" s="302">
        <v>15.495623972423427</v>
      </c>
      <c r="L306" s="302">
        <f t="shared" si="99"/>
        <v>21.570956156951429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47.617521245364806</v>
      </c>
      <c r="C308" s="311">
        <f t="shared" ref="C308:D308" si="100">SUM(C298:C306)</f>
        <v>63.933478754635217</v>
      </c>
      <c r="D308" s="311">
        <f t="shared" si="100"/>
        <v>111.55100000000002</v>
      </c>
      <c r="E308" s="311"/>
      <c r="F308" s="311">
        <f t="shared" ref="F308:H308" si="101">SUM(F298:F306)</f>
        <v>33.638245624966771</v>
      </c>
      <c r="G308" s="311">
        <f t="shared" si="101"/>
        <v>49.264754375033121</v>
      </c>
      <c r="H308" s="311">
        <f t="shared" si="101"/>
        <v>82.902999999999892</v>
      </c>
      <c r="I308" s="311"/>
      <c r="J308" s="311">
        <f t="shared" ref="J308:L308" si="102">SUM(J298:J306)</f>
        <v>37.972269409865319</v>
      </c>
      <c r="K308" s="311">
        <f t="shared" si="102"/>
        <v>55.574730590134621</v>
      </c>
      <c r="L308" s="311">
        <f t="shared" si="102"/>
        <v>93.54699999999994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1.4181326559703935</v>
      </c>
      <c r="C315" s="302">
        <v>2.0736561919512151</v>
      </c>
      <c r="D315" s="302">
        <f>SUM(B315:C315)</f>
        <v>3.4917888479216086</v>
      </c>
      <c r="E315" s="303"/>
      <c r="F315" s="302">
        <v>1.7616786704049139</v>
      </c>
      <c r="G315" s="302">
        <v>2.106496381038188</v>
      </c>
      <c r="H315" s="302">
        <f>SUM(F315:G315)</f>
        <v>3.8681750514431021</v>
      </c>
      <c r="I315" s="303"/>
      <c r="J315" s="302">
        <v>2.14535596384209</v>
      </c>
      <c r="K315" s="302">
        <v>2.2475908604596508</v>
      </c>
      <c r="L315" s="302">
        <f>SUM(J315:K315)</f>
        <v>4.3929468243017409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5.4183056486342318</v>
      </c>
      <c r="C316" s="302">
        <v>3.4444634613950407</v>
      </c>
      <c r="D316" s="302">
        <f t="shared" ref="D316:D323" si="103">SUM(B316:C316)</f>
        <v>8.8627691100292729</v>
      </c>
      <c r="E316" s="303"/>
      <c r="F316" s="302">
        <v>6.8396333254149777</v>
      </c>
      <c r="G316" s="302">
        <v>3.7895704793543556</v>
      </c>
      <c r="H316" s="302">
        <f t="shared" ref="H316:H323" si="104">SUM(F316:G316)</f>
        <v>10.629203804769332</v>
      </c>
      <c r="I316" s="303"/>
      <c r="J316" s="302">
        <v>8.6737392974569989</v>
      </c>
      <c r="K316" s="302">
        <v>4.6616548120775905</v>
      </c>
      <c r="L316" s="302">
        <f t="shared" ref="L316:L323" si="105">SUM(J316:K316)</f>
        <v>13.33539410953459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5.3186941930996534</v>
      </c>
      <c r="C317" s="302">
        <v>9.2428138898636973</v>
      </c>
      <c r="D317" s="302">
        <f t="shared" si="103"/>
        <v>14.56150808296335</v>
      </c>
      <c r="E317" s="303"/>
      <c r="F317" s="302">
        <v>5.9697140925721186</v>
      </c>
      <c r="G317" s="302">
        <v>8.9536741297698281</v>
      </c>
      <c r="H317" s="302">
        <f t="shared" si="104"/>
        <v>14.923388222341947</v>
      </c>
      <c r="I317" s="303"/>
      <c r="J317" s="302">
        <v>7.9792904881133069</v>
      </c>
      <c r="K317" s="302">
        <v>9.7593178956972899</v>
      </c>
      <c r="L317" s="302">
        <f t="shared" si="105"/>
        <v>17.738608383810597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8.5399425186642546</v>
      </c>
      <c r="C318" s="302">
        <v>1.3872943269317251</v>
      </c>
      <c r="D318" s="302">
        <f t="shared" si="103"/>
        <v>9.9272368455959796</v>
      </c>
      <c r="E318" s="303"/>
      <c r="F318" s="302">
        <v>7.3579448891623995</v>
      </c>
      <c r="G318" s="302">
        <v>1.2986817620607582</v>
      </c>
      <c r="H318" s="302">
        <f t="shared" si="104"/>
        <v>8.6566266512231582</v>
      </c>
      <c r="I318" s="303"/>
      <c r="J318" s="302">
        <v>5.216532955243828</v>
      </c>
      <c r="K318" s="302">
        <v>0.98897820809578019</v>
      </c>
      <c r="L318" s="302">
        <f t="shared" si="105"/>
        <v>6.2055111633396081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0.10558236126086706</v>
      </c>
      <c r="C319" s="302">
        <v>0.26428360148356173</v>
      </c>
      <c r="D319" s="302">
        <f t="shared" si="103"/>
        <v>0.36986596274442879</v>
      </c>
      <c r="E319" s="303"/>
      <c r="F319" s="302">
        <v>0.11100677436116356</v>
      </c>
      <c r="G319" s="302">
        <v>0.1687216082608102</v>
      </c>
      <c r="H319" s="302">
        <f t="shared" si="104"/>
        <v>0.27972838262197375</v>
      </c>
      <c r="I319" s="303"/>
      <c r="J319" s="302">
        <v>0.25896786564796753</v>
      </c>
      <c r="K319" s="302">
        <v>0.13739089250047345</v>
      </c>
      <c r="L319" s="302">
        <f t="shared" si="105"/>
        <v>0.39635875814844101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2.0835696963165011</v>
      </c>
      <c r="C320" s="302">
        <v>0.59417552668025064</v>
      </c>
      <c r="D320" s="302">
        <f t="shared" si="103"/>
        <v>2.6777452229967516</v>
      </c>
      <c r="E320" s="303"/>
      <c r="F320" s="302">
        <v>1.9390290262738941</v>
      </c>
      <c r="G320" s="302">
        <v>0.54776336725171593</v>
      </c>
      <c r="H320" s="302">
        <f t="shared" si="104"/>
        <v>2.4867923935256098</v>
      </c>
      <c r="I320" s="303"/>
      <c r="J320" s="302">
        <v>2.2710299622352679</v>
      </c>
      <c r="K320" s="302">
        <v>0.573581934712312</v>
      </c>
      <c r="L320" s="302">
        <f t="shared" si="105"/>
        <v>2.8446118969475798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0.7435414405635149</v>
      </c>
      <c r="C321" s="302">
        <v>0.21083688966644862</v>
      </c>
      <c r="D321" s="302">
        <f t="shared" si="103"/>
        <v>0.95437833022996355</v>
      </c>
      <c r="E321" s="303"/>
      <c r="F321" s="302">
        <v>0.72424784015851273</v>
      </c>
      <c r="G321" s="302">
        <v>0.17837887641326461</v>
      </c>
      <c r="H321" s="302">
        <f t="shared" si="104"/>
        <v>0.9026267165717774</v>
      </c>
      <c r="I321" s="303"/>
      <c r="J321" s="302">
        <v>0.87920424048167656</v>
      </c>
      <c r="K321" s="302">
        <v>0.23008397924924059</v>
      </c>
      <c r="L321" s="302">
        <f t="shared" si="105"/>
        <v>1.1092882197309171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9.8781031007222256E-2</v>
      </c>
      <c r="C322" s="302">
        <v>0.12160474341842978</v>
      </c>
      <c r="D322" s="302">
        <f t="shared" si="103"/>
        <v>0.22038577442565205</v>
      </c>
      <c r="E322" s="303"/>
      <c r="F322" s="302">
        <v>8.1764814226190821E-2</v>
      </c>
      <c r="G322" s="302">
        <v>8.7891295158631269E-2</v>
      </c>
      <c r="H322" s="302">
        <f t="shared" si="104"/>
        <v>0.16965610938482209</v>
      </c>
      <c r="I322" s="303"/>
      <c r="J322" s="302">
        <v>0.17299911243998958</v>
      </c>
      <c r="K322" s="302">
        <v>7.3008150211877648E-2</v>
      </c>
      <c r="L322" s="302">
        <f t="shared" si="105"/>
        <v>0.24600726265186723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0.78921446976736731</v>
      </c>
      <c r="C323" s="302">
        <v>0.69510735332564932</v>
      </c>
      <c r="D323" s="302">
        <f t="shared" si="103"/>
        <v>1.4843218230930166</v>
      </c>
      <c r="E323" s="303"/>
      <c r="F323" s="302">
        <v>0.78442008674715791</v>
      </c>
      <c r="G323" s="302">
        <v>0.50338258137107994</v>
      </c>
      <c r="H323" s="302">
        <f t="shared" si="104"/>
        <v>1.2878026681182377</v>
      </c>
      <c r="I323" s="303"/>
      <c r="J323" s="302">
        <v>0.97293486227622761</v>
      </c>
      <c r="K323" s="302">
        <v>0.45033851925840424</v>
      </c>
      <c r="L323" s="302">
        <f t="shared" si="105"/>
        <v>1.4232733815346319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24.515764015284006</v>
      </c>
      <c r="C325" s="311">
        <f t="shared" ref="C325:D325" si="106">SUM(C315:C323)</f>
        <v>18.03423598471602</v>
      </c>
      <c r="D325" s="311">
        <f t="shared" si="106"/>
        <v>42.550000000000026</v>
      </c>
      <c r="E325" s="311"/>
      <c r="F325" s="311">
        <f t="shared" ref="F325:H325" si="107">SUM(F315:F323)</f>
        <v>25.569439519321328</v>
      </c>
      <c r="G325" s="311">
        <f t="shared" si="107"/>
        <v>17.634560480678633</v>
      </c>
      <c r="H325" s="311">
        <f t="shared" si="107"/>
        <v>43.203999999999965</v>
      </c>
      <c r="I325" s="311"/>
      <c r="J325" s="311">
        <f t="shared" ref="J325:L325" si="108">SUM(J315:J323)</f>
        <v>28.570054747737352</v>
      </c>
      <c r="K325" s="311">
        <f t="shared" si="108"/>
        <v>19.12194525226262</v>
      </c>
      <c r="L325" s="311">
        <f t="shared" si="108"/>
        <v>47.691999999999965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1.3044826796777866</v>
      </c>
      <c r="C332" s="302">
        <v>1.2162866607843701</v>
      </c>
      <c r="D332" s="302">
        <f>SUM(B332:C332)</f>
        <v>2.5207693404621567</v>
      </c>
      <c r="E332" s="303"/>
      <c r="F332" s="302">
        <v>1.7229778859713238</v>
      </c>
      <c r="G332" s="302">
        <v>1.1973903265394477</v>
      </c>
      <c r="H332" s="302">
        <f>SUM(F332:G332)</f>
        <v>2.9203682125107715</v>
      </c>
      <c r="I332" s="303"/>
      <c r="J332" s="302">
        <v>1.950153308169984</v>
      </c>
      <c r="K332" s="302">
        <v>1.1474469023237954</v>
      </c>
      <c r="L332" s="302">
        <f>SUM(J332:K332)</f>
        <v>3.0976002104937796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22.221164863861262</v>
      </c>
      <c r="C333" s="302">
        <v>16.525704386268931</v>
      </c>
      <c r="D333" s="302">
        <f t="shared" ref="D333:D340" si="109">SUM(B333:C333)</f>
        <v>38.746869250130189</v>
      </c>
      <c r="E333" s="303"/>
      <c r="F333" s="302">
        <v>26.044136083071738</v>
      </c>
      <c r="G333" s="302">
        <v>16.765575844701203</v>
      </c>
      <c r="H333" s="302">
        <f t="shared" ref="H333:H340" si="110">SUM(F333:G333)</f>
        <v>42.809711927772938</v>
      </c>
      <c r="I333" s="303"/>
      <c r="J333" s="302">
        <v>27.240504534828094</v>
      </c>
      <c r="K333" s="302">
        <v>16.896271043619915</v>
      </c>
      <c r="L333" s="302">
        <f t="shared" ref="L333:L340" si="111">SUM(J333:K333)</f>
        <v>44.13677557844801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4.8231409008964929</v>
      </c>
      <c r="C334" s="302">
        <v>2.8080160349398158</v>
      </c>
      <c r="D334" s="302">
        <f t="shared" si="109"/>
        <v>7.6311569358363087</v>
      </c>
      <c r="E334" s="303"/>
      <c r="F334" s="302">
        <v>5.5097546931633365</v>
      </c>
      <c r="G334" s="302">
        <v>2.836581339655122</v>
      </c>
      <c r="H334" s="302">
        <f t="shared" si="110"/>
        <v>8.3463360328184582</v>
      </c>
      <c r="I334" s="303"/>
      <c r="J334" s="302">
        <v>5.7465170422775138</v>
      </c>
      <c r="K334" s="302">
        <v>2.0879110444801521</v>
      </c>
      <c r="L334" s="302">
        <f t="shared" si="111"/>
        <v>7.8344280867576659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5.1934967506769976</v>
      </c>
      <c r="C335" s="302">
        <v>0.67027311956298785</v>
      </c>
      <c r="D335" s="302">
        <f t="shared" si="109"/>
        <v>5.8637698702399854</v>
      </c>
      <c r="E335" s="303"/>
      <c r="F335" s="302">
        <v>4.7688432787682649</v>
      </c>
      <c r="G335" s="302">
        <v>0.58385021828603167</v>
      </c>
      <c r="H335" s="302">
        <f t="shared" si="110"/>
        <v>5.3526934970542968</v>
      </c>
      <c r="I335" s="303"/>
      <c r="J335" s="302">
        <v>2.2937120046188486</v>
      </c>
      <c r="K335" s="302">
        <v>0.45740854356664462</v>
      </c>
      <c r="L335" s="302">
        <f t="shared" si="111"/>
        <v>2.7511205481854932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0.80988408701314962</v>
      </c>
      <c r="C336" s="302">
        <v>0.58172009128290969</v>
      </c>
      <c r="D336" s="302">
        <f t="shared" si="109"/>
        <v>1.3916041782960593</v>
      </c>
      <c r="E336" s="303"/>
      <c r="F336" s="302">
        <v>0.68269161499458964</v>
      </c>
      <c r="G336" s="302">
        <v>0.35997876742994867</v>
      </c>
      <c r="H336" s="302">
        <f t="shared" si="110"/>
        <v>1.0426703824245382</v>
      </c>
      <c r="I336" s="303"/>
      <c r="J336" s="302">
        <v>0.45665449681365466</v>
      </c>
      <c r="K336" s="302">
        <v>0.24634191824971707</v>
      </c>
      <c r="L336" s="302">
        <f t="shared" si="111"/>
        <v>0.70299641506337174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25.725510195375559</v>
      </c>
      <c r="C337" s="302">
        <v>3.1339061716151488</v>
      </c>
      <c r="D337" s="302">
        <f t="shared" si="109"/>
        <v>28.859416366990708</v>
      </c>
      <c r="E337" s="303"/>
      <c r="F337" s="302">
        <v>24.444873728522499</v>
      </c>
      <c r="G337" s="302">
        <v>3.0029296132099872</v>
      </c>
      <c r="H337" s="302">
        <f t="shared" si="110"/>
        <v>27.447803341732484</v>
      </c>
      <c r="I337" s="303"/>
      <c r="J337" s="302">
        <v>25.924347657586992</v>
      </c>
      <c r="K337" s="302">
        <v>3.2631959067664629</v>
      </c>
      <c r="L337" s="302">
        <f t="shared" si="111"/>
        <v>29.187543564353454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0.43118890810593857</v>
      </c>
      <c r="C338" s="302">
        <v>0.16154170121503181</v>
      </c>
      <c r="D338" s="302">
        <f t="shared" si="109"/>
        <v>0.59273060932097033</v>
      </c>
      <c r="E338" s="303"/>
      <c r="F338" s="302">
        <v>0.4075723518583681</v>
      </c>
      <c r="G338" s="302">
        <v>0.13591297269017177</v>
      </c>
      <c r="H338" s="302">
        <f t="shared" si="110"/>
        <v>0.54348532454853982</v>
      </c>
      <c r="I338" s="303"/>
      <c r="J338" s="302">
        <v>0.39827466209496504</v>
      </c>
      <c r="K338" s="302">
        <v>0.14029317554044818</v>
      </c>
      <c r="L338" s="302">
        <f t="shared" si="111"/>
        <v>0.53856783763541327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0.38474940888099446</v>
      </c>
      <c r="C339" s="302">
        <v>1.0669893999660929</v>
      </c>
      <c r="D339" s="302">
        <f t="shared" si="109"/>
        <v>1.4517388088470873</v>
      </c>
      <c r="E339" s="303"/>
      <c r="F339" s="302">
        <v>0.4690736090962897</v>
      </c>
      <c r="G339" s="302">
        <v>1.1465783462370764</v>
      </c>
      <c r="H339" s="302">
        <f t="shared" si="110"/>
        <v>1.6156519553333661</v>
      </c>
      <c r="I339" s="303"/>
      <c r="J339" s="302">
        <v>0.41524234899031315</v>
      </c>
      <c r="K339" s="302">
        <v>1.1928167858601542</v>
      </c>
      <c r="L339" s="302">
        <f t="shared" si="111"/>
        <v>1.6080591348504674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5.469907101842713</v>
      </c>
      <c r="C340" s="302">
        <v>1.245037538033827</v>
      </c>
      <c r="D340" s="302">
        <f t="shared" si="109"/>
        <v>6.7149446398765402</v>
      </c>
      <c r="E340" s="303"/>
      <c r="F340" s="302">
        <v>4.4029889774086959</v>
      </c>
      <c r="G340" s="302">
        <v>0.89529034839587773</v>
      </c>
      <c r="H340" s="302">
        <f t="shared" si="110"/>
        <v>5.2982793258045735</v>
      </c>
      <c r="I340" s="303"/>
      <c r="J340" s="302">
        <v>2.6990540978097508</v>
      </c>
      <c r="K340" s="302">
        <v>0.89685452640258423</v>
      </c>
      <c r="L340" s="302">
        <f t="shared" si="111"/>
        <v>3.5959086242123348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66.363524896330887</v>
      </c>
      <c r="C342" s="311">
        <f t="shared" ref="C342:D342" si="112">SUM(C332:C340)</f>
        <v>27.409475103669116</v>
      </c>
      <c r="D342" s="311">
        <f t="shared" si="112"/>
        <v>93.772999999999982</v>
      </c>
      <c r="E342" s="311"/>
      <c r="F342" s="311">
        <f t="shared" ref="F342:H342" si="113">SUM(F332:F340)</f>
        <v>68.452912222855105</v>
      </c>
      <c r="G342" s="311">
        <f t="shared" si="113"/>
        <v>26.924087777144866</v>
      </c>
      <c r="H342" s="311">
        <f t="shared" si="113"/>
        <v>95.376999999999967</v>
      </c>
      <c r="I342" s="311"/>
      <c r="J342" s="311">
        <f t="shared" ref="J342:L342" si="114">SUM(J332:J340)</f>
        <v>67.124460153190128</v>
      </c>
      <c r="K342" s="311">
        <f t="shared" si="114"/>
        <v>26.328539846809871</v>
      </c>
      <c r="L342" s="311">
        <f t="shared" si="114"/>
        <v>93.453000000000003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3.4902249080571459</v>
      </c>
      <c r="C349" s="302">
        <v>1.7437724083279884</v>
      </c>
      <c r="D349" s="302">
        <f>SUM(B349:C349)</f>
        <v>5.2339973163851345</v>
      </c>
      <c r="E349" s="303"/>
      <c r="F349" s="302">
        <v>4.2849207230812043</v>
      </c>
      <c r="G349" s="302">
        <v>1.7846906257663782</v>
      </c>
      <c r="H349" s="302">
        <f>SUM(F349:G349)</f>
        <v>6.069611348847582</v>
      </c>
      <c r="I349" s="303"/>
      <c r="J349" s="302">
        <v>5.5744479261649742</v>
      </c>
      <c r="K349" s="302">
        <v>1.7528781125925919</v>
      </c>
      <c r="L349" s="302">
        <f>SUM(J349:K349)</f>
        <v>7.3273260387575663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27.259612289106993</v>
      </c>
      <c r="C350" s="302">
        <v>8.713726748511224</v>
      </c>
      <c r="D350" s="302">
        <f t="shared" ref="D350:D357" si="115">SUM(B350:C350)</f>
        <v>35.973339037618217</v>
      </c>
      <c r="E350" s="303"/>
      <c r="F350" s="302">
        <v>31.645055297393309</v>
      </c>
      <c r="G350" s="302">
        <v>10.038617157098239</v>
      </c>
      <c r="H350" s="302">
        <f t="shared" ref="H350:H357" si="116">SUM(F350:G350)</f>
        <v>41.68367245449155</v>
      </c>
      <c r="I350" s="303"/>
      <c r="J350" s="302">
        <v>40.005627937149235</v>
      </c>
      <c r="K350" s="302">
        <v>10.502097451361827</v>
      </c>
      <c r="L350" s="302">
        <f t="shared" ref="L350:L357" si="117">SUM(J350:K350)</f>
        <v>50.507725388511062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12.489742641905467</v>
      </c>
      <c r="C351" s="302">
        <v>3.7544706473640468</v>
      </c>
      <c r="D351" s="302">
        <f t="shared" si="115"/>
        <v>16.244213289269513</v>
      </c>
      <c r="E351" s="303"/>
      <c r="F351" s="302">
        <v>14.23075454833416</v>
      </c>
      <c r="G351" s="302">
        <v>4.0696038904720035</v>
      </c>
      <c r="H351" s="302">
        <f t="shared" si="116"/>
        <v>18.300358438806164</v>
      </c>
      <c r="I351" s="303"/>
      <c r="J351" s="302">
        <v>16.686701354680228</v>
      </c>
      <c r="K351" s="302">
        <v>3.6984935171337532</v>
      </c>
      <c r="L351" s="302">
        <f t="shared" si="117"/>
        <v>20.385194871813979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9.8382822411808046</v>
      </c>
      <c r="C352" s="302">
        <v>1.4219655040838242</v>
      </c>
      <c r="D352" s="302">
        <f t="shared" si="115"/>
        <v>11.260247745264628</v>
      </c>
      <c r="E352" s="303"/>
      <c r="F352" s="302">
        <v>8.9070424324756683</v>
      </c>
      <c r="G352" s="302">
        <v>1.3511257235199918</v>
      </c>
      <c r="H352" s="302">
        <f t="shared" si="116"/>
        <v>10.25816815599566</v>
      </c>
      <c r="I352" s="303"/>
      <c r="J352" s="302">
        <v>5.294934991776274</v>
      </c>
      <c r="K352" s="302">
        <v>1.1717849503949287</v>
      </c>
      <c r="L352" s="302">
        <f t="shared" si="117"/>
        <v>6.4667199421712027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0.80559687998304153</v>
      </c>
      <c r="C353" s="302">
        <v>0.69746239879383265</v>
      </c>
      <c r="D353" s="302">
        <f t="shared" si="115"/>
        <v>1.5030592787768742</v>
      </c>
      <c r="E353" s="303"/>
      <c r="F353" s="302">
        <v>0.66877022779723927</v>
      </c>
      <c r="G353" s="302">
        <v>0.48887978627696727</v>
      </c>
      <c r="H353" s="302">
        <f t="shared" si="116"/>
        <v>1.1576500140742065</v>
      </c>
      <c r="I353" s="303"/>
      <c r="J353" s="302">
        <v>0.53234633789560526</v>
      </c>
      <c r="K353" s="302">
        <v>0.34332959231784516</v>
      </c>
      <c r="L353" s="302">
        <f t="shared" si="117"/>
        <v>0.87567593021345047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45.966835404329608</v>
      </c>
      <c r="C354" s="302">
        <v>8.9476158669827477</v>
      </c>
      <c r="D354" s="302">
        <f t="shared" si="115"/>
        <v>54.914451271312359</v>
      </c>
      <c r="E354" s="303"/>
      <c r="F354" s="302">
        <v>45.363688249192052</v>
      </c>
      <c r="G354" s="302">
        <v>9.1251294778023517</v>
      </c>
      <c r="H354" s="302">
        <f t="shared" si="116"/>
        <v>54.488817726994405</v>
      </c>
      <c r="I354" s="303"/>
      <c r="J354" s="302">
        <v>52.397775765760272</v>
      </c>
      <c r="K354" s="302">
        <v>13.517521706734188</v>
      </c>
      <c r="L354" s="302">
        <f t="shared" si="117"/>
        <v>65.915297472494458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1.3075543744341975</v>
      </c>
      <c r="C355" s="302">
        <v>0.34456165970406694</v>
      </c>
      <c r="D355" s="302">
        <f t="shared" si="115"/>
        <v>1.6521160341382646</v>
      </c>
      <c r="E355" s="303"/>
      <c r="F355" s="302">
        <v>1.1994849699258021</v>
      </c>
      <c r="G355" s="302">
        <v>0.28610240781332474</v>
      </c>
      <c r="H355" s="302">
        <f t="shared" si="116"/>
        <v>1.4855873777391269</v>
      </c>
      <c r="I355" s="303"/>
      <c r="J355" s="302">
        <v>1.3690108237073155</v>
      </c>
      <c r="K355" s="302">
        <v>0.27893110370821367</v>
      </c>
      <c r="L355" s="302">
        <f t="shared" si="117"/>
        <v>1.6479419274155291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0.39211597483669569</v>
      </c>
      <c r="C356" s="302">
        <v>0.32682925726475592</v>
      </c>
      <c r="D356" s="302">
        <f t="shared" si="115"/>
        <v>0.71894523210145156</v>
      </c>
      <c r="E356" s="303"/>
      <c r="F356" s="302">
        <v>0.31843636441269418</v>
      </c>
      <c r="G356" s="302">
        <v>0.26506432454423245</v>
      </c>
      <c r="H356" s="302">
        <f t="shared" si="116"/>
        <v>0.58350068895692664</v>
      </c>
      <c r="I356" s="303"/>
      <c r="J356" s="302">
        <v>0.17446778580233666</v>
      </c>
      <c r="K356" s="302">
        <v>0.18550671372951119</v>
      </c>
      <c r="L356" s="302">
        <f t="shared" si="117"/>
        <v>0.35997449953184785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2.7472393118648526</v>
      </c>
      <c r="C357" s="302">
        <v>1.3173914832685434</v>
      </c>
      <c r="D357" s="302">
        <f t="shared" si="115"/>
        <v>4.0646307951333958</v>
      </c>
      <c r="E357" s="303"/>
      <c r="F357" s="302">
        <v>2.0677114905401477</v>
      </c>
      <c r="G357" s="302">
        <v>0.97892230355399723</v>
      </c>
      <c r="H357" s="302">
        <f t="shared" si="116"/>
        <v>3.046633794094145</v>
      </c>
      <c r="I357" s="303"/>
      <c r="J357" s="302">
        <v>1.2251061678030157</v>
      </c>
      <c r="K357" s="302">
        <v>0.77403776128801205</v>
      </c>
      <c r="L357" s="302">
        <f t="shared" si="117"/>
        <v>1.9991439290910278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104.29720402569882</v>
      </c>
      <c r="C359" s="311">
        <f t="shared" ref="C359:D359" si="118">SUM(C349:C357)</f>
        <v>27.267795974301027</v>
      </c>
      <c r="D359" s="311">
        <f t="shared" si="118"/>
        <v>131.56499999999983</v>
      </c>
      <c r="E359" s="311"/>
      <c r="F359" s="311">
        <f t="shared" ref="F359:H359" si="119">SUM(F349:F357)</f>
        <v>108.68586430315227</v>
      </c>
      <c r="G359" s="311">
        <f t="shared" si="119"/>
        <v>28.388135696847488</v>
      </c>
      <c r="H359" s="311">
        <f t="shared" si="119"/>
        <v>137.07399999999976</v>
      </c>
      <c r="I359" s="311"/>
      <c r="J359" s="311">
        <f t="shared" ref="J359:L359" si="120">SUM(J349:J357)</f>
        <v>123.26041909073925</v>
      </c>
      <c r="K359" s="311">
        <f t="shared" si="120"/>
        <v>32.224580909260865</v>
      </c>
      <c r="L359" s="311">
        <f t="shared" si="120"/>
        <v>155.48500000000016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0.57552489696125131</v>
      </c>
      <c r="C366" s="302">
        <v>1.7437128317827473</v>
      </c>
      <c r="D366" s="302">
        <f>SUM(B366:C366)</f>
        <v>2.3192377287439987</v>
      </c>
      <c r="E366" s="303"/>
      <c r="F366" s="302">
        <v>0.96907055645970186</v>
      </c>
      <c r="G366" s="302">
        <v>1.6170311970142666</v>
      </c>
      <c r="H366" s="302">
        <f>SUM(F366:G366)</f>
        <v>2.5861017534739683</v>
      </c>
      <c r="I366" s="303"/>
      <c r="J366" s="302">
        <v>1.0440863453645002</v>
      </c>
      <c r="K366" s="302">
        <v>1.7573471780022589</v>
      </c>
      <c r="L366" s="302">
        <f>SUM(J366:K366)</f>
        <v>2.8014335233667591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1.2250213719262637</v>
      </c>
      <c r="C367" s="302">
        <v>2.3902900227573047</v>
      </c>
      <c r="D367" s="302">
        <f t="shared" ref="D367:D374" si="121">SUM(B367:C367)</f>
        <v>3.6153113946835687</v>
      </c>
      <c r="E367" s="303"/>
      <c r="F367" s="302">
        <v>2.1764863113519923</v>
      </c>
      <c r="G367" s="302">
        <v>2.1146352816172329</v>
      </c>
      <c r="H367" s="302">
        <f t="shared" ref="H367:H374" si="122">SUM(F367:G367)</f>
        <v>4.2911215929692252</v>
      </c>
      <c r="I367" s="303"/>
      <c r="J367" s="302">
        <v>2.2509504000286888</v>
      </c>
      <c r="K367" s="302">
        <v>2.3406557719666199</v>
      </c>
      <c r="L367" s="302">
        <f t="shared" ref="L367:L374" si="123">SUM(J367:K367)</f>
        <v>4.5916061719953092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1.6893684133899189</v>
      </c>
      <c r="C368" s="302">
        <v>4.4184414428004386</v>
      </c>
      <c r="D368" s="302">
        <f t="shared" si="121"/>
        <v>6.1078098561903573</v>
      </c>
      <c r="E368" s="303"/>
      <c r="F368" s="302">
        <v>2.5256570281465813</v>
      </c>
      <c r="G368" s="302">
        <v>3.5754849624881202</v>
      </c>
      <c r="H368" s="302">
        <f t="shared" si="122"/>
        <v>6.1011419906347015</v>
      </c>
      <c r="I368" s="303"/>
      <c r="J368" s="302">
        <v>2.3000438261424545</v>
      </c>
      <c r="K368" s="302">
        <v>3.3335250184918608</v>
      </c>
      <c r="L368" s="302">
        <f t="shared" si="123"/>
        <v>5.6335688446343148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2.6153399265863819</v>
      </c>
      <c r="C369" s="302">
        <v>0.40728490867501438</v>
      </c>
      <c r="D369" s="302">
        <f t="shared" si="121"/>
        <v>3.0226248352613965</v>
      </c>
      <c r="E369" s="303"/>
      <c r="F369" s="302">
        <v>3.3048533658117596</v>
      </c>
      <c r="G369" s="302">
        <v>0.37140554715856305</v>
      </c>
      <c r="H369" s="302">
        <f t="shared" si="122"/>
        <v>3.6762589129703227</v>
      </c>
      <c r="I369" s="303"/>
      <c r="J369" s="302">
        <v>2.6935678661290132</v>
      </c>
      <c r="K369" s="302">
        <v>0.38370600449468828</v>
      </c>
      <c r="L369" s="302">
        <f t="shared" si="123"/>
        <v>3.0772738706237015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0.46157959336525151</v>
      </c>
      <c r="C370" s="302">
        <v>2.2816299332448651</v>
      </c>
      <c r="D370" s="302">
        <f t="shared" si="121"/>
        <v>2.7432095266101166</v>
      </c>
      <c r="E370" s="303"/>
      <c r="F370" s="302">
        <v>0.6841584098000264</v>
      </c>
      <c r="G370" s="302">
        <v>1.5867576219421355</v>
      </c>
      <c r="H370" s="302">
        <f t="shared" si="122"/>
        <v>2.2709160317421619</v>
      </c>
      <c r="I370" s="303"/>
      <c r="J370" s="302">
        <v>0.72450964423182462</v>
      </c>
      <c r="K370" s="302">
        <v>1.4432239577655384</v>
      </c>
      <c r="L370" s="302">
        <f t="shared" si="123"/>
        <v>2.1677336019973632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1.8713258470633678</v>
      </c>
      <c r="C371" s="302">
        <v>1.3382297306789284</v>
      </c>
      <c r="D371" s="302">
        <f t="shared" si="121"/>
        <v>3.2095555777422962</v>
      </c>
      <c r="E371" s="303"/>
      <c r="F371" s="302">
        <v>2.1730106105658757</v>
      </c>
      <c r="G371" s="302">
        <v>1.216322947187964</v>
      </c>
      <c r="H371" s="302">
        <f t="shared" si="122"/>
        <v>3.3893335577538397</v>
      </c>
      <c r="I371" s="303"/>
      <c r="J371" s="302">
        <v>1.9888427058096962</v>
      </c>
      <c r="K371" s="302">
        <v>1.4193486975417695</v>
      </c>
      <c r="L371" s="302">
        <f t="shared" si="123"/>
        <v>3.4081914033514655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0.50063424389284361</v>
      </c>
      <c r="C372" s="302">
        <v>0.83361501947952799</v>
      </c>
      <c r="D372" s="302">
        <f t="shared" si="121"/>
        <v>1.3342492633723717</v>
      </c>
      <c r="E372" s="303"/>
      <c r="F372" s="302">
        <v>0.63682238600283636</v>
      </c>
      <c r="G372" s="302">
        <v>0.71647609043092508</v>
      </c>
      <c r="H372" s="302">
        <f t="shared" si="122"/>
        <v>1.3532984764337614</v>
      </c>
      <c r="I372" s="303"/>
      <c r="J372" s="302">
        <v>0.58193631630948284</v>
      </c>
      <c r="K372" s="302">
        <v>0.74132912612759239</v>
      </c>
      <c r="L372" s="302">
        <f t="shared" si="123"/>
        <v>1.3232654424370751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2.2482010711251128E-2</v>
      </c>
      <c r="C373" s="302">
        <v>0.36879444786274995</v>
      </c>
      <c r="D373" s="302">
        <f t="shared" si="121"/>
        <v>0.39127645857400106</v>
      </c>
      <c r="E373" s="303"/>
      <c r="F373" s="302">
        <v>2.6331312854975492E-2</v>
      </c>
      <c r="G373" s="302">
        <v>0.29868219069103996</v>
      </c>
      <c r="H373" s="302">
        <f t="shared" si="122"/>
        <v>0.32501350354601544</v>
      </c>
      <c r="I373" s="303"/>
      <c r="J373" s="302">
        <v>4.103326324844038E-2</v>
      </c>
      <c r="K373" s="302">
        <v>0.2945315237265127</v>
      </c>
      <c r="L373" s="302">
        <f t="shared" si="123"/>
        <v>0.33556478697495307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1.3002522989707652</v>
      </c>
      <c r="C374" s="302">
        <v>1.5374730598511259</v>
      </c>
      <c r="D374" s="302">
        <f t="shared" si="121"/>
        <v>2.8377253588218911</v>
      </c>
      <c r="E374" s="303"/>
      <c r="F374" s="302">
        <v>1.3759666525423766</v>
      </c>
      <c r="G374" s="302">
        <v>1.1528475279336168</v>
      </c>
      <c r="H374" s="302">
        <f t="shared" si="122"/>
        <v>2.5288141804759934</v>
      </c>
      <c r="I374" s="303"/>
      <c r="J374" s="302">
        <v>1.0395192856650239</v>
      </c>
      <c r="K374" s="302">
        <v>0.90984306895402423</v>
      </c>
      <c r="L374" s="302">
        <f t="shared" si="123"/>
        <v>1.9493623546190482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10.261528602867296</v>
      </c>
      <c r="C376" s="311">
        <f t="shared" ref="C376:D376" si="124">SUM(C366:C374)</f>
        <v>15.319471397132702</v>
      </c>
      <c r="D376" s="311">
        <f t="shared" si="124"/>
        <v>25.581</v>
      </c>
      <c r="E376" s="311"/>
      <c r="F376" s="311">
        <f t="shared" ref="F376:H376" si="125">SUM(F366:F374)</f>
        <v>13.872356633536128</v>
      </c>
      <c r="G376" s="311">
        <f t="shared" si="125"/>
        <v>12.649643366463863</v>
      </c>
      <c r="H376" s="311">
        <f t="shared" si="125"/>
        <v>26.521999999999988</v>
      </c>
      <c r="I376" s="311"/>
      <c r="J376" s="311">
        <f t="shared" ref="J376:L376" si="126">SUM(J366:J374)</f>
        <v>12.664489652929126</v>
      </c>
      <c r="K376" s="311">
        <f t="shared" si="126"/>
        <v>12.623510347070866</v>
      </c>
      <c r="L376" s="311">
        <f t="shared" si="126"/>
        <v>25.28799999999999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0.65956773206421626</v>
      </c>
      <c r="C383" s="302">
        <v>1.2080870405433288</v>
      </c>
      <c r="D383" s="302">
        <f>SUM(B383:C383)</f>
        <v>1.867654772607545</v>
      </c>
      <c r="E383" s="303"/>
      <c r="F383" s="302">
        <v>1.2259556211760954</v>
      </c>
      <c r="G383" s="302">
        <v>1.6527282000833177</v>
      </c>
      <c r="H383" s="302">
        <f>SUM(F383:G383)</f>
        <v>2.878683821259413</v>
      </c>
      <c r="I383" s="303"/>
      <c r="J383" s="302">
        <v>1.0016136969589924</v>
      </c>
      <c r="K383" s="302">
        <v>1.8208989174029993</v>
      </c>
      <c r="L383" s="302">
        <f>SUM(J383:K383)</f>
        <v>2.8225126143619916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2.0785604568858398</v>
      </c>
      <c r="C384" s="302">
        <v>2.1194207649063972</v>
      </c>
      <c r="D384" s="302">
        <f t="shared" ref="D384:D391" si="127">SUM(B384:C384)</f>
        <v>4.1979812217922365</v>
      </c>
      <c r="E384" s="303"/>
      <c r="F384" s="302">
        <v>3.0350421233085974</v>
      </c>
      <c r="G384" s="302">
        <v>2.2734823473334318</v>
      </c>
      <c r="H384" s="302">
        <f t="shared" ref="H384:H391" si="128">SUM(F384:G384)</f>
        <v>5.3085244706420287</v>
      </c>
      <c r="I384" s="303"/>
      <c r="J384" s="302">
        <v>2.9406813863895258</v>
      </c>
      <c r="K384" s="302">
        <v>2.4719454783918984</v>
      </c>
      <c r="L384" s="302">
        <f t="shared" ref="L384:L391" si="129">SUM(J384:K384)</f>
        <v>5.4126268647814246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1.2209821414138196</v>
      </c>
      <c r="C385" s="302">
        <v>0.95197335823894469</v>
      </c>
      <c r="D385" s="302">
        <f t="shared" si="127"/>
        <v>2.1729554996527645</v>
      </c>
      <c r="E385" s="303"/>
      <c r="F385" s="302">
        <v>1.7107298326725553</v>
      </c>
      <c r="G385" s="302">
        <v>1.1275756058070558</v>
      </c>
      <c r="H385" s="302">
        <f t="shared" si="128"/>
        <v>2.8383054384796109</v>
      </c>
      <c r="I385" s="303"/>
      <c r="J385" s="302">
        <v>1.4675266042857464</v>
      </c>
      <c r="K385" s="302">
        <v>0.97182061102571249</v>
      </c>
      <c r="L385" s="302">
        <f t="shared" si="129"/>
        <v>2.439347215311459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2.3863938314808166</v>
      </c>
      <c r="C386" s="302">
        <v>0.22344716712673171</v>
      </c>
      <c r="D386" s="302">
        <f t="shared" si="127"/>
        <v>2.6098409986075484</v>
      </c>
      <c r="E386" s="303"/>
      <c r="F386" s="302">
        <v>1.9910778813484808</v>
      </c>
      <c r="G386" s="302">
        <v>0.25658973283214065</v>
      </c>
      <c r="H386" s="302">
        <f t="shared" si="128"/>
        <v>2.2476676141806213</v>
      </c>
      <c r="I386" s="303"/>
      <c r="J386" s="302">
        <v>1.8748272303267333</v>
      </c>
      <c r="K386" s="302">
        <v>0.25861561450148413</v>
      </c>
      <c r="L386" s="302">
        <f t="shared" si="129"/>
        <v>2.1334428448282172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0.26612901318295612</v>
      </c>
      <c r="C387" s="302">
        <v>0.91334640276613055</v>
      </c>
      <c r="D387" s="302">
        <f t="shared" si="127"/>
        <v>1.1794754159490868</v>
      </c>
      <c r="E387" s="303"/>
      <c r="F387" s="302">
        <v>0.41617242990753139</v>
      </c>
      <c r="G387" s="302">
        <v>0.88150567337560115</v>
      </c>
      <c r="H387" s="302">
        <f t="shared" si="128"/>
        <v>1.2976781032831326</v>
      </c>
      <c r="I387" s="303"/>
      <c r="J387" s="302">
        <v>0.49440929823440194</v>
      </c>
      <c r="K387" s="302">
        <v>0.88599997899270699</v>
      </c>
      <c r="L387" s="302">
        <f t="shared" si="129"/>
        <v>1.380409277227109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5.423771813397086</v>
      </c>
      <c r="C388" s="302">
        <v>1.4528969242825742</v>
      </c>
      <c r="D388" s="302">
        <f t="shared" si="127"/>
        <v>6.87666873767966</v>
      </c>
      <c r="E388" s="303"/>
      <c r="F388" s="302">
        <v>9.7037914050525647</v>
      </c>
      <c r="G388" s="302">
        <v>2.0122464200674415</v>
      </c>
      <c r="H388" s="302">
        <f t="shared" si="128"/>
        <v>11.716037825120006</v>
      </c>
      <c r="I388" s="303"/>
      <c r="J388" s="302">
        <v>8.8836879013738539</v>
      </c>
      <c r="K388" s="302">
        <v>2.0754042529322008</v>
      </c>
      <c r="L388" s="302">
        <f t="shared" si="129"/>
        <v>10.959092154306054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0.45000374454664621</v>
      </c>
      <c r="C389" s="302">
        <v>0.5272855820705713</v>
      </c>
      <c r="D389" s="302">
        <f t="shared" si="127"/>
        <v>0.97728932661721757</v>
      </c>
      <c r="E389" s="303"/>
      <c r="F389" s="302">
        <v>0.54549845812281073</v>
      </c>
      <c r="G389" s="302">
        <v>0.66444450116562315</v>
      </c>
      <c r="H389" s="302">
        <f t="shared" si="128"/>
        <v>1.2099429592884339</v>
      </c>
      <c r="I389" s="303"/>
      <c r="J389" s="302">
        <v>0.39036370267420101</v>
      </c>
      <c r="K389" s="302">
        <v>0.56752671396024168</v>
      </c>
      <c r="L389" s="302">
        <f t="shared" si="129"/>
        <v>0.95789041663444263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0.13356905736775676</v>
      </c>
      <c r="C390" s="302">
        <v>0.53725187380255868</v>
      </c>
      <c r="D390" s="302">
        <f t="shared" si="127"/>
        <v>0.67082093117031549</v>
      </c>
      <c r="E390" s="303"/>
      <c r="F390" s="302">
        <v>0.14787701351197829</v>
      </c>
      <c r="G390" s="302">
        <v>0.64576902534843283</v>
      </c>
      <c r="H390" s="302">
        <f t="shared" si="128"/>
        <v>0.79364603886041118</v>
      </c>
      <c r="I390" s="303"/>
      <c r="J390" s="302">
        <v>0.13826415024358721</v>
      </c>
      <c r="K390" s="302">
        <v>0.55267483004799478</v>
      </c>
      <c r="L390" s="302">
        <f t="shared" si="129"/>
        <v>0.69093898029158196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1.3260046546577857</v>
      </c>
      <c r="C391" s="302">
        <v>0.98230844126584149</v>
      </c>
      <c r="D391" s="302">
        <f t="shared" si="127"/>
        <v>2.3083130959236273</v>
      </c>
      <c r="E391" s="303"/>
      <c r="F391" s="302">
        <v>0.85551294388925991</v>
      </c>
      <c r="G391" s="302">
        <v>1.0370007849970693</v>
      </c>
      <c r="H391" s="302">
        <f t="shared" si="128"/>
        <v>1.8925137288863292</v>
      </c>
      <c r="I391" s="303"/>
      <c r="J391" s="302">
        <v>0.59749262860684926</v>
      </c>
      <c r="K391" s="302">
        <v>0.94024700365085512</v>
      </c>
      <c r="L391" s="302">
        <f t="shared" si="129"/>
        <v>1.5377396322577044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13.944982444996921</v>
      </c>
      <c r="C393" s="311">
        <f t="shared" ref="C393:D393" si="130">SUM(C383:C391)</f>
        <v>8.9160175550030782</v>
      </c>
      <c r="D393" s="311">
        <f t="shared" si="130"/>
        <v>22.861000000000001</v>
      </c>
      <c r="E393" s="311"/>
      <c r="F393" s="311">
        <f t="shared" ref="F393:H393" si="131">SUM(F383:F391)</f>
        <v>19.63165770898987</v>
      </c>
      <c r="G393" s="311">
        <f t="shared" si="131"/>
        <v>10.551342291010112</v>
      </c>
      <c r="H393" s="311">
        <f t="shared" si="131"/>
        <v>30.182999999999989</v>
      </c>
      <c r="I393" s="311"/>
      <c r="J393" s="311">
        <f t="shared" ref="J393:L393" si="132">SUM(J383:J391)</f>
        <v>17.78886659909389</v>
      </c>
      <c r="K393" s="311">
        <f t="shared" si="132"/>
        <v>10.545133400906094</v>
      </c>
      <c r="L393" s="311">
        <f t="shared" si="132"/>
        <v>28.333999999999982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Derby, Derbyshire, Nottingham and Nottinghamshire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68.165405382817454</v>
      </c>
      <c r="C9" s="249">
        <f t="shared" ref="C9:D9" si="0">SUM(C26,C43,C60,C77,C94,C111,C128,C145,C162,C179,C196,C213,C230,C247,C264,C281,C298,C315,C332,C349,C366,C383)</f>
        <v>10.269598428583443</v>
      </c>
      <c r="D9" s="249">
        <f t="shared" si="0"/>
        <v>18.424492047983147</v>
      </c>
      <c r="E9" s="249">
        <f>SUM(B9:D9)</f>
        <v>96.85949585938404</v>
      </c>
      <c r="F9" s="238"/>
      <c r="G9" s="249">
        <f>SUM(G26,G43,G60,G77,G94,G111,G128,G145,G162,G179,G196,G213,G230,G247,G264,G281,G298,G315,G332,G349,G366,G383)</f>
        <v>79.44839240229777</v>
      </c>
      <c r="H9" s="249">
        <f t="shared" ref="H9:I9" si="1">SUM(H26,H43,H60,H77,H94,H111,H128,H145,H162,H179,H196,H213,H230,H247,H264,H281,H298,H315,H332,H349,H366,H383)</f>
        <v>16.00473856227638</v>
      </c>
      <c r="I9" s="249">
        <f t="shared" si="1"/>
        <v>22.070429569947361</v>
      </c>
      <c r="J9" s="249">
        <f>SUM(G9:I9)</f>
        <v>117.52356053452151</v>
      </c>
      <c r="K9" s="238"/>
      <c r="L9" s="249">
        <f>SUM(L26,L43,L60,L77,L94,L111,L128,L145,L162,L179,L196,L213,L230,L247,L264,L281,L298,L315,L332,L349,L366,L383)</f>
        <v>85.995256881347387</v>
      </c>
      <c r="M9" s="249">
        <f t="shared" ref="M9:N9" si="2">SUM(M26,M43,M60,M77,M94,M111,M128,M145,M162,M179,M196,M213,M230,M247,M264,M281,M298,M315,M332,M349,M366,M383)</f>
        <v>20.508689227913809</v>
      </c>
      <c r="N9" s="249">
        <f t="shared" si="2"/>
        <v>25.786682457437731</v>
      </c>
      <c r="O9" s="249">
        <f>SUM(L9:N9)</f>
        <v>132.29062856669893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129.18639601701156</v>
      </c>
      <c r="C10" s="249">
        <f t="shared" si="3"/>
        <v>33.850780160588485</v>
      </c>
      <c r="D10" s="249">
        <f t="shared" si="3"/>
        <v>22.697962100301702</v>
      </c>
      <c r="E10" s="249">
        <f t="shared" ref="E10:E17" si="4">SUM(B10:D10)</f>
        <v>185.73513827790174</v>
      </c>
      <c r="F10" s="238"/>
      <c r="G10" s="249">
        <f t="shared" ref="G10:I10" si="5">SUM(G27,G44,G61,G78,G95,G112,G129,G146,G163,G180,G197,G214,G231,G248,G265,G282,G299,G316,G333,G350,G367,G384)</f>
        <v>161.70156341687834</v>
      </c>
      <c r="H10" s="249">
        <f t="shared" si="5"/>
        <v>43.597877368227337</v>
      </c>
      <c r="I10" s="249">
        <f t="shared" si="5"/>
        <v>24.135546308025592</v>
      </c>
      <c r="J10" s="249">
        <f t="shared" ref="J10:J17" si="6">SUM(G10:I10)</f>
        <v>229.43498709313127</v>
      </c>
      <c r="K10" s="238"/>
      <c r="L10" s="249">
        <f t="shared" ref="L10:N10" si="7">SUM(L27,L44,L61,L78,L95,L112,L129,L146,L163,L180,L197,L214,L231,L248,L265,L282,L299,L316,L333,L350,L367,L384)</f>
        <v>191.54637674885481</v>
      </c>
      <c r="M10" s="249">
        <f t="shared" si="7"/>
        <v>52.538214175938883</v>
      </c>
      <c r="N10" s="249">
        <f t="shared" si="7"/>
        <v>24.018698408422338</v>
      </c>
      <c r="O10" s="249">
        <f t="shared" ref="O10:O17" si="8">SUM(L10:N10)</f>
        <v>268.10328933321603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79.147380338270224</v>
      </c>
      <c r="C11" s="249">
        <f t="shared" si="3"/>
        <v>23.085703790479599</v>
      </c>
      <c r="D11" s="249">
        <f t="shared" si="3"/>
        <v>16.179914875791482</v>
      </c>
      <c r="E11" s="249">
        <f t="shared" si="4"/>
        <v>118.41299900454131</v>
      </c>
      <c r="F11" s="238"/>
      <c r="G11" s="249">
        <f t="shared" ref="G11:I11" si="9">SUM(G28,G45,G62,G79,G96,G113,G130,G147,G164,G181,G198,G215,G232,G249,G266,G283,G300,G317,G334,G351,G368,G385)</f>
        <v>91.609565708413541</v>
      </c>
      <c r="H11" s="249">
        <f t="shared" si="9"/>
        <v>27.464727817567745</v>
      </c>
      <c r="I11" s="249">
        <f t="shared" si="9"/>
        <v>15.518470819251828</v>
      </c>
      <c r="J11" s="249">
        <f t="shared" si="6"/>
        <v>134.59276434523312</v>
      </c>
      <c r="K11" s="238"/>
      <c r="L11" s="249">
        <f t="shared" ref="L11:N11" si="10">SUM(L28,L45,L62,L79,L96,L113,L130,L147,L164,L181,L198,L215,L232,L249,L266,L283,L300,L317,L334,L351,L368,L385)</f>
        <v>94.533995440909052</v>
      </c>
      <c r="M11" s="249">
        <f t="shared" si="10"/>
        <v>28.612741241493218</v>
      </c>
      <c r="N11" s="249">
        <f t="shared" si="10"/>
        <v>15.544528321503513</v>
      </c>
      <c r="O11" s="249">
        <f t="shared" si="8"/>
        <v>138.69126500390578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60.357268663991412</v>
      </c>
      <c r="C12" s="249">
        <f t="shared" si="3"/>
        <v>46.221735974150207</v>
      </c>
      <c r="D12" s="249">
        <f t="shared" si="3"/>
        <v>4.4947046606512293</v>
      </c>
      <c r="E12" s="249">
        <f t="shared" si="4"/>
        <v>111.07370929879283</v>
      </c>
      <c r="F12" s="238"/>
      <c r="G12" s="249">
        <f t="shared" ref="G12:I12" si="11">SUM(G29,G46,G63,G80,G97,G114,G131,G148,G165,G182,G199,G216,G233,G250,G267,G284,G301,G318,G335,G352,G369,G386)</f>
        <v>62.553991282007416</v>
      </c>
      <c r="H12" s="249">
        <f t="shared" si="11"/>
        <v>45.770848975931493</v>
      </c>
      <c r="I12" s="249">
        <f t="shared" si="11"/>
        <v>5.1018458928727624</v>
      </c>
      <c r="J12" s="249">
        <f t="shared" si="6"/>
        <v>113.42668615081168</v>
      </c>
      <c r="K12" s="238"/>
      <c r="L12" s="249">
        <f t="shared" ref="L12:N12" si="12">SUM(L29,L46,L63,L80,L97,L114,L131,L148,L165,L182,L199,L216,L233,L250,L267,L284,L301,L318,L335,L352,L369,L386)</f>
        <v>53.179671689819365</v>
      </c>
      <c r="M12" s="249">
        <f t="shared" si="12"/>
        <v>38.323256424202071</v>
      </c>
      <c r="N12" s="249">
        <f t="shared" si="12"/>
        <v>4.8258199356541764</v>
      </c>
      <c r="O12" s="249">
        <f t="shared" si="8"/>
        <v>96.328748049675625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63.002148859002531</v>
      </c>
      <c r="C13" s="249">
        <f t="shared" si="3"/>
        <v>11.493181483325301</v>
      </c>
      <c r="D13" s="249">
        <f t="shared" si="3"/>
        <v>30.38748690206106</v>
      </c>
      <c r="E13" s="249">
        <f t="shared" si="4"/>
        <v>104.88281724438889</v>
      </c>
      <c r="F13" s="238"/>
      <c r="G13" s="249">
        <f t="shared" ref="G13:I13" si="13">SUM(G30,G47,G64,G81,G98,G115,G132,G149,G166,G183,G200,G217,G234,G251,G268,G285,G302,G319,G336,G353,G370,G387)</f>
        <v>55.39793426718272</v>
      </c>
      <c r="H13" s="249">
        <f t="shared" si="13"/>
        <v>9.4689254497558242</v>
      </c>
      <c r="I13" s="249">
        <f t="shared" si="13"/>
        <v>29.672473968734359</v>
      </c>
      <c r="J13" s="249">
        <f t="shared" si="6"/>
        <v>94.539333685672915</v>
      </c>
      <c r="K13" s="238"/>
      <c r="L13" s="249">
        <f t="shared" ref="L13:N13" si="14">SUM(L30,L47,L64,L81,L98,L115,L132,L149,L166,L183,L200,L217,L234,L251,L268,L285,L302,L319,L336,L353,L370,L387)</f>
        <v>45.124298797567839</v>
      </c>
      <c r="M13" s="249">
        <f t="shared" si="14"/>
        <v>9.8813256882570268</v>
      </c>
      <c r="N13" s="249">
        <f t="shared" si="14"/>
        <v>30.213906433644468</v>
      </c>
      <c r="O13" s="249">
        <f t="shared" si="8"/>
        <v>85.219530919469335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53.703023460014137</v>
      </c>
      <c r="C14" s="249">
        <f t="shared" si="3"/>
        <v>53.690593301696836</v>
      </c>
      <c r="D14" s="249">
        <f t="shared" si="3"/>
        <v>8.9108807008722106</v>
      </c>
      <c r="E14" s="249">
        <f t="shared" si="4"/>
        <v>116.30449746258319</v>
      </c>
      <c r="F14" s="238"/>
      <c r="G14" s="249">
        <f t="shared" ref="G14:I14" si="15">SUM(G31,G48,G65,G82,G99,G116,G133,G150,G167,G184,G201,G218,G235,G252,G269,G286,G303,G320,G337,G354,G371,G388)</f>
        <v>54.326424822613426</v>
      </c>
      <c r="H14" s="249">
        <f t="shared" si="15"/>
        <v>52.586832090946139</v>
      </c>
      <c r="I14" s="249">
        <f t="shared" si="15"/>
        <v>13.053608615224935</v>
      </c>
      <c r="J14" s="249">
        <f t="shared" si="6"/>
        <v>119.9668655287845</v>
      </c>
      <c r="K14" s="238"/>
      <c r="L14" s="249">
        <f t="shared" ref="L14:N14" si="16">SUM(L31,L48,L65,L82,L99,L116,L133,L150,L167,L184,L201,L218,L235,L252,L269,L286,L303,L320,L337,L354,L371,L388)</f>
        <v>65.747315233571967</v>
      </c>
      <c r="M14" s="249">
        <f t="shared" si="16"/>
        <v>56.276623597842885</v>
      </c>
      <c r="N14" s="249">
        <f t="shared" si="16"/>
        <v>14.793567593272716</v>
      </c>
      <c r="O14" s="249">
        <f t="shared" si="8"/>
        <v>136.81750642468756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33.430777419264658</v>
      </c>
      <c r="C15" s="249">
        <f t="shared" si="3"/>
        <v>54.001963230267314</v>
      </c>
      <c r="D15" s="249">
        <f t="shared" si="3"/>
        <v>6.5211521857796235</v>
      </c>
      <c r="E15" s="249">
        <f t="shared" si="4"/>
        <v>93.953892835311606</v>
      </c>
      <c r="F15" s="238"/>
      <c r="G15" s="249">
        <f t="shared" ref="G15:I15" si="17">SUM(G32,G49,G66,G83,G100,G117,G134,G151,G168,G185,G202,G219,G236,G253,G270,G287,G304,G321,G338,G355,G372,G389)</f>
        <v>29.775382657847434</v>
      </c>
      <c r="H15" s="249">
        <f t="shared" si="17"/>
        <v>51.653514898388515</v>
      </c>
      <c r="I15" s="249">
        <f t="shared" si="17"/>
        <v>5.1079794494283437</v>
      </c>
      <c r="J15" s="249">
        <f t="shared" si="6"/>
        <v>86.536877005664294</v>
      </c>
      <c r="K15" s="238"/>
      <c r="L15" s="249">
        <f t="shared" ref="L15:N15" si="18">SUM(L32,L49,L66,L83,L100,L117,L134,L151,L168,L185,L202,L219,L236,L253,L270,L287,L304,L321,L338,L355,L372,L389)</f>
        <v>28.927143020601118</v>
      </c>
      <c r="M15" s="249">
        <f t="shared" si="18"/>
        <v>52.543023290748842</v>
      </c>
      <c r="N15" s="249">
        <f t="shared" si="18"/>
        <v>4.3411492266225862</v>
      </c>
      <c r="O15" s="249">
        <f t="shared" si="8"/>
        <v>85.811315537972547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63.679007122240272</v>
      </c>
      <c r="C16" s="249">
        <f t="shared" si="3"/>
        <v>11.104756231245567</v>
      </c>
      <c r="D16" s="249">
        <f t="shared" si="3"/>
        <v>7.9723314419665341</v>
      </c>
      <c r="E16" s="249">
        <f t="shared" si="4"/>
        <v>82.75609479545237</v>
      </c>
      <c r="F16" s="238"/>
      <c r="G16" s="249">
        <f t="shared" ref="G16:I16" si="19">SUM(G33,G50,G67,G84,G101,G118,G135,G152,G169,G186,G203,G220,G237,G254,G271,G288,G305,G322,G339,G356,G373,G390)</f>
        <v>56.356719215762304</v>
      </c>
      <c r="H16" s="249">
        <f t="shared" si="19"/>
        <v>13.122707599227235</v>
      </c>
      <c r="I16" s="249">
        <f t="shared" si="19"/>
        <v>10.698400354051142</v>
      </c>
      <c r="J16" s="249">
        <f t="shared" si="6"/>
        <v>80.177827169040683</v>
      </c>
      <c r="K16" s="238"/>
      <c r="L16" s="249">
        <f t="shared" ref="L16:N16" si="20">SUM(L33,L50,L67,L84,L101,L118,L135,L152,L169,L186,L203,L220,L237,L254,L271,L288,L305,L322,L339,L356,L373,L390)</f>
        <v>58.999424901189634</v>
      </c>
      <c r="M16" s="249">
        <f t="shared" si="20"/>
        <v>16.281931372000471</v>
      </c>
      <c r="N16" s="249">
        <f t="shared" si="20"/>
        <v>11.909881981708622</v>
      </c>
      <c r="O16" s="249">
        <f t="shared" si="8"/>
        <v>87.191238254898735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62.29410029535758</v>
      </c>
      <c r="C17" s="249">
        <f t="shared" si="3"/>
        <v>59.472083132990129</v>
      </c>
      <c r="D17" s="249">
        <f t="shared" si="3"/>
        <v>6.5481717932964658</v>
      </c>
      <c r="E17" s="249">
        <f t="shared" si="4"/>
        <v>128.31435522164418</v>
      </c>
      <c r="F17" s="238"/>
      <c r="G17" s="249">
        <f t="shared" ref="G17:I17" si="21">SUM(G34,G51,G68,G85,G102,G119,G136,G153,G170,G187,G204,G221,G238,G255,G272,G289,G306,G323,G340,G357,G374,G391)</f>
        <v>51.121520577532038</v>
      </c>
      <c r="H17" s="249">
        <f t="shared" si="21"/>
        <v>52.54809077408563</v>
      </c>
      <c r="I17" s="249">
        <f t="shared" si="21"/>
        <v>6.3584871355218882</v>
      </c>
      <c r="J17" s="249">
        <f t="shared" si="6"/>
        <v>110.02809848713956</v>
      </c>
      <c r="K17" s="238"/>
      <c r="L17" s="249">
        <f t="shared" ref="L17:N17" si="22">SUM(L34,L51,L68,L85,L102,L119,L136,L153,L170,L187,L204,L221,L238,L255,L272,L289,L306,L323,L340,L357,L374,L391)</f>
        <v>48.949817963860269</v>
      </c>
      <c r="M17" s="249">
        <f t="shared" si="22"/>
        <v>41.979663836728939</v>
      </c>
      <c r="N17" s="249">
        <f t="shared" si="22"/>
        <v>8.1069961088861948</v>
      </c>
      <c r="O17" s="249">
        <f t="shared" si="8"/>
        <v>99.036477909475394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612.96550755796989</v>
      </c>
      <c r="C19" s="247">
        <f t="shared" ref="C19:O19" si="23">SUM(C9:C17)</f>
        <v>303.19039573332691</v>
      </c>
      <c r="D19" s="247">
        <f t="shared" si="23"/>
        <v>122.13709670870345</v>
      </c>
      <c r="E19" s="247">
        <f t="shared" si="23"/>
        <v>1038.2930000000001</v>
      </c>
      <c r="F19" s="247"/>
      <c r="G19" s="247">
        <f t="shared" si="23"/>
        <v>642.29149435053489</v>
      </c>
      <c r="H19" s="247">
        <f t="shared" si="23"/>
        <v>312.21826353640631</v>
      </c>
      <c r="I19" s="247">
        <f t="shared" si="23"/>
        <v>131.71724211305821</v>
      </c>
      <c r="J19" s="247">
        <f t="shared" si="23"/>
        <v>1086.2269999999994</v>
      </c>
      <c r="K19" s="247"/>
      <c r="L19" s="247">
        <f t="shared" si="23"/>
        <v>673.00330067772143</v>
      </c>
      <c r="M19" s="247">
        <f t="shared" si="23"/>
        <v>316.94546885512619</v>
      </c>
      <c r="N19" s="247">
        <f t="shared" si="23"/>
        <v>139.54123046715236</v>
      </c>
      <c r="O19" s="247">
        <f t="shared" si="23"/>
        <v>1129.49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0.42000958185612652</v>
      </c>
      <c r="C26" s="302">
        <v>0.12864221779240115</v>
      </c>
      <c r="D26" s="302">
        <v>7.1678227017845125E-2</v>
      </c>
      <c r="E26" s="302">
        <f>SUM(B26:D26)</f>
        <v>0.62033002666637271</v>
      </c>
      <c r="F26" s="303"/>
      <c r="G26" s="302">
        <v>1.1665866063397372</v>
      </c>
      <c r="H26" s="302">
        <v>0.16517686388607106</v>
      </c>
      <c r="I26" s="302">
        <v>0.1376738085350388</v>
      </c>
      <c r="J26" s="302">
        <f>SUM(G26:I26)</f>
        <v>1.4694372787608472</v>
      </c>
      <c r="K26" s="303"/>
      <c r="L26" s="302">
        <v>1.56366127832237</v>
      </c>
      <c r="M26" s="302">
        <v>0.14928518478065303</v>
      </c>
      <c r="N26" s="302">
        <v>0.13903141417624709</v>
      </c>
      <c r="O26" s="302">
        <f>SUM(L26:N26)</f>
        <v>1.8519778772792703</v>
      </c>
    </row>
    <row r="27" spans="1:15" s="236" customFormat="1" x14ac:dyDescent="0.2">
      <c r="A27" s="237" t="str">
        <f>name!E$5</f>
        <v>Professional occupations</v>
      </c>
      <c r="B27" s="302">
        <v>0.33078406165564606</v>
      </c>
      <c r="C27" s="302">
        <v>0.13850394011639094</v>
      </c>
      <c r="D27" s="302">
        <v>3.1977588437960967E-2</v>
      </c>
      <c r="E27" s="302">
        <f t="shared" ref="E27:E34" si="24">SUM(B27:D27)</f>
        <v>0.50126559020999795</v>
      </c>
      <c r="F27" s="303"/>
      <c r="G27" s="302">
        <v>1.0062381233603186</v>
      </c>
      <c r="H27" s="302">
        <v>0.19062216186243747</v>
      </c>
      <c r="I27" s="302">
        <v>7.0909479941516765E-2</v>
      </c>
      <c r="J27" s="302">
        <f t="shared" ref="J27:J34" si="25">SUM(G27:I27)</f>
        <v>1.267769765164273</v>
      </c>
      <c r="K27" s="303"/>
      <c r="L27" s="302">
        <v>1.3302343693087706</v>
      </c>
      <c r="M27" s="302">
        <v>0.18061933285808868</v>
      </c>
      <c r="N27" s="302">
        <v>7.6576021080476148E-2</v>
      </c>
      <c r="O27" s="302">
        <f t="shared" ref="O27:O34" si="26">SUM(L27:N27)</f>
        <v>1.5874297232473356</v>
      </c>
    </row>
    <row r="28" spans="1:15" s="236" customFormat="1" x14ac:dyDescent="0.2">
      <c r="A28" s="237" t="str">
        <f>name!E$6</f>
        <v>Associate professional occupations</v>
      </c>
      <c r="B28" s="302">
        <v>0.17448261131166948</v>
      </c>
      <c r="C28" s="302">
        <v>0.12006520461969754</v>
      </c>
      <c r="D28" s="302">
        <v>2.0704211689364087E-2</v>
      </c>
      <c r="E28" s="302">
        <f t="shared" si="24"/>
        <v>0.31525202762073112</v>
      </c>
      <c r="F28" s="303"/>
      <c r="G28" s="302">
        <v>0.49194413270799098</v>
      </c>
      <c r="H28" s="302">
        <v>0.14049120706831983</v>
      </c>
      <c r="I28" s="302">
        <v>4.2514561641124951E-2</v>
      </c>
      <c r="J28" s="302">
        <f t="shared" si="25"/>
        <v>0.67494990141743583</v>
      </c>
      <c r="K28" s="303"/>
      <c r="L28" s="302">
        <v>0.50680526787194835</v>
      </c>
      <c r="M28" s="302">
        <v>8.7176971271109724E-2</v>
      </c>
      <c r="N28" s="302">
        <v>5.2142256617615484E-2</v>
      </c>
      <c r="O28" s="302">
        <f t="shared" si="26"/>
        <v>0.64612449576067355</v>
      </c>
    </row>
    <row r="29" spans="1:15" s="236" customFormat="1" x14ac:dyDescent="0.2">
      <c r="A29" s="237" t="str">
        <f>name!E$7</f>
        <v>Administrative and secretarial occupations</v>
      </c>
      <c r="B29" s="302">
        <v>0.17224999376464831</v>
      </c>
      <c r="C29" s="302">
        <v>0.34713205468231784</v>
      </c>
      <c r="D29" s="302">
        <v>1.6191398169284013E-2</v>
      </c>
      <c r="E29" s="302">
        <f t="shared" si="24"/>
        <v>0.53557344661625017</v>
      </c>
      <c r="F29" s="303"/>
      <c r="G29" s="302">
        <v>0.35068150276953941</v>
      </c>
      <c r="H29" s="302">
        <v>0.19838277726538822</v>
      </c>
      <c r="I29" s="302">
        <v>3.9116702149904217E-2</v>
      </c>
      <c r="J29" s="302">
        <f t="shared" si="25"/>
        <v>0.58818098218483195</v>
      </c>
      <c r="K29" s="303"/>
      <c r="L29" s="302">
        <v>0.22628736954259807</v>
      </c>
      <c r="M29" s="302">
        <v>9.4803726475165537E-2</v>
      </c>
      <c r="N29" s="302">
        <v>3.8363785589063434E-2</v>
      </c>
      <c r="O29" s="302">
        <f t="shared" si="26"/>
        <v>0.35945488160682704</v>
      </c>
    </row>
    <row r="30" spans="1:15" s="236" customFormat="1" x14ac:dyDescent="0.2">
      <c r="A30" s="237" t="str">
        <f>name!E$8</f>
        <v>Skilled trades occupations</v>
      </c>
      <c r="B30" s="302">
        <v>1.9790341819234336</v>
      </c>
      <c r="C30" s="302">
        <v>0.26932374930767944</v>
      </c>
      <c r="D30" s="302">
        <v>2.2577584065044434</v>
      </c>
      <c r="E30" s="302">
        <f t="shared" si="24"/>
        <v>4.5061163377355564</v>
      </c>
      <c r="F30" s="303"/>
      <c r="G30" s="302">
        <v>4.4529091526797684</v>
      </c>
      <c r="H30" s="302">
        <v>0.19658306094778627</v>
      </c>
      <c r="I30" s="302">
        <v>3.2202926139871879</v>
      </c>
      <c r="J30" s="302">
        <f>SUM(G30:I30)</f>
        <v>7.8697848276147422</v>
      </c>
      <c r="K30" s="303"/>
      <c r="L30" s="302">
        <v>4.5039343118736666</v>
      </c>
      <c r="M30" s="302">
        <v>0.25400014917614738</v>
      </c>
      <c r="N30" s="302">
        <v>1.8901504564752387</v>
      </c>
      <c r="O30" s="302">
        <f t="shared" si="26"/>
        <v>6.6480849175250523</v>
      </c>
    </row>
    <row r="31" spans="1:15" s="236" customFormat="1" x14ac:dyDescent="0.2">
      <c r="A31" s="237" t="str">
        <f>name!E$9</f>
        <v>Caring, leisure and other service occupations</v>
      </c>
      <c r="B31" s="302">
        <v>0.14519633212982744</v>
      </c>
      <c r="C31" s="302">
        <v>0.14456659798619234</v>
      </c>
      <c r="D31" s="302">
        <v>6.2840655371718374E-2</v>
      </c>
      <c r="E31" s="302">
        <f t="shared" si="24"/>
        <v>0.35260358548773818</v>
      </c>
      <c r="F31" s="303"/>
      <c r="G31" s="302">
        <v>0.29140860047230649</v>
      </c>
      <c r="H31" s="302">
        <v>9.5946465455077665E-2</v>
      </c>
      <c r="I31" s="302">
        <v>0.10229308066708796</v>
      </c>
      <c r="J31" s="302">
        <f t="shared" si="25"/>
        <v>0.48964814659447214</v>
      </c>
      <c r="K31" s="303"/>
      <c r="L31" s="302">
        <v>0.23490476421760859</v>
      </c>
      <c r="M31" s="302">
        <v>7.395776430889324E-2</v>
      </c>
      <c r="N31" s="302">
        <v>0.18107177390487147</v>
      </c>
      <c r="O31" s="302">
        <f t="shared" si="26"/>
        <v>0.48993430243137326</v>
      </c>
    </row>
    <row r="32" spans="1:15" s="236" customFormat="1" x14ac:dyDescent="0.2">
      <c r="A32" s="237" t="str">
        <f>name!E$10</f>
        <v>Sales and customer service occupations</v>
      </c>
      <c r="B32" s="302">
        <v>0.147166126104182</v>
      </c>
      <c r="C32" s="302">
        <v>8.275702448019355E-2</v>
      </c>
      <c r="D32" s="302">
        <v>4.0274780230359963E-2</v>
      </c>
      <c r="E32" s="302">
        <f t="shared" si="24"/>
        <v>0.27019793081473553</v>
      </c>
      <c r="F32" s="303"/>
      <c r="G32" s="302">
        <v>0.32886765697660325</v>
      </c>
      <c r="H32" s="302">
        <v>7.0424436391941431E-2</v>
      </c>
      <c r="I32" s="302">
        <v>5.886960499045607E-2</v>
      </c>
      <c r="J32" s="302">
        <f t="shared" si="25"/>
        <v>0.45816169835900072</v>
      </c>
      <c r="K32" s="303"/>
      <c r="L32" s="302">
        <v>0.31793397851577504</v>
      </c>
      <c r="M32" s="302">
        <v>6.9956832121958815E-2</v>
      </c>
      <c r="N32" s="302">
        <v>4.7378296735556519E-2</v>
      </c>
      <c r="O32" s="302">
        <f t="shared" si="26"/>
        <v>0.43526910737329039</v>
      </c>
    </row>
    <row r="33" spans="1:15" s="236" customFormat="1" x14ac:dyDescent="0.2">
      <c r="A33" s="237" t="str">
        <f>name!E$11</f>
        <v>Process, plant and machine operatives</v>
      </c>
      <c r="B33" s="302">
        <v>0.2228124799810646</v>
      </c>
      <c r="C33" s="302">
        <v>0.10643828691528094</v>
      </c>
      <c r="D33" s="302">
        <v>5.7886050956453779E-2</v>
      </c>
      <c r="E33" s="302">
        <f t="shared" si="24"/>
        <v>0.3871368178527993</v>
      </c>
      <c r="F33" s="303"/>
      <c r="G33" s="302">
        <v>0.42072850003387213</v>
      </c>
      <c r="H33" s="302">
        <v>9.05377609509114E-2</v>
      </c>
      <c r="I33" s="302">
        <v>0.12998724107573997</v>
      </c>
      <c r="J33" s="302">
        <f t="shared" si="25"/>
        <v>0.64125350206052356</v>
      </c>
      <c r="K33" s="303"/>
      <c r="L33" s="302">
        <v>0.29397996935011816</v>
      </c>
      <c r="M33" s="302">
        <v>0.1464920031601144</v>
      </c>
      <c r="N33" s="302">
        <v>0.24796013324409216</v>
      </c>
      <c r="O33" s="302">
        <f t="shared" si="26"/>
        <v>0.68843210575432479</v>
      </c>
    </row>
    <row r="34" spans="1:15" s="236" customFormat="1" x14ac:dyDescent="0.2">
      <c r="A34" s="237" t="str">
        <f>name!E$12</f>
        <v>Elementary occupations</v>
      </c>
      <c r="B34" s="302">
        <v>0.42087359520369755</v>
      </c>
      <c r="C34" s="302">
        <v>0.33519926665021271</v>
      </c>
      <c r="D34" s="302">
        <v>0.47445137514191493</v>
      </c>
      <c r="E34" s="302">
        <f t="shared" si="24"/>
        <v>1.2305242369958251</v>
      </c>
      <c r="F34" s="303"/>
      <c r="G34" s="302">
        <v>0.72428012439071188</v>
      </c>
      <c r="H34" s="302">
        <v>0.20686727856952961</v>
      </c>
      <c r="I34" s="302">
        <v>0.75766649488364068</v>
      </c>
      <c r="J34" s="302">
        <f t="shared" si="25"/>
        <v>1.688813897843882</v>
      </c>
      <c r="K34" s="303"/>
      <c r="L34" s="302">
        <v>0.266919605314478</v>
      </c>
      <c r="M34" s="302">
        <v>0.15265081962817015</v>
      </c>
      <c r="N34" s="302">
        <v>1.2657221640791609</v>
      </c>
      <c r="O34" s="302">
        <f t="shared" si="26"/>
        <v>1.6852925890218091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4.0126089639302958</v>
      </c>
      <c r="C36" s="311">
        <f t="shared" ref="C36:O36" si="27">SUM(C26:C34)</f>
        <v>1.6726283425503663</v>
      </c>
      <c r="D36" s="311">
        <f t="shared" si="27"/>
        <v>3.0337626935193445</v>
      </c>
      <c r="E36" s="311">
        <f t="shared" si="27"/>
        <v>8.7190000000000065</v>
      </c>
      <c r="F36" s="311"/>
      <c r="G36" s="311">
        <f t="shared" si="27"/>
        <v>9.2336443997308475</v>
      </c>
      <c r="H36" s="311">
        <f t="shared" si="27"/>
        <v>1.3550320123974631</v>
      </c>
      <c r="I36" s="311">
        <f t="shared" si="27"/>
        <v>4.5593235878716971</v>
      </c>
      <c r="J36" s="311">
        <f t="shared" si="27"/>
        <v>15.14800000000001</v>
      </c>
      <c r="K36" s="311"/>
      <c r="L36" s="311">
        <f t="shared" si="27"/>
        <v>9.2446609143173326</v>
      </c>
      <c r="M36" s="311">
        <f t="shared" si="27"/>
        <v>1.2089427837803008</v>
      </c>
      <c r="N36" s="311">
        <f t="shared" si="27"/>
        <v>3.9383963019023218</v>
      </c>
      <c r="O36" s="311">
        <f t="shared" si="27"/>
        <v>14.391999999999957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0.15544090927760704</v>
      </c>
      <c r="C43" s="302">
        <v>4.0653633730881799E-3</v>
      </c>
      <c r="D43" s="302">
        <v>6.8774018647546495E-5</v>
      </c>
      <c r="E43" s="302">
        <f>SUM(B43:D43)</f>
        <v>0.15957504666934277</v>
      </c>
      <c r="F43" s="303"/>
      <c r="G43" s="302">
        <v>0.14524224126459223</v>
      </c>
      <c r="H43" s="302">
        <v>9.9528488024632246E-3</v>
      </c>
      <c r="I43" s="302">
        <v>0</v>
      </c>
      <c r="J43" s="302">
        <f>SUM(G43:I43)</f>
        <v>0.15519509006705545</v>
      </c>
      <c r="K43" s="303"/>
      <c r="L43" s="302">
        <v>8.2302612944767498E-2</v>
      </c>
      <c r="M43" s="302">
        <v>6.3592663599924357E-3</v>
      </c>
      <c r="N43" s="302">
        <v>0</v>
      </c>
      <c r="O43" s="302">
        <f>SUM(L43:N43)</f>
        <v>8.8661879304759939E-2</v>
      </c>
    </row>
    <row r="44" spans="1:15" s="236" customFormat="1" x14ac:dyDescent="0.2">
      <c r="A44" s="237" t="str">
        <f>name!E$5</f>
        <v>Professional occupations</v>
      </c>
      <c r="B44" s="302">
        <v>0.21123581611145867</v>
      </c>
      <c r="C44" s="302">
        <v>1.6284016848803037E-2</v>
      </c>
      <c r="D44" s="302">
        <v>3.5685302612222303E-5</v>
      </c>
      <c r="E44" s="302">
        <f t="shared" ref="E44:E51" si="28">SUM(B44:D44)</f>
        <v>0.22755551826287393</v>
      </c>
      <c r="F44" s="303"/>
      <c r="G44" s="302">
        <v>0.21866865020689938</v>
      </c>
      <c r="H44" s="302">
        <v>2.2500708292855432E-2</v>
      </c>
      <c r="I44" s="302">
        <v>0</v>
      </c>
      <c r="J44" s="302">
        <f t="shared" ref="J44:J46" si="29">SUM(G44:I44)</f>
        <v>0.24116935849975482</v>
      </c>
      <c r="K44" s="303"/>
      <c r="L44" s="302">
        <v>0.13723866703942578</v>
      </c>
      <c r="M44" s="302">
        <v>1.3382762382613898E-2</v>
      </c>
      <c r="N44" s="302">
        <v>0</v>
      </c>
      <c r="O44" s="302">
        <f t="shared" ref="O44:O51" si="30">SUM(L44:N44)</f>
        <v>0.15062142942203968</v>
      </c>
    </row>
    <row r="45" spans="1:15" s="236" customFormat="1" x14ac:dyDescent="0.2">
      <c r="A45" s="237" t="str">
        <f>name!E$6</f>
        <v>Associate professional occupations</v>
      </c>
      <c r="B45" s="302">
        <v>0.15825378079517741</v>
      </c>
      <c r="C45" s="302">
        <v>1.118396239701683E-2</v>
      </c>
      <c r="D45" s="302">
        <v>5.2702531186705215E-5</v>
      </c>
      <c r="E45" s="302">
        <f t="shared" si="28"/>
        <v>0.16949044572338093</v>
      </c>
      <c r="F45" s="303"/>
      <c r="G45" s="302">
        <v>0.15317641842519389</v>
      </c>
      <c r="H45" s="302">
        <v>1.3331430444713452E-2</v>
      </c>
      <c r="I45" s="302">
        <v>0</v>
      </c>
      <c r="J45" s="302">
        <f t="shared" si="29"/>
        <v>0.16650784886990733</v>
      </c>
      <c r="K45" s="303"/>
      <c r="L45" s="302">
        <v>7.3342885372286962E-2</v>
      </c>
      <c r="M45" s="302">
        <v>6.7515577668503714E-3</v>
      </c>
      <c r="N45" s="302">
        <v>0</v>
      </c>
      <c r="O45" s="302">
        <f t="shared" si="30"/>
        <v>8.0094443139137328E-2</v>
      </c>
    </row>
    <row r="46" spans="1:15" s="236" customFormat="1" x14ac:dyDescent="0.2">
      <c r="A46" s="237" t="str">
        <f>name!E$7</f>
        <v>Administrative and secretarial occupations</v>
      </c>
      <c r="B46" s="302">
        <v>0.11804130351377204</v>
      </c>
      <c r="C46" s="302">
        <v>2.0572253681367302E-2</v>
      </c>
      <c r="D46" s="302">
        <v>1.3248090780614035E-4</v>
      </c>
      <c r="E46" s="302">
        <f t="shared" si="28"/>
        <v>0.1387460381029455</v>
      </c>
      <c r="F46" s="303"/>
      <c r="G46" s="302">
        <v>0.10044316085022875</v>
      </c>
      <c r="H46" s="302">
        <v>1.4921012130681763E-2</v>
      </c>
      <c r="I46" s="302">
        <v>0</v>
      </c>
      <c r="J46" s="302">
        <f t="shared" si="29"/>
        <v>0.11536417298091052</v>
      </c>
      <c r="K46" s="303"/>
      <c r="L46" s="302">
        <v>4.3259421580752272E-2</v>
      </c>
      <c r="M46" s="302">
        <v>5.3836613401318199E-3</v>
      </c>
      <c r="N46" s="302">
        <v>0</v>
      </c>
      <c r="O46" s="302">
        <f t="shared" si="30"/>
        <v>4.8643082920884095E-2</v>
      </c>
    </row>
    <row r="47" spans="1:15" s="236" customFormat="1" x14ac:dyDescent="0.2">
      <c r="A47" s="237" t="str">
        <f>name!E$8</f>
        <v>Skilled trades occupations</v>
      </c>
      <c r="B47" s="302">
        <v>0.70689704144521648</v>
      </c>
      <c r="C47" s="302">
        <v>1.154914182366658E-2</v>
      </c>
      <c r="D47" s="302">
        <v>7.5654695588119672E-6</v>
      </c>
      <c r="E47" s="302">
        <f t="shared" si="28"/>
        <v>0.71845374873844192</v>
      </c>
      <c r="F47" s="303"/>
      <c r="G47" s="302">
        <v>0.49127124454878413</v>
      </c>
      <c r="H47" s="302">
        <v>9.7603416082430554E-3</v>
      </c>
      <c r="I47" s="302">
        <v>0</v>
      </c>
      <c r="J47" s="302">
        <f>SUM(G47:I47)</f>
        <v>0.50103158615702714</v>
      </c>
      <c r="K47" s="303"/>
      <c r="L47" s="302">
        <v>0.21898805436326232</v>
      </c>
      <c r="M47" s="302">
        <v>7.9632427952155884E-3</v>
      </c>
      <c r="N47" s="302">
        <v>0</v>
      </c>
      <c r="O47" s="302">
        <f t="shared" si="30"/>
        <v>0.22695129715847792</v>
      </c>
    </row>
    <row r="48" spans="1:15" s="236" customFormat="1" x14ac:dyDescent="0.2">
      <c r="A48" s="237" t="str">
        <f>name!E$9</f>
        <v>Caring, leisure and other service occupations</v>
      </c>
      <c r="B48" s="302">
        <v>1.2892302678247343E-2</v>
      </c>
      <c r="C48" s="302">
        <v>3.537407597274634E-2</v>
      </c>
      <c r="D48" s="302">
        <v>1.7404981788435423E-5</v>
      </c>
      <c r="E48" s="302">
        <f t="shared" si="28"/>
        <v>4.8283783632782115E-2</v>
      </c>
      <c r="F48" s="303"/>
      <c r="G48" s="302">
        <v>1.1154389430925438E-2</v>
      </c>
      <c r="H48" s="302">
        <v>2.1640238305606106E-2</v>
      </c>
      <c r="I48" s="302">
        <v>0</v>
      </c>
      <c r="J48" s="302">
        <f t="shared" ref="J48:J51" si="31">SUM(G48:I48)</f>
        <v>3.2794627736531544E-2</v>
      </c>
      <c r="K48" s="303"/>
      <c r="L48" s="302">
        <v>6.6476679371791645E-3</v>
      </c>
      <c r="M48" s="302">
        <v>1.3638973964188516E-2</v>
      </c>
      <c r="N48" s="302">
        <v>0</v>
      </c>
      <c r="O48" s="302">
        <f t="shared" si="30"/>
        <v>2.028664190136768E-2</v>
      </c>
    </row>
    <row r="49" spans="1:15" s="236" customFormat="1" x14ac:dyDescent="0.2">
      <c r="A49" s="237" t="str">
        <f>name!E$10</f>
        <v>Sales and customer service occupations</v>
      </c>
      <c r="B49" s="302">
        <v>4.1148717987266561E-2</v>
      </c>
      <c r="C49" s="302">
        <v>1.6169022221371038E-2</v>
      </c>
      <c r="D49" s="302">
        <v>2.8852420088049566E-5</v>
      </c>
      <c r="E49" s="302">
        <f t="shared" si="28"/>
        <v>5.734659262872565E-2</v>
      </c>
      <c r="F49" s="303"/>
      <c r="G49" s="302">
        <v>3.3443845221880937E-2</v>
      </c>
      <c r="H49" s="302">
        <v>1.5739381142144643E-2</v>
      </c>
      <c r="I49" s="302">
        <v>0</v>
      </c>
      <c r="J49" s="302">
        <f t="shared" si="31"/>
        <v>4.9183226364025584E-2</v>
      </c>
      <c r="K49" s="303"/>
      <c r="L49" s="302">
        <v>1.8794112335173738E-2</v>
      </c>
      <c r="M49" s="302">
        <v>7.7361098347466318E-3</v>
      </c>
      <c r="N49" s="302">
        <v>0</v>
      </c>
      <c r="O49" s="302">
        <f t="shared" si="30"/>
        <v>2.6530222169920369E-2</v>
      </c>
    </row>
    <row r="50" spans="1:15" s="236" customFormat="1" x14ac:dyDescent="0.2">
      <c r="A50" s="237" t="str">
        <f>name!E$11</f>
        <v>Process, plant and machine operatives</v>
      </c>
      <c r="B50" s="302">
        <v>0.44556300198992155</v>
      </c>
      <c r="C50" s="302">
        <v>1.4381068529111611E-2</v>
      </c>
      <c r="D50" s="302">
        <v>1.1317373092855328E-5</v>
      </c>
      <c r="E50" s="302">
        <f t="shared" si="28"/>
        <v>0.45995538789212598</v>
      </c>
      <c r="F50" s="303"/>
      <c r="G50" s="302">
        <v>0.29596849073187192</v>
      </c>
      <c r="H50" s="302">
        <v>2.4461755206484411E-2</v>
      </c>
      <c r="I50" s="302">
        <v>0</v>
      </c>
      <c r="J50" s="302">
        <f t="shared" si="31"/>
        <v>0.32043024593835634</v>
      </c>
      <c r="K50" s="303"/>
      <c r="L50" s="302">
        <v>0.14910791932752357</v>
      </c>
      <c r="M50" s="302">
        <v>1.4902168737568937E-2</v>
      </c>
      <c r="N50" s="302">
        <v>0</v>
      </c>
      <c r="O50" s="302">
        <f t="shared" si="30"/>
        <v>0.16401008806509251</v>
      </c>
    </row>
    <row r="51" spans="1:15" s="236" customFormat="1" x14ac:dyDescent="0.2">
      <c r="A51" s="237" t="str">
        <f>name!E$12</f>
        <v>Elementary occupations</v>
      </c>
      <c r="B51" s="302">
        <v>0.10325903880822847</v>
      </c>
      <c r="C51" s="302">
        <v>2.0312570798084805E-2</v>
      </c>
      <c r="D51" s="302">
        <v>2.1828743069037313E-5</v>
      </c>
      <c r="E51" s="302">
        <f t="shared" si="28"/>
        <v>0.12359343834938231</v>
      </c>
      <c r="F51" s="303"/>
      <c r="G51" s="302">
        <v>6.7250126175805183E-2</v>
      </c>
      <c r="H51" s="302">
        <v>1.2073717210627831E-2</v>
      </c>
      <c r="I51" s="302">
        <v>0</v>
      </c>
      <c r="J51" s="302">
        <f t="shared" si="31"/>
        <v>7.9323843386433016E-2</v>
      </c>
      <c r="K51" s="303"/>
      <c r="L51" s="302">
        <v>2.7494847673933648E-2</v>
      </c>
      <c r="M51" s="302">
        <v>2.7060682443888645E-3</v>
      </c>
      <c r="N51" s="302">
        <v>0</v>
      </c>
      <c r="O51" s="302">
        <f t="shared" si="30"/>
        <v>3.0200915918322514E-2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1.9527319126068954</v>
      </c>
      <c r="C53" s="311">
        <f t="shared" ref="C53:E53" si="32">SUM(C43:C51)</f>
        <v>0.14989147564525571</v>
      </c>
      <c r="D53" s="311">
        <f t="shared" si="32"/>
        <v>3.7661174784980401E-4</v>
      </c>
      <c r="E53" s="311">
        <f t="shared" si="32"/>
        <v>2.1030000000000011</v>
      </c>
      <c r="F53" s="311"/>
      <c r="G53" s="311">
        <f t="shared" ref="G53:J53" si="33">SUM(G43:G51)</f>
        <v>1.516618566856182</v>
      </c>
      <c r="H53" s="311">
        <f t="shared" si="33"/>
        <v>0.1443814331438199</v>
      </c>
      <c r="I53" s="311">
        <f t="shared" si="33"/>
        <v>0</v>
      </c>
      <c r="J53" s="311">
        <f t="shared" si="33"/>
        <v>1.6610000000000016</v>
      </c>
      <c r="K53" s="311"/>
      <c r="L53" s="311">
        <f t="shared" ref="L53:O53" si="34">SUM(L43:L51)</f>
        <v>0.7571761885743048</v>
      </c>
      <c r="M53" s="311">
        <f t="shared" si="34"/>
        <v>7.8823811425697055E-2</v>
      </c>
      <c r="N53" s="311">
        <f t="shared" si="34"/>
        <v>0</v>
      </c>
      <c r="O53" s="311">
        <f t="shared" si="34"/>
        <v>0.83600000000000207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1.4679596966566446</v>
      </c>
      <c r="C60" s="302">
        <v>5.6359472478325144E-2</v>
      </c>
      <c r="D60" s="302">
        <v>8.7256161480992439E-2</v>
      </c>
      <c r="E60" s="302">
        <f>SUM(B60:D60)</f>
        <v>1.6115753306159621</v>
      </c>
      <c r="F60" s="303"/>
      <c r="G60" s="302">
        <v>1.7133450819375931</v>
      </c>
      <c r="H60" s="302">
        <v>0.10678159633304611</v>
      </c>
      <c r="I60" s="302">
        <v>5.5109416770704495E-2</v>
      </c>
      <c r="J60" s="302">
        <f>SUM(G60:I60)</f>
        <v>1.8752360950413436</v>
      </c>
      <c r="K60" s="303"/>
      <c r="L60" s="302">
        <v>2.0805828260666273</v>
      </c>
      <c r="M60" s="302">
        <v>0.11972094006305646</v>
      </c>
      <c r="N60" s="302">
        <v>8.0485621176482711E-2</v>
      </c>
      <c r="O60" s="302">
        <f>SUM(L60:N60)</f>
        <v>2.2807893873061662</v>
      </c>
    </row>
    <row r="61" spans="1:15" s="236" customFormat="1" x14ac:dyDescent="0.2">
      <c r="A61" s="237" t="str">
        <f>name!E$5</f>
        <v>Professional occupations</v>
      </c>
      <c r="B61" s="302">
        <v>1.6167300655510215</v>
      </c>
      <c r="C61" s="302">
        <v>6.2249406787813752E-2</v>
      </c>
      <c r="D61" s="302">
        <v>5.7317637091977049E-2</v>
      </c>
      <c r="E61" s="302">
        <f t="shared" ref="E61:E68" si="35">SUM(B61:D61)</f>
        <v>1.7362971094308122</v>
      </c>
      <c r="F61" s="303"/>
      <c r="G61" s="302">
        <v>2.0529459548636551</v>
      </c>
      <c r="H61" s="302">
        <v>0.10588422180099266</v>
      </c>
      <c r="I61" s="302">
        <v>1.9116158126657561E-2</v>
      </c>
      <c r="J61" s="302">
        <f t="shared" ref="J61:J63" si="36">SUM(G61:I61)</f>
        <v>2.1779463347913053</v>
      </c>
      <c r="K61" s="303"/>
      <c r="L61" s="302">
        <v>3.168974522023587</v>
      </c>
      <c r="M61" s="302">
        <v>0.13761887822624286</v>
      </c>
      <c r="N61" s="302">
        <v>1.1425468634912648E-2</v>
      </c>
      <c r="O61" s="302">
        <f t="shared" ref="O61:O68" si="37">SUM(L61:N61)</f>
        <v>3.3180188688847427</v>
      </c>
    </row>
    <row r="62" spans="1:15" s="236" customFormat="1" x14ac:dyDescent="0.2">
      <c r="A62" s="237" t="str">
        <f>name!E$6</f>
        <v>Associate professional occupations</v>
      </c>
      <c r="B62" s="302">
        <v>2.1348200668084654</v>
      </c>
      <c r="C62" s="302">
        <v>0.1071622359809983</v>
      </c>
      <c r="D62" s="302">
        <v>3.616346993025759E-2</v>
      </c>
      <c r="E62" s="302">
        <f t="shared" si="35"/>
        <v>2.2781457727197214</v>
      </c>
      <c r="F62" s="303"/>
      <c r="G62" s="302">
        <v>2.6098789476207265</v>
      </c>
      <c r="H62" s="302">
        <v>0.15508810375100687</v>
      </c>
      <c r="I62" s="302">
        <v>1.41160249385538E-2</v>
      </c>
      <c r="J62" s="302">
        <f t="shared" si="36"/>
        <v>2.7790830763102874</v>
      </c>
      <c r="K62" s="303"/>
      <c r="L62" s="302">
        <v>3.0416956566799191</v>
      </c>
      <c r="M62" s="302">
        <v>0.13645580456859796</v>
      </c>
      <c r="N62" s="302">
        <v>1.0046191244726266E-2</v>
      </c>
      <c r="O62" s="302">
        <f t="shared" si="37"/>
        <v>3.1881976524932436</v>
      </c>
    </row>
    <row r="63" spans="1:15" s="236" customFormat="1" x14ac:dyDescent="0.2">
      <c r="A63" s="237" t="str">
        <f>name!E$7</f>
        <v>Administrative and secretarial occupations</v>
      </c>
      <c r="B63" s="302">
        <v>0.95758932801729257</v>
      </c>
      <c r="C63" s="302">
        <v>0.27435338962175815</v>
      </c>
      <c r="D63" s="302">
        <v>2.7156721172137185E-2</v>
      </c>
      <c r="E63" s="302">
        <f t="shared" si="35"/>
        <v>1.2590994388111878</v>
      </c>
      <c r="F63" s="303"/>
      <c r="G63" s="302">
        <v>0.98041022571205827</v>
      </c>
      <c r="H63" s="302">
        <v>0.29059319172069886</v>
      </c>
      <c r="I63" s="302">
        <v>1.2282475265217575E-2</v>
      </c>
      <c r="J63" s="302">
        <f t="shared" si="36"/>
        <v>1.2832858926979747</v>
      </c>
      <c r="K63" s="303"/>
      <c r="L63" s="302">
        <v>1.0868604317838491</v>
      </c>
      <c r="M63" s="302">
        <v>0.29782422352957622</v>
      </c>
      <c r="N63" s="302">
        <v>1.3790233054585104E-2</v>
      </c>
      <c r="O63" s="302">
        <f t="shared" si="37"/>
        <v>1.3984748883680105</v>
      </c>
    </row>
    <row r="64" spans="1:15" s="236" customFormat="1" x14ac:dyDescent="0.2">
      <c r="A64" s="237" t="str">
        <f>name!E$8</f>
        <v>Skilled trades occupations</v>
      </c>
      <c r="B64" s="302">
        <v>2.3124201183406088</v>
      </c>
      <c r="C64" s="302">
        <v>0.11259161043216008</v>
      </c>
      <c r="D64" s="302">
        <v>0.2300304166261766</v>
      </c>
      <c r="E64" s="302">
        <f t="shared" si="35"/>
        <v>2.6550421453989452</v>
      </c>
      <c r="F64" s="303"/>
      <c r="G64" s="302">
        <v>1.8753260696143252</v>
      </c>
      <c r="H64" s="302">
        <v>0.12243404519121893</v>
      </c>
      <c r="I64" s="302">
        <v>9.6621728007024496E-2</v>
      </c>
      <c r="J64" s="302">
        <f>SUM(G64:I64)</f>
        <v>2.0943818428125685</v>
      </c>
      <c r="K64" s="303"/>
      <c r="L64" s="302">
        <v>1.8811336634864575</v>
      </c>
      <c r="M64" s="302">
        <v>0.12943678097312067</v>
      </c>
      <c r="N64" s="302">
        <v>0.11556210417152146</v>
      </c>
      <c r="O64" s="302">
        <f t="shared" si="37"/>
        <v>2.1261325486310994</v>
      </c>
    </row>
    <row r="65" spans="1:15" s="236" customFormat="1" x14ac:dyDescent="0.2">
      <c r="A65" s="237" t="str">
        <f>name!E$9</f>
        <v>Caring, leisure and other service occupations</v>
      </c>
      <c r="B65" s="302">
        <v>0.12434071490155797</v>
      </c>
      <c r="C65" s="302">
        <v>3.8477265892954991E-2</v>
      </c>
      <c r="D65" s="302">
        <v>7.489663058568968E-3</v>
      </c>
      <c r="E65" s="302">
        <f t="shared" si="35"/>
        <v>0.17030764385308192</v>
      </c>
      <c r="F65" s="303"/>
      <c r="G65" s="302">
        <v>0.12818858355634849</v>
      </c>
      <c r="H65" s="302">
        <v>3.4063960246732881E-2</v>
      </c>
      <c r="I65" s="302">
        <v>3.5126709203028481E-3</v>
      </c>
      <c r="J65" s="302">
        <f t="shared" ref="J65:J68" si="38">SUM(G65:I65)</f>
        <v>0.16576521472338424</v>
      </c>
      <c r="K65" s="303"/>
      <c r="L65" s="302">
        <v>0.15796322199130672</v>
      </c>
      <c r="M65" s="302">
        <v>2.8948715440241184E-2</v>
      </c>
      <c r="N65" s="302">
        <v>6.019628043793768E-3</v>
      </c>
      <c r="O65" s="302">
        <f t="shared" si="37"/>
        <v>0.19293156547534168</v>
      </c>
    </row>
    <row r="66" spans="1:15" s="236" customFormat="1" x14ac:dyDescent="0.2">
      <c r="A66" s="237" t="str">
        <f>name!E$10</f>
        <v>Sales and customer service occupations</v>
      </c>
      <c r="B66" s="302">
        <v>0.23181911209960618</v>
      </c>
      <c r="C66" s="302">
        <v>6.5601109568827753E-2</v>
      </c>
      <c r="D66" s="302">
        <v>1.6243249927016489E-2</v>
      </c>
      <c r="E66" s="302">
        <f t="shared" si="35"/>
        <v>0.31366347159545044</v>
      </c>
      <c r="F66" s="303"/>
      <c r="G66" s="302">
        <v>0.22702842819537558</v>
      </c>
      <c r="H66" s="302">
        <v>7.8938528850750284E-2</v>
      </c>
      <c r="I66" s="302">
        <v>8.8452204042884074E-3</v>
      </c>
      <c r="J66" s="302">
        <f t="shared" si="38"/>
        <v>0.31481217745041429</v>
      </c>
      <c r="K66" s="303"/>
      <c r="L66" s="302">
        <v>0.29392848172701691</v>
      </c>
      <c r="M66" s="302">
        <v>7.2396711950828224E-2</v>
      </c>
      <c r="N66" s="302">
        <v>1.3349186827168623E-2</v>
      </c>
      <c r="O66" s="302">
        <f t="shared" si="37"/>
        <v>0.37967438050501373</v>
      </c>
    </row>
    <row r="67" spans="1:15" s="236" customFormat="1" x14ac:dyDescent="0.2">
      <c r="A67" s="237" t="str">
        <f>name!E$11</f>
        <v>Process, plant and machine operatives</v>
      </c>
      <c r="B67" s="302">
        <v>4.9080197989424823</v>
      </c>
      <c r="C67" s="302">
        <v>0.41434464791809389</v>
      </c>
      <c r="D67" s="302">
        <v>3.7414296760483322E-2</v>
      </c>
      <c r="E67" s="302">
        <f t="shared" si="35"/>
        <v>5.3597787436210593</v>
      </c>
      <c r="F67" s="303"/>
      <c r="G67" s="302">
        <v>3.977695531906392</v>
      </c>
      <c r="H67" s="302">
        <v>0.60351806678476283</v>
      </c>
      <c r="I67" s="302">
        <v>1.6618901103523428E-2</v>
      </c>
      <c r="J67" s="302">
        <f t="shared" si="38"/>
        <v>4.5978324997946789</v>
      </c>
      <c r="K67" s="303"/>
      <c r="L67" s="302">
        <v>4.8100484583079162</v>
      </c>
      <c r="M67" s="302">
        <v>1.0127016824794861</v>
      </c>
      <c r="N67" s="302">
        <v>2.326167017301406E-2</v>
      </c>
      <c r="O67" s="302">
        <f t="shared" si="37"/>
        <v>5.846011810960416</v>
      </c>
    </row>
    <row r="68" spans="1:15" s="236" customFormat="1" x14ac:dyDescent="0.2">
      <c r="A68" s="237" t="str">
        <f>name!E$12</f>
        <v>Elementary occupations</v>
      </c>
      <c r="B68" s="302">
        <v>3.1732938995043645</v>
      </c>
      <c r="C68" s="302">
        <v>0.75908935528818677</v>
      </c>
      <c r="D68" s="302">
        <v>1.8707089161231791E-2</v>
      </c>
      <c r="E68" s="302">
        <f t="shared" si="35"/>
        <v>3.951090343953783</v>
      </c>
      <c r="F68" s="303"/>
      <c r="G68" s="302">
        <v>2.6016716237684459</v>
      </c>
      <c r="H68" s="302">
        <v>0.95567477075561991</v>
      </c>
      <c r="I68" s="302">
        <v>6.3104718539903236E-3</v>
      </c>
      <c r="J68" s="302">
        <f t="shared" si="38"/>
        <v>3.5636568663780559</v>
      </c>
      <c r="K68" s="303"/>
      <c r="L68" s="302">
        <v>2.3864519508897386</v>
      </c>
      <c r="M68" s="302">
        <v>0.89003511021899884</v>
      </c>
      <c r="N68" s="302">
        <v>9.2818362672301286E-3</v>
      </c>
      <c r="O68" s="302">
        <f t="shared" si="37"/>
        <v>3.2857688973759678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16.926992800822045</v>
      </c>
      <c r="C70" s="311">
        <f t="shared" ref="C70:E70" si="39">SUM(C60:C68)</f>
        <v>1.8902284939691187</v>
      </c>
      <c r="D70" s="311">
        <f t="shared" si="39"/>
        <v>0.51777870520884139</v>
      </c>
      <c r="E70" s="311">
        <f t="shared" si="39"/>
        <v>19.335000000000004</v>
      </c>
      <c r="F70" s="311"/>
      <c r="G70" s="311">
        <f t="shared" ref="G70:J70" si="40">SUM(G60:G68)</f>
        <v>16.166490447174919</v>
      </c>
      <c r="H70" s="311">
        <f t="shared" si="40"/>
        <v>2.4529764854348293</v>
      </c>
      <c r="I70" s="311">
        <f t="shared" si="40"/>
        <v>0.23253306739026294</v>
      </c>
      <c r="J70" s="311">
        <f t="shared" si="40"/>
        <v>18.852000000000015</v>
      </c>
      <c r="K70" s="311"/>
      <c r="L70" s="311">
        <f t="shared" ref="L70:O70" si="41">SUM(L60:L68)</f>
        <v>18.907639212956418</v>
      </c>
      <c r="M70" s="311">
        <f t="shared" si="41"/>
        <v>2.8251388474501486</v>
      </c>
      <c r="N70" s="311">
        <f t="shared" si="41"/>
        <v>0.28322193959343472</v>
      </c>
      <c r="O70" s="311">
        <f t="shared" si="41"/>
        <v>22.015999999999998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1.6148693474582798</v>
      </c>
      <c r="C77" s="302">
        <v>9.2880766687008925E-2</v>
      </c>
      <c r="D77" s="302">
        <v>9.72729682657133E-2</v>
      </c>
      <c r="E77" s="302">
        <f>SUM(B77:D77)</f>
        <v>1.8050230824110018</v>
      </c>
      <c r="F77" s="303"/>
      <c r="G77" s="302">
        <v>1.5310632332811913</v>
      </c>
      <c r="H77" s="302">
        <v>0.16273680832476226</v>
      </c>
      <c r="I77" s="302">
        <v>0.10233576442468503</v>
      </c>
      <c r="J77" s="302">
        <f>SUM(G77:I77)</f>
        <v>1.7961358060306385</v>
      </c>
      <c r="K77" s="303"/>
      <c r="L77" s="302">
        <v>1.2771706493045361</v>
      </c>
      <c r="M77" s="302">
        <v>0.15901963666857197</v>
      </c>
      <c r="N77" s="302">
        <v>9.6567027458604945E-2</v>
      </c>
      <c r="O77" s="302">
        <f>SUM(L77:N77)</f>
        <v>1.532757313431713</v>
      </c>
    </row>
    <row r="78" spans="1:15" s="236" customFormat="1" x14ac:dyDescent="0.2">
      <c r="A78" s="237" t="str">
        <f>name!E$5</f>
        <v>Professional occupations</v>
      </c>
      <c r="B78" s="302">
        <v>2.5895718731871877</v>
      </c>
      <c r="C78" s="302">
        <v>8.1247327480502521E-2</v>
      </c>
      <c r="D78" s="302">
        <v>6.5408678898157532E-2</v>
      </c>
      <c r="E78" s="302">
        <f t="shared" ref="E78:E85" si="42">SUM(B78:D78)</f>
        <v>2.7362278795658477</v>
      </c>
      <c r="F78" s="303"/>
      <c r="G78" s="302">
        <v>2.6251691843656957</v>
      </c>
      <c r="H78" s="302">
        <v>0.14080653540240615</v>
      </c>
      <c r="I78" s="302">
        <v>6.061260336746737E-2</v>
      </c>
      <c r="J78" s="302">
        <f t="shared" ref="J78:J80" si="43">SUM(G78:I78)</f>
        <v>2.8265883231355691</v>
      </c>
      <c r="K78" s="303"/>
      <c r="L78" s="302">
        <v>2.3988574056807384</v>
      </c>
      <c r="M78" s="302">
        <v>0.12079398335562638</v>
      </c>
      <c r="N78" s="302">
        <v>3.5174440726296045E-2</v>
      </c>
      <c r="O78" s="302">
        <f t="shared" ref="O78:O85" si="44">SUM(L78:N78)</f>
        <v>2.5548258297626605</v>
      </c>
    </row>
    <row r="79" spans="1:15" s="236" customFormat="1" x14ac:dyDescent="0.2">
      <c r="A79" s="237" t="str">
        <f>name!E$6</f>
        <v>Associate professional occupations</v>
      </c>
      <c r="B79" s="302">
        <v>1.4836190422685385</v>
      </c>
      <c r="C79" s="302">
        <v>8.5999882868306773E-2</v>
      </c>
      <c r="D79" s="302">
        <v>4.3828994445141455E-2</v>
      </c>
      <c r="E79" s="302">
        <f t="shared" si="42"/>
        <v>1.6134479195819869</v>
      </c>
      <c r="F79" s="303"/>
      <c r="G79" s="302">
        <v>1.4545686370997462</v>
      </c>
      <c r="H79" s="302">
        <v>0.12035560238126999</v>
      </c>
      <c r="I79" s="302">
        <v>3.2794244780754309E-2</v>
      </c>
      <c r="J79" s="302">
        <f t="shared" si="43"/>
        <v>1.6077184842617704</v>
      </c>
      <c r="K79" s="303"/>
      <c r="L79" s="302">
        <v>1.0562012119266879</v>
      </c>
      <c r="M79" s="302">
        <v>8.9102922527968698E-2</v>
      </c>
      <c r="N79" s="302">
        <v>2.3149734991916603E-2</v>
      </c>
      <c r="O79" s="302">
        <f t="shared" si="44"/>
        <v>1.1684538694465731</v>
      </c>
    </row>
    <row r="80" spans="1:15" s="236" customFormat="1" x14ac:dyDescent="0.2">
      <c r="A80" s="237" t="str">
        <f>name!E$7</f>
        <v>Administrative and secretarial occupations</v>
      </c>
      <c r="B80" s="302">
        <v>0.83496616494824105</v>
      </c>
      <c r="C80" s="302">
        <v>0.29418811938574585</v>
      </c>
      <c r="D80" s="302">
        <v>2.4037522314249514E-2</v>
      </c>
      <c r="E80" s="302">
        <f t="shared" si="42"/>
        <v>1.1531918066482363</v>
      </c>
      <c r="F80" s="303"/>
      <c r="G80" s="302">
        <v>0.74910580331614374</v>
      </c>
      <c r="H80" s="302">
        <v>0.29773343538071367</v>
      </c>
      <c r="I80" s="302">
        <v>1.852017120135644E-2</v>
      </c>
      <c r="J80" s="302">
        <f t="shared" si="43"/>
        <v>1.065359409898214</v>
      </c>
      <c r="K80" s="303"/>
      <c r="L80" s="302">
        <v>0.54151093127774386</v>
      </c>
      <c r="M80" s="302">
        <v>0.19225952417726158</v>
      </c>
      <c r="N80" s="302">
        <v>1.5435173038486126E-2</v>
      </c>
      <c r="O80" s="302">
        <f t="shared" si="44"/>
        <v>0.74920562849349148</v>
      </c>
    </row>
    <row r="81" spans="1:15" s="236" customFormat="1" x14ac:dyDescent="0.2">
      <c r="A81" s="237" t="str">
        <f>name!E$8</f>
        <v>Skilled trades occupations</v>
      </c>
      <c r="B81" s="302">
        <v>2.8772901817425502</v>
      </c>
      <c r="C81" s="302">
        <v>0.1263157297565205</v>
      </c>
      <c r="D81" s="302">
        <v>0.15962315394462384</v>
      </c>
      <c r="E81" s="302">
        <f t="shared" si="42"/>
        <v>3.1632290654436948</v>
      </c>
      <c r="F81" s="303"/>
      <c r="G81" s="302">
        <v>2.0670061871506404</v>
      </c>
      <c r="H81" s="302">
        <v>0.139949696233548</v>
      </c>
      <c r="I81" s="302">
        <v>0.12441335277745005</v>
      </c>
      <c r="J81" s="302">
        <f>SUM(G81:I81)</f>
        <v>2.3313692361616383</v>
      </c>
      <c r="K81" s="303"/>
      <c r="L81" s="302">
        <v>1.4483656552394819</v>
      </c>
      <c r="M81" s="302">
        <v>0.13372706913323601</v>
      </c>
      <c r="N81" s="302">
        <v>0.12245683902814782</v>
      </c>
      <c r="O81" s="302">
        <f t="shared" si="44"/>
        <v>1.7045495634008656</v>
      </c>
    </row>
    <row r="82" spans="1:15" s="236" customFormat="1" x14ac:dyDescent="0.2">
      <c r="A82" s="237" t="str">
        <f>name!E$9</f>
        <v>Caring, leisure and other service occupations</v>
      </c>
      <c r="B82" s="302">
        <v>7.3361420059862986E-2</v>
      </c>
      <c r="C82" s="302">
        <v>1.8372317579762296E-2</v>
      </c>
      <c r="D82" s="302">
        <v>5.1775733665329485E-3</v>
      </c>
      <c r="E82" s="302">
        <f t="shared" si="42"/>
        <v>9.6911311006158227E-2</v>
      </c>
      <c r="F82" s="303"/>
      <c r="G82" s="302">
        <v>5.7396652150622986E-2</v>
      </c>
      <c r="H82" s="302">
        <v>1.8432549181358369E-2</v>
      </c>
      <c r="I82" s="302">
        <v>5.3416421741548968E-3</v>
      </c>
      <c r="J82" s="302">
        <f t="shared" ref="J82:J85" si="45">SUM(G82:I82)</f>
        <v>8.117084350613625E-2</v>
      </c>
      <c r="K82" s="303"/>
      <c r="L82" s="302">
        <v>4.2924919901921293E-2</v>
      </c>
      <c r="M82" s="302">
        <v>1.1428402487760949E-2</v>
      </c>
      <c r="N82" s="302">
        <v>7.4715678412212135E-3</v>
      </c>
      <c r="O82" s="302">
        <f t="shared" si="44"/>
        <v>6.1824890230903456E-2</v>
      </c>
    </row>
    <row r="83" spans="1:15" s="236" customFormat="1" x14ac:dyDescent="0.2">
      <c r="A83" s="237" t="str">
        <f>name!E$10</f>
        <v>Sales and customer service occupations</v>
      </c>
      <c r="B83" s="302">
        <v>0.35715914386647285</v>
      </c>
      <c r="C83" s="302">
        <v>7.4255502164398135E-2</v>
      </c>
      <c r="D83" s="302">
        <v>1.3281982254944346E-2</v>
      </c>
      <c r="E83" s="302">
        <f t="shared" si="42"/>
        <v>0.44469662828581535</v>
      </c>
      <c r="F83" s="303"/>
      <c r="G83" s="302">
        <v>0.31082618146249252</v>
      </c>
      <c r="H83" s="302">
        <v>0.10193376900843018</v>
      </c>
      <c r="I83" s="302">
        <v>8.9170369028382136E-3</v>
      </c>
      <c r="J83" s="302">
        <f t="shared" si="45"/>
        <v>0.42167698737376097</v>
      </c>
      <c r="K83" s="303"/>
      <c r="L83" s="302">
        <v>0.27515101354925436</v>
      </c>
      <c r="M83" s="302">
        <v>0.11557322424597459</v>
      </c>
      <c r="N83" s="302">
        <v>8.6253227243097332E-3</v>
      </c>
      <c r="O83" s="302">
        <f t="shared" si="44"/>
        <v>0.39934956051953868</v>
      </c>
    </row>
    <row r="84" spans="1:15" s="236" customFormat="1" x14ac:dyDescent="0.2">
      <c r="A84" s="237" t="str">
        <f>name!E$11</f>
        <v>Process, plant and machine operatives</v>
      </c>
      <c r="B84" s="302">
        <v>1.8754683455219625</v>
      </c>
      <c r="C84" s="302">
        <v>0.19541920715455144</v>
      </c>
      <c r="D84" s="302">
        <v>2.9356105661993624E-2</v>
      </c>
      <c r="E84" s="302">
        <f t="shared" si="42"/>
        <v>2.1002436583385076</v>
      </c>
      <c r="F84" s="303"/>
      <c r="G84" s="302">
        <v>1.2166918008766925</v>
      </c>
      <c r="H84" s="302">
        <v>0.19273126155113837</v>
      </c>
      <c r="I84" s="302">
        <v>2.5460472117919564E-2</v>
      </c>
      <c r="J84" s="302">
        <f t="shared" si="45"/>
        <v>1.4348835345457502</v>
      </c>
      <c r="K84" s="303"/>
      <c r="L84" s="302">
        <v>1.1478697984160053</v>
      </c>
      <c r="M84" s="302">
        <v>0.1848193671489759</v>
      </c>
      <c r="N84" s="302">
        <v>2.5826429464198958E-2</v>
      </c>
      <c r="O84" s="302">
        <f t="shared" si="44"/>
        <v>1.3585155950291803</v>
      </c>
    </row>
    <row r="85" spans="1:15" s="236" customFormat="1" x14ac:dyDescent="0.2">
      <c r="A85" s="237" t="str">
        <f>name!E$12</f>
        <v>Elementary occupations</v>
      </c>
      <c r="B85" s="302">
        <v>0.60362316500557922</v>
      </c>
      <c r="C85" s="302">
        <v>7.0526086664048304E-2</v>
      </c>
      <c r="D85" s="302">
        <v>1.8879397049114257E-2</v>
      </c>
      <c r="E85" s="302">
        <f t="shared" si="42"/>
        <v>0.6930286487187417</v>
      </c>
      <c r="F85" s="303"/>
      <c r="G85" s="302">
        <v>0.39686984857733237</v>
      </c>
      <c r="H85" s="302">
        <v>6.7207831266871534E-2</v>
      </c>
      <c r="I85" s="302">
        <v>1.2019695242311734E-2</v>
      </c>
      <c r="J85" s="302">
        <f t="shared" si="45"/>
        <v>0.47609737508651562</v>
      </c>
      <c r="K85" s="303"/>
      <c r="L85" s="302">
        <v>0.24278070916536637</v>
      </c>
      <c r="M85" s="302">
        <v>3.3235332569648876E-2</v>
      </c>
      <c r="N85" s="302">
        <v>1.2501707950048267E-2</v>
      </c>
      <c r="O85" s="302">
        <f t="shared" si="44"/>
        <v>0.28851774968506355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12.309928684058676</v>
      </c>
      <c r="C87" s="311">
        <f t="shared" ref="C87:E87" si="46">SUM(C77:C85)</f>
        <v>1.0392049397408447</v>
      </c>
      <c r="D87" s="311">
        <f t="shared" si="46"/>
        <v>0.45686637620047088</v>
      </c>
      <c r="E87" s="311">
        <f t="shared" si="46"/>
        <v>13.805999999999989</v>
      </c>
      <c r="F87" s="311"/>
      <c r="G87" s="311">
        <f t="shared" ref="G87:J87" si="47">SUM(G77:G85)</f>
        <v>10.408697528280555</v>
      </c>
      <c r="H87" s="311">
        <f t="shared" si="47"/>
        <v>1.2418874887304987</v>
      </c>
      <c r="I87" s="311">
        <f t="shared" si="47"/>
        <v>0.39041498298893762</v>
      </c>
      <c r="J87" s="311">
        <f t="shared" si="47"/>
        <v>12.040999999999995</v>
      </c>
      <c r="K87" s="311"/>
      <c r="L87" s="311">
        <f t="shared" ref="L87:O87" si="48">SUM(L77:L85)</f>
        <v>8.4308322944617355</v>
      </c>
      <c r="M87" s="311">
        <f t="shared" si="48"/>
        <v>1.039959462315025</v>
      </c>
      <c r="N87" s="311">
        <f t="shared" si="48"/>
        <v>0.34720824322322968</v>
      </c>
      <c r="O87" s="311">
        <f t="shared" si="48"/>
        <v>9.817999999999989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8.6300840530186456</v>
      </c>
      <c r="C94" s="302">
        <v>0.42822584925229323</v>
      </c>
      <c r="D94" s="302">
        <v>1.1772943428779095</v>
      </c>
      <c r="E94" s="302">
        <f>SUM(B94:D94)</f>
        <v>10.235604245148847</v>
      </c>
      <c r="F94" s="303"/>
      <c r="G94" s="302">
        <v>10.024265842345049</v>
      </c>
      <c r="H94" s="302">
        <v>0.93811663872492701</v>
      </c>
      <c r="I94" s="302">
        <v>1.2435989249890753</v>
      </c>
      <c r="J94" s="302">
        <f>SUM(G94:I94)</f>
        <v>12.205981406059051</v>
      </c>
      <c r="K94" s="303"/>
      <c r="L94" s="302">
        <v>8.9219897177922469</v>
      </c>
      <c r="M94" s="302">
        <v>0.95670371662353271</v>
      </c>
      <c r="N94" s="302">
        <v>1.1888686625597693</v>
      </c>
      <c r="O94" s="302">
        <f>SUM(L94:N94)</f>
        <v>11.06756209697555</v>
      </c>
    </row>
    <row r="95" spans="1:15" s="236" customFormat="1" x14ac:dyDescent="0.2">
      <c r="A95" s="237" t="str">
        <f>name!E$5</f>
        <v>Professional occupations</v>
      </c>
      <c r="B95" s="302">
        <v>10.621317472790745</v>
      </c>
      <c r="C95" s="302">
        <v>0.40824027284547554</v>
      </c>
      <c r="D95" s="302">
        <v>0.63264826247223938</v>
      </c>
      <c r="E95" s="302">
        <f t="shared" ref="E95:E102" si="49">SUM(B95:D95)</f>
        <v>11.662206008108459</v>
      </c>
      <c r="F95" s="303"/>
      <c r="G95" s="302">
        <v>14.484666502620531</v>
      </c>
      <c r="H95" s="302">
        <v>0.78106939073150283</v>
      </c>
      <c r="I95" s="302">
        <v>0.61469917631824844</v>
      </c>
      <c r="J95" s="302">
        <f t="shared" ref="J95:J97" si="50">SUM(G95:I95)</f>
        <v>15.880435069670282</v>
      </c>
      <c r="K95" s="303"/>
      <c r="L95" s="302">
        <v>15.748027638528642</v>
      </c>
      <c r="M95" s="302">
        <v>0.75700088496899454</v>
      </c>
      <c r="N95" s="302">
        <v>0.45556758045685947</v>
      </c>
      <c r="O95" s="302">
        <f t="shared" ref="O95:O102" si="51">SUM(L95:N95)</f>
        <v>16.960596103954494</v>
      </c>
    </row>
    <row r="96" spans="1:15" s="236" customFormat="1" x14ac:dyDescent="0.2">
      <c r="A96" s="237" t="str">
        <f>name!E$6</f>
        <v>Associate professional occupations</v>
      </c>
      <c r="B96" s="302">
        <v>7.9893189557318767</v>
      </c>
      <c r="C96" s="302">
        <v>0.61019502848642992</v>
      </c>
      <c r="D96" s="302">
        <v>0.69977582234798075</v>
      </c>
      <c r="E96" s="302">
        <f t="shared" si="49"/>
        <v>9.2992898065662875</v>
      </c>
      <c r="F96" s="303"/>
      <c r="G96" s="302">
        <v>9.7181054006773344</v>
      </c>
      <c r="H96" s="302">
        <v>1.0046257547523672</v>
      </c>
      <c r="I96" s="302">
        <v>0.48649138373482453</v>
      </c>
      <c r="J96" s="302">
        <f t="shared" si="50"/>
        <v>11.209222539164527</v>
      </c>
      <c r="K96" s="303"/>
      <c r="L96" s="302">
        <v>8.1598395172081872</v>
      </c>
      <c r="M96" s="302">
        <v>0.69005615130871267</v>
      </c>
      <c r="N96" s="302">
        <v>0.43738592239868651</v>
      </c>
      <c r="O96" s="302">
        <f t="shared" si="51"/>
        <v>9.2872815909155868</v>
      </c>
    </row>
    <row r="97" spans="1:15" s="236" customFormat="1" x14ac:dyDescent="0.2">
      <c r="A97" s="237" t="str">
        <f>name!E$7</f>
        <v>Administrative and secretarial occupations</v>
      </c>
      <c r="B97" s="302">
        <v>7.1406348905577612</v>
      </c>
      <c r="C97" s="302">
        <v>2.1718443696926193</v>
      </c>
      <c r="D97" s="302">
        <v>0.23794719673893144</v>
      </c>
      <c r="E97" s="302">
        <f t="shared" si="49"/>
        <v>9.550426456989312</v>
      </c>
      <c r="F97" s="303"/>
      <c r="G97" s="302">
        <v>7.5321874198944476</v>
      </c>
      <c r="H97" s="302">
        <v>1.975634508669488</v>
      </c>
      <c r="I97" s="302">
        <v>0.17750135926124322</v>
      </c>
      <c r="J97" s="302">
        <f t="shared" si="50"/>
        <v>9.6853232878251774</v>
      </c>
      <c r="K97" s="303"/>
      <c r="L97" s="302">
        <v>6.1862423626940473</v>
      </c>
      <c r="M97" s="302">
        <v>1.2326464595930842</v>
      </c>
      <c r="N97" s="302">
        <v>0.17319935499141609</v>
      </c>
      <c r="O97" s="302">
        <f t="shared" si="51"/>
        <v>7.5920881772785478</v>
      </c>
    </row>
    <row r="98" spans="1:15" s="236" customFormat="1" x14ac:dyDescent="0.2">
      <c r="A98" s="237" t="str">
        <f>name!E$8</f>
        <v>Skilled trades occupations</v>
      </c>
      <c r="B98" s="302">
        <v>19.006898251371005</v>
      </c>
      <c r="C98" s="302">
        <v>0.75120094266436688</v>
      </c>
      <c r="D98" s="302">
        <v>3.0290131419088975</v>
      </c>
      <c r="E98" s="302">
        <f t="shared" si="49"/>
        <v>22.787112335944272</v>
      </c>
      <c r="F98" s="303"/>
      <c r="G98" s="302">
        <v>16.288916831947976</v>
      </c>
      <c r="H98" s="302">
        <v>1.0169603621885439</v>
      </c>
      <c r="I98" s="302">
        <v>2.6942492226133994</v>
      </c>
      <c r="J98" s="302">
        <f>SUM(G98:I98)</f>
        <v>20.000126416749922</v>
      </c>
      <c r="K98" s="303"/>
      <c r="L98" s="302">
        <v>11.539009584551133</v>
      </c>
      <c r="M98" s="302">
        <v>0.90235022496634021</v>
      </c>
      <c r="N98" s="302">
        <v>2.1033978307653207</v>
      </c>
      <c r="O98" s="302">
        <f t="shared" si="51"/>
        <v>14.544757640282794</v>
      </c>
    </row>
    <row r="99" spans="1:15" s="236" customFormat="1" x14ac:dyDescent="0.2">
      <c r="A99" s="237" t="str">
        <f>name!E$9</f>
        <v>Caring, leisure and other service occupations</v>
      </c>
      <c r="B99" s="302">
        <v>0.52172333557891482</v>
      </c>
      <c r="C99" s="302">
        <v>0.20581422440196645</v>
      </c>
      <c r="D99" s="302">
        <v>9.9092439388890896E-2</v>
      </c>
      <c r="E99" s="302">
        <f t="shared" si="49"/>
        <v>0.82662999936977222</v>
      </c>
      <c r="F99" s="303"/>
      <c r="G99" s="302">
        <v>0.85437801771008604</v>
      </c>
      <c r="H99" s="302">
        <v>0.31567313115518936</v>
      </c>
      <c r="I99" s="302">
        <v>0.14861505194289873</v>
      </c>
      <c r="J99" s="302">
        <f t="shared" ref="J99:J102" si="52">SUM(G99:I99)</f>
        <v>1.3186662008081742</v>
      </c>
      <c r="K99" s="303"/>
      <c r="L99" s="302">
        <v>0.9462173135015215</v>
      </c>
      <c r="M99" s="302">
        <v>0.34436758357261793</v>
      </c>
      <c r="N99" s="302">
        <v>0.19965467061400358</v>
      </c>
      <c r="O99" s="302">
        <f t="shared" si="51"/>
        <v>1.490239567688143</v>
      </c>
    </row>
    <row r="100" spans="1:15" s="236" customFormat="1" x14ac:dyDescent="0.2">
      <c r="A100" s="237" t="str">
        <f>name!E$10</f>
        <v>Sales and customer service occupations</v>
      </c>
      <c r="B100" s="302">
        <v>2.641350298638713</v>
      </c>
      <c r="C100" s="302">
        <v>0.60496312195695057</v>
      </c>
      <c r="D100" s="302">
        <v>0.25453536708827973</v>
      </c>
      <c r="E100" s="302">
        <f t="shared" si="49"/>
        <v>3.5008487876839434</v>
      </c>
      <c r="F100" s="303"/>
      <c r="G100" s="302">
        <v>2.5523783867337095</v>
      </c>
      <c r="H100" s="302">
        <v>0.7583787885063219</v>
      </c>
      <c r="I100" s="302">
        <v>0.17248459432413432</v>
      </c>
      <c r="J100" s="302">
        <f t="shared" si="52"/>
        <v>3.4832417695641658</v>
      </c>
      <c r="K100" s="303"/>
      <c r="L100" s="302">
        <v>2.478224528133115</v>
      </c>
      <c r="M100" s="302">
        <v>0.68194996300102861</v>
      </c>
      <c r="N100" s="302">
        <v>0.12255088904921783</v>
      </c>
      <c r="O100" s="302">
        <f t="shared" si="51"/>
        <v>3.2827253801833614</v>
      </c>
    </row>
    <row r="101" spans="1:15" s="236" customFormat="1" x14ac:dyDescent="0.2">
      <c r="A101" s="237" t="str">
        <f>name!E$11</f>
        <v>Process, plant and machine operatives</v>
      </c>
      <c r="B101" s="302">
        <v>18.93039302336884</v>
      </c>
      <c r="C101" s="302">
        <v>1.3700277543278399</v>
      </c>
      <c r="D101" s="302">
        <v>0.69480249694940144</v>
      </c>
      <c r="E101" s="302">
        <f t="shared" si="49"/>
        <v>20.995223274646079</v>
      </c>
      <c r="F101" s="303"/>
      <c r="G101" s="302">
        <v>15.980331995484132</v>
      </c>
      <c r="H101" s="302">
        <v>2.4411749577322932</v>
      </c>
      <c r="I101" s="302">
        <v>0.84525294485977609</v>
      </c>
      <c r="J101" s="302">
        <f t="shared" si="52"/>
        <v>19.266759898076202</v>
      </c>
      <c r="K101" s="303"/>
      <c r="L101" s="302">
        <v>15.384141555266064</v>
      </c>
      <c r="M101" s="302">
        <v>2.6291419132792626</v>
      </c>
      <c r="N101" s="302">
        <v>0.82341819488229573</v>
      </c>
      <c r="O101" s="302">
        <f t="shared" si="51"/>
        <v>18.836701663427622</v>
      </c>
    </row>
    <row r="102" spans="1:15" s="236" customFormat="1" x14ac:dyDescent="0.2">
      <c r="A102" s="237" t="str">
        <f>name!E$12</f>
        <v>Elementary occupations</v>
      </c>
      <c r="B102" s="302">
        <v>7.28219261412411</v>
      </c>
      <c r="C102" s="302">
        <v>1.284456705843541</v>
      </c>
      <c r="D102" s="302">
        <v>0.54900976557567904</v>
      </c>
      <c r="E102" s="302">
        <f t="shared" si="49"/>
        <v>9.1156590855433297</v>
      </c>
      <c r="F102" s="303"/>
      <c r="G102" s="302">
        <v>6.0130193699371253</v>
      </c>
      <c r="H102" s="302">
        <v>1.5491509314139771</v>
      </c>
      <c r="I102" s="302">
        <v>0.86107311073117043</v>
      </c>
      <c r="J102" s="302">
        <f t="shared" si="52"/>
        <v>8.4232434120822735</v>
      </c>
      <c r="K102" s="303"/>
      <c r="L102" s="302">
        <v>3.7794514648172854</v>
      </c>
      <c r="M102" s="302">
        <v>0.99382433493694311</v>
      </c>
      <c r="N102" s="302">
        <v>0.81377197953965519</v>
      </c>
      <c r="O102" s="302">
        <f t="shared" si="51"/>
        <v>5.5870477792938846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82.76391289518061</v>
      </c>
      <c r="C104" s="311">
        <f t="shared" ref="C104:E104" si="53">SUM(C94:C102)</f>
        <v>7.8349682694714833</v>
      </c>
      <c r="D104" s="311">
        <f t="shared" si="53"/>
        <v>7.3741188353482103</v>
      </c>
      <c r="E104" s="311">
        <f t="shared" si="53"/>
        <v>97.973000000000312</v>
      </c>
      <c r="F104" s="311"/>
      <c r="G104" s="311">
        <f t="shared" ref="G104:J104" si="54">SUM(G94:G102)</f>
        <v>83.44824976735039</v>
      </c>
      <c r="H104" s="311">
        <f t="shared" si="54"/>
        <v>10.78078446387461</v>
      </c>
      <c r="I104" s="311">
        <f t="shared" si="54"/>
        <v>7.2439657687747703</v>
      </c>
      <c r="J104" s="311">
        <f t="shared" si="54"/>
        <v>101.47299999999977</v>
      </c>
      <c r="K104" s="311"/>
      <c r="L104" s="311">
        <f t="shared" ref="L104:O104" si="55">SUM(L94:L102)</f>
        <v>73.143143682492251</v>
      </c>
      <c r="M104" s="311">
        <f t="shared" si="55"/>
        <v>9.1880412322505158</v>
      </c>
      <c r="N104" s="311">
        <f t="shared" si="55"/>
        <v>6.3178150852572248</v>
      </c>
      <c r="O104" s="311">
        <f t="shared" si="55"/>
        <v>88.648999999999987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0.66217972309814288</v>
      </c>
      <c r="C111" s="302">
        <v>2.8588303663305628E-2</v>
      </c>
      <c r="D111" s="302">
        <v>4.1609706541054184E-2</v>
      </c>
      <c r="E111" s="302">
        <f>SUM(B111:D111)</f>
        <v>0.73237773330250278</v>
      </c>
      <c r="F111" s="303"/>
      <c r="G111" s="302">
        <v>0.74125038309971081</v>
      </c>
      <c r="H111" s="302">
        <v>2.7475660830208984E-2</v>
      </c>
      <c r="I111" s="302">
        <v>0</v>
      </c>
      <c r="J111" s="302">
        <f>SUM(G111:I111)</f>
        <v>0.76872604392991983</v>
      </c>
      <c r="K111" s="303"/>
      <c r="L111" s="302">
        <v>0.81687794299547778</v>
      </c>
      <c r="M111" s="302">
        <v>2.8353285038426244E-2</v>
      </c>
      <c r="N111" s="302">
        <v>0</v>
      </c>
      <c r="O111" s="302">
        <f>SUM(L111:N111)</f>
        <v>0.84523122803390405</v>
      </c>
    </row>
    <row r="112" spans="1:15" s="236" customFormat="1" x14ac:dyDescent="0.2">
      <c r="A112" s="237" t="str">
        <f>name!E$5</f>
        <v>Professional occupations</v>
      </c>
      <c r="B112" s="302">
        <v>1.5224443648412862</v>
      </c>
      <c r="C112" s="302">
        <v>5.1116642223738497E-2</v>
      </c>
      <c r="D112" s="302">
        <v>6.5402947941341272E-2</v>
      </c>
      <c r="E112" s="302">
        <f t="shared" ref="E112:E119" si="56">SUM(B112:D112)</f>
        <v>1.6389639550063659</v>
      </c>
      <c r="F112" s="303"/>
      <c r="G112" s="302">
        <v>1.8894789676244432</v>
      </c>
      <c r="H112" s="302">
        <v>3.3573797389771599E-2</v>
      </c>
      <c r="I112" s="302">
        <v>0</v>
      </c>
      <c r="J112" s="302">
        <f t="shared" ref="J112:J114" si="57">SUM(G112:I112)</f>
        <v>1.9230527650142148</v>
      </c>
      <c r="K112" s="303"/>
      <c r="L112" s="302">
        <v>2.2278037427162722</v>
      </c>
      <c r="M112" s="302">
        <v>3.7627127632253107E-2</v>
      </c>
      <c r="N112" s="302">
        <v>0</v>
      </c>
      <c r="O112" s="302">
        <f t="shared" ref="O112:O119" si="58">SUM(L112:N112)</f>
        <v>2.2654308703485255</v>
      </c>
    </row>
    <row r="113" spans="1:15" s="236" customFormat="1" x14ac:dyDescent="0.2">
      <c r="A113" s="237" t="str">
        <f>name!E$6</f>
        <v>Associate professional occupations</v>
      </c>
      <c r="B113" s="302">
        <v>0.7904659833454718</v>
      </c>
      <c r="C113" s="302">
        <v>4.308406663689094E-2</v>
      </c>
      <c r="D113" s="302">
        <v>2.0809198151892378E-2</v>
      </c>
      <c r="E113" s="302">
        <f t="shared" si="56"/>
        <v>0.85435924813425512</v>
      </c>
      <c r="F113" s="303"/>
      <c r="G113" s="302">
        <v>0.95603742143614268</v>
      </c>
      <c r="H113" s="302">
        <v>3.3414428909301519E-2</v>
      </c>
      <c r="I113" s="302">
        <v>0</v>
      </c>
      <c r="J113" s="302">
        <f t="shared" si="57"/>
        <v>0.98945185034544414</v>
      </c>
      <c r="K113" s="303"/>
      <c r="L113" s="302">
        <v>0.86315756456896042</v>
      </c>
      <c r="M113" s="302">
        <v>3.3134795221713718E-2</v>
      </c>
      <c r="N113" s="302">
        <v>0</v>
      </c>
      <c r="O113" s="302">
        <f t="shared" si="58"/>
        <v>0.89629235979067412</v>
      </c>
    </row>
    <row r="114" spans="1:15" s="236" customFormat="1" x14ac:dyDescent="0.2">
      <c r="A114" s="237" t="str">
        <f>name!E$7</f>
        <v>Administrative and secretarial occupations</v>
      </c>
      <c r="B114" s="302">
        <v>0.63706345358459326</v>
      </c>
      <c r="C114" s="302">
        <v>0.16204215241268682</v>
      </c>
      <c r="D114" s="302">
        <v>6.550395650079038E-3</v>
      </c>
      <c r="E114" s="302">
        <f t="shared" si="56"/>
        <v>0.80565600164735918</v>
      </c>
      <c r="F114" s="303"/>
      <c r="G114" s="302">
        <v>0.63147126706066681</v>
      </c>
      <c r="H114" s="302">
        <v>0.12233739087233809</v>
      </c>
      <c r="I114" s="302">
        <v>0</v>
      </c>
      <c r="J114" s="302">
        <f t="shared" si="57"/>
        <v>0.75380865793300489</v>
      </c>
      <c r="K114" s="303"/>
      <c r="L114" s="302">
        <v>0.42494670033581255</v>
      </c>
      <c r="M114" s="302">
        <v>9.4837721495697483E-2</v>
      </c>
      <c r="N114" s="302">
        <v>0</v>
      </c>
      <c r="O114" s="302">
        <f t="shared" si="58"/>
        <v>0.51978442183151008</v>
      </c>
    </row>
    <row r="115" spans="1:15" s="236" customFormat="1" x14ac:dyDescent="0.2">
      <c r="A115" s="237" t="str">
        <f>name!E$8</f>
        <v>Skilled trades occupations</v>
      </c>
      <c r="B115" s="302">
        <v>1.4317461209818154</v>
      </c>
      <c r="C115" s="302">
        <v>8.4472561185701497E-2</v>
      </c>
      <c r="D115" s="302">
        <v>5.4748570023423503E-2</v>
      </c>
      <c r="E115" s="302">
        <f t="shared" si="56"/>
        <v>1.5709672521909406</v>
      </c>
      <c r="F115" s="303"/>
      <c r="G115" s="302">
        <v>1.1212942785543962</v>
      </c>
      <c r="H115" s="302">
        <v>1.3104855835333313E-2</v>
      </c>
      <c r="I115" s="302">
        <v>0</v>
      </c>
      <c r="J115" s="302">
        <f>SUM(G115:I115)</f>
        <v>1.1343991343897295</v>
      </c>
      <c r="K115" s="303"/>
      <c r="L115" s="302">
        <v>0.91998332694958762</v>
      </c>
      <c r="M115" s="302">
        <v>1.1220721744487102E-2</v>
      </c>
      <c r="N115" s="302">
        <v>0</v>
      </c>
      <c r="O115" s="302">
        <f t="shared" si="58"/>
        <v>0.93120404869407469</v>
      </c>
    </row>
    <row r="116" spans="1:15" s="236" customFormat="1" x14ac:dyDescent="0.2">
      <c r="A116" s="237" t="str">
        <f>name!E$9</f>
        <v>Caring, leisure and other service occupations</v>
      </c>
      <c r="B116" s="302">
        <v>0.13058180262345953</v>
      </c>
      <c r="C116" s="302">
        <v>2.2016664244375744E-2</v>
      </c>
      <c r="D116" s="302">
        <v>1.0666347344844094E-3</v>
      </c>
      <c r="E116" s="302">
        <f t="shared" si="56"/>
        <v>0.15366510160231966</v>
      </c>
      <c r="F116" s="303"/>
      <c r="G116" s="302">
        <v>0.12193282185552326</v>
      </c>
      <c r="H116" s="302">
        <v>1.2067908970040397E-2</v>
      </c>
      <c r="I116" s="302">
        <v>0</v>
      </c>
      <c r="J116" s="302">
        <f t="shared" ref="J116:J119" si="59">SUM(G116:I116)</f>
        <v>0.13400073082556366</v>
      </c>
      <c r="K116" s="303"/>
      <c r="L116" s="302">
        <v>0.13128238572195153</v>
      </c>
      <c r="M116" s="302">
        <v>9.8033903992511672E-3</v>
      </c>
      <c r="N116" s="302">
        <v>0</v>
      </c>
      <c r="O116" s="302">
        <f t="shared" si="58"/>
        <v>0.14108577612120268</v>
      </c>
    </row>
    <row r="117" spans="1:15" s="236" customFormat="1" x14ac:dyDescent="0.2">
      <c r="A117" s="237" t="str">
        <f>name!E$10</f>
        <v>Sales and customer service occupations</v>
      </c>
      <c r="B117" s="302">
        <v>0.55595210867381373</v>
      </c>
      <c r="C117" s="302">
        <v>0.29126424119931887</v>
      </c>
      <c r="D117" s="302">
        <v>4.1202097928272528E-2</v>
      </c>
      <c r="E117" s="302">
        <f t="shared" si="56"/>
        <v>0.88841844780140522</v>
      </c>
      <c r="F117" s="303"/>
      <c r="G117" s="302">
        <v>0.54955516852273512</v>
      </c>
      <c r="H117" s="302">
        <v>0.19290271957250876</v>
      </c>
      <c r="I117" s="302">
        <v>0</v>
      </c>
      <c r="J117" s="302">
        <f t="shared" si="59"/>
        <v>0.74245788809524393</v>
      </c>
      <c r="K117" s="303"/>
      <c r="L117" s="302">
        <v>0.63296250692179445</v>
      </c>
      <c r="M117" s="302">
        <v>0.23753043277104072</v>
      </c>
      <c r="N117" s="302">
        <v>0</v>
      </c>
      <c r="O117" s="302">
        <f t="shared" si="58"/>
        <v>0.87049293969283514</v>
      </c>
    </row>
    <row r="118" spans="1:15" s="236" customFormat="1" x14ac:dyDescent="0.2">
      <c r="A118" s="237" t="str">
        <f>name!E$11</f>
        <v>Process, plant and machine operatives</v>
      </c>
      <c r="B118" s="302">
        <v>0.25594380166946079</v>
      </c>
      <c r="C118" s="302">
        <v>2.268661546226123E-2</v>
      </c>
      <c r="D118" s="302">
        <v>2.363330198231204E-2</v>
      </c>
      <c r="E118" s="302">
        <f t="shared" si="56"/>
        <v>0.3022637191140341</v>
      </c>
      <c r="F118" s="303"/>
      <c r="G118" s="302">
        <v>0.20508663085008202</v>
      </c>
      <c r="H118" s="302">
        <v>5.959936886575346E-3</v>
      </c>
      <c r="I118" s="302">
        <v>0</v>
      </c>
      <c r="J118" s="302">
        <f t="shared" si="59"/>
        <v>0.21104656773665736</v>
      </c>
      <c r="K118" s="303"/>
      <c r="L118" s="302">
        <v>0.23288210683499863</v>
      </c>
      <c r="M118" s="302">
        <v>8.4917608038444642E-3</v>
      </c>
      <c r="N118" s="302">
        <v>0</v>
      </c>
      <c r="O118" s="302">
        <f t="shared" si="58"/>
        <v>0.24137386763884311</v>
      </c>
    </row>
    <row r="119" spans="1:15" s="236" customFormat="1" x14ac:dyDescent="0.2">
      <c r="A119" s="237" t="str">
        <f>name!E$12</f>
        <v>Elementary occupations</v>
      </c>
      <c r="B119" s="302">
        <v>4.8803449074794572E-2</v>
      </c>
      <c r="C119" s="302">
        <v>4.746468524264813E-2</v>
      </c>
      <c r="D119" s="302">
        <v>2.2060406883382521E-2</v>
      </c>
      <c r="E119" s="302">
        <f t="shared" si="56"/>
        <v>0.11832854120082523</v>
      </c>
      <c r="F119" s="303"/>
      <c r="G119" s="302">
        <v>3.9985199013422401E-2</v>
      </c>
      <c r="H119" s="302">
        <v>2.8071162716796178E-2</v>
      </c>
      <c r="I119" s="302">
        <v>0</v>
      </c>
      <c r="J119" s="302">
        <f t="shared" si="59"/>
        <v>6.8056361730218576E-2</v>
      </c>
      <c r="K119" s="303"/>
      <c r="L119" s="302">
        <v>2.143663030271508E-2</v>
      </c>
      <c r="M119" s="302">
        <v>1.4667857545712681E-2</v>
      </c>
      <c r="N119" s="302">
        <v>0</v>
      </c>
      <c r="O119" s="302">
        <f t="shared" si="58"/>
        <v>3.6104487848427763E-2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6.0351808078928384</v>
      </c>
      <c r="C121" s="311">
        <f t="shared" ref="C121:E121" si="60">SUM(C111:C119)</f>
        <v>0.75273593227092739</v>
      </c>
      <c r="D121" s="311">
        <f t="shared" si="60"/>
        <v>0.27708325983624188</v>
      </c>
      <c r="E121" s="311">
        <f t="shared" si="60"/>
        <v>7.0650000000000084</v>
      </c>
      <c r="F121" s="311"/>
      <c r="G121" s="311">
        <f t="shared" ref="G121:J121" si="61">SUM(G111:G119)</f>
        <v>6.2560921380171228</v>
      </c>
      <c r="H121" s="311">
        <f t="shared" si="61"/>
        <v>0.46890786198287421</v>
      </c>
      <c r="I121" s="311">
        <f t="shared" si="61"/>
        <v>0</v>
      </c>
      <c r="J121" s="311">
        <f t="shared" si="61"/>
        <v>6.724999999999997</v>
      </c>
      <c r="K121" s="311"/>
      <c r="L121" s="311">
        <f t="shared" ref="L121:O121" si="62">SUM(L111:L119)</f>
        <v>6.2713329073475714</v>
      </c>
      <c r="M121" s="311">
        <f t="shared" si="62"/>
        <v>0.47566709265242668</v>
      </c>
      <c r="N121" s="311">
        <f t="shared" si="62"/>
        <v>0</v>
      </c>
      <c r="O121" s="311">
        <f t="shared" si="62"/>
        <v>6.7469999999999963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0.53932946937620851</v>
      </c>
      <c r="C128" s="302">
        <v>2.3667623186326977E-2</v>
      </c>
      <c r="D128" s="302">
        <v>5.9876007124396738E-2</v>
      </c>
      <c r="E128" s="302">
        <f>SUM(B128:D128)</f>
        <v>0.62287309968693227</v>
      </c>
      <c r="F128" s="303"/>
      <c r="G128" s="302">
        <v>0.72669432692198099</v>
      </c>
      <c r="H128" s="302">
        <v>3.5611544661890517E-2</v>
      </c>
      <c r="I128" s="302">
        <v>4.0417025461528889E-3</v>
      </c>
      <c r="J128" s="302">
        <f>SUM(G128:I128)</f>
        <v>0.76634757413002441</v>
      </c>
      <c r="K128" s="303"/>
      <c r="L128" s="302">
        <v>0.79446155190175405</v>
      </c>
      <c r="M128" s="302">
        <v>3.4488546275654008E-2</v>
      </c>
      <c r="N128" s="302">
        <v>3.4230898989094289E-3</v>
      </c>
      <c r="O128" s="302">
        <f>SUM(L128:N128)</f>
        <v>0.83237318807631744</v>
      </c>
    </row>
    <row r="129" spans="1:15" s="236" customFormat="1" x14ac:dyDescent="0.2">
      <c r="A129" s="237" t="str">
        <f>name!E$5</f>
        <v>Professional occupations</v>
      </c>
      <c r="B129" s="302">
        <v>0.50415217567059178</v>
      </c>
      <c r="C129" s="302">
        <v>3.90428886758767E-2</v>
      </c>
      <c r="D129" s="302">
        <v>2.0484643496403075E-2</v>
      </c>
      <c r="E129" s="302">
        <f t="shared" ref="E129:E136" si="63">SUM(B129:D129)</f>
        <v>0.56367970784287158</v>
      </c>
      <c r="F129" s="303"/>
      <c r="G129" s="302">
        <v>0.77897510344417509</v>
      </c>
      <c r="H129" s="302">
        <v>4.7782714799750749E-2</v>
      </c>
      <c r="I129" s="302">
        <v>5.5909693532587602E-3</v>
      </c>
      <c r="J129" s="302">
        <f t="shared" ref="J129:J131" si="64">SUM(G129:I129)</f>
        <v>0.83234878759718456</v>
      </c>
      <c r="K129" s="303"/>
      <c r="L129" s="302">
        <v>0.93783560135920851</v>
      </c>
      <c r="M129" s="302">
        <v>5.4995619822105268E-2</v>
      </c>
      <c r="N129" s="302">
        <v>4.5151835290057627E-3</v>
      </c>
      <c r="O129" s="302">
        <f t="shared" ref="O129:O136" si="65">SUM(L129:N129)</f>
        <v>0.99734640471031955</v>
      </c>
    </row>
    <row r="130" spans="1:15" s="236" customFormat="1" x14ac:dyDescent="0.2">
      <c r="A130" s="237" t="str">
        <f>name!E$6</f>
        <v>Associate professional occupations</v>
      </c>
      <c r="B130" s="302">
        <v>0.50217005810938675</v>
      </c>
      <c r="C130" s="302">
        <v>4.6344210737643984E-2</v>
      </c>
      <c r="D130" s="302">
        <v>1.1878996366784999E-2</v>
      </c>
      <c r="E130" s="302">
        <f t="shared" si="63"/>
        <v>0.56039326521381572</v>
      </c>
      <c r="F130" s="303"/>
      <c r="G130" s="302">
        <v>0.73372063740868798</v>
      </c>
      <c r="H130" s="302">
        <v>4.59121778858428E-2</v>
      </c>
      <c r="I130" s="302">
        <v>6.1409365838794175E-3</v>
      </c>
      <c r="J130" s="302">
        <f t="shared" si="64"/>
        <v>0.78577375187841014</v>
      </c>
      <c r="K130" s="303"/>
      <c r="L130" s="302">
        <v>0.9330967047751485</v>
      </c>
      <c r="M130" s="302">
        <v>4.240560676569529E-2</v>
      </c>
      <c r="N130" s="302">
        <v>7.1592005601220253E-3</v>
      </c>
      <c r="O130" s="302">
        <f t="shared" si="65"/>
        <v>0.98266151210096575</v>
      </c>
    </row>
    <row r="131" spans="1:15" s="236" customFormat="1" x14ac:dyDescent="0.2">
      <c r="A131" s="237" t="str">
        <f>name!E$7</f>
        <v>Administrative and secretarial occupations</v>
      </c>
      <c r="B131" s="302">
        <v>0.34664123021382409</v>
      </c>
      <c r="C131" s="302">
        <v>0.12745105693718542</v>
      </c>
      <c r="D131" s="302">
        <v>3.167578685439717E-3</v>
      </c>
      <c r="E131" s="302">
        <f t="shared" si="63"/>
        <v>0.47725986583644919</v>
      </c>
      <c r="F131" s="303"/>
      <c r="G131" s="302">
        <v>0.41759448637380142</v>
      </c>
      <c r="H131" s="302">
        <v>0.11346869306063873</v>
      </c>
      <c r="I131" s="302">
        <v>1.8801863242153881E-3</v>
      </c>
      <c r="J131" s="302">
        <f t="shared" si="64"/>
        <v>0.53294336575865553</v>
      </c>
      <c r="K131" s="303"/>
      <c r="L131" s="302">
        <v>0.37118061864381618</v>
      </c>
      <c r="M131" s="302">
        <v>0.1458434988696212</v>
      </c>
      <c r="N131" s="302">
        <v>3.5556235910426774E-3</v>
      </c>
      <c r="O131" s="302">
        <f t="shared" si="65"/>
        <v>0.52057974110448002</v>
      </c>
    </row>
    <row r="132" spans="1:15" s="236" customFormat="1" x14ac:dyDescent="0.2">
      <c r="A132" s="237" t="str">
        <f>name!E$8</f>
        <v>Skilled trades occupations</v>
      </c>
      <c r="B132" s="302">
        <v>0.47319808044140121</v>
      </c>
      <c r="C132" s="302">
        <v>3.2552696319082447E-2</v>
      </c>
      <c r="D132" s="302">
        <v>9.4479743829933072E-2</v>
      </c>
      <c r="E132" s="302">
        <f t="shared" si="63"/>
        <v>0.60023052059041671</v>
      </c>
      <c r="F132" s="303"/>
      <c r="G132" s="302">
        <v>0.48711903014269359</v>
      </c>
      <c r="H132" s="302">
        <v>2.1865746332621436E-2</v>
      </c>
      <c r="I132" s="302">
        <v>9.3892719814496605E-3</v>
      </c>
      <c r="J132" s="302">
        <f>SUM(G132:I132)</f>
        <v>0.51837404845676471</v>
      </c>
      <c r="K132" s="303"/>
      <c r="L132" s="302">
        <v>0.44009894148758139</v>
      </c>
      <c r="M132" s="302">
        <v>1.8227047872784403E-2</v>
      </c>
      <c r="N132" s="302">
        <v>1.0224053833021404E-2</v>
      </c>
      <c r="O132" s="302">
        <f t="shared" si="65"/>
        <v>0.46855004319338717</v>
      </c>
    </row>
    <row r="133" spans="1:15" s="236" customFormat="1" x14ac:dyDescent="0.2">
      <c r="A133" s="237" t="str">
        <f>name!E$9</f>
        <v>Caring, leisure and other service occupations</v>
      </c>
      <c r="B133" s="302">
        <v>0.12349653265770356</v>
      </c>
      <c r="C133" s="302">
        <v>2.7532021391615383E-2</v>
      </c>
      <c r="D133" s="302">
        <v>1.5963184920294463E-3</v>
      </c>
      <c r="E133" s="302">
        <f t="shared" si="63"/>
        <v>0.15262487254134841</v>
      </c>
      <c r="F133" s="303"/>
      <c r="G133" s="302">
        <v>0.15218836623507712</v>
      </c>
      <c r="H133" s="302">
        <v>2.2556990093265884E-2</v>
      </c>
      <c r="I133" s="302">
        <v>3.2714477126943938E-3</v>
      </c>
      <c r="J133" s="302">
        <f t="shared" ref="J133:J136" si="66">SUM(G133:I133)</f>
        <v>0.1780168040410374</v>
      </c>
      <c r="K133" s="303"/>
      <c r="L133" s="302">
        <v>0.1937289882812282</v>
      </c>
      <c r="M133" s="302">
        <v>2.6576204782751321E-2</v>
      </c>
      <c r="N133" s="302">
        <v>3.3664502864055867E-3</v>
      </c>
      <c r="O133" s="302">
        <f t="shared" si="65"/>
        <v>0.22367164335038511</v>
      </c>
    </row>
    <row r="134" spans="1:15" s="236" customFormat="1" x14ac:dyDescent="0.2">
      <c r="A134" s="237" t="str">
        <f>name!E$10</f>
        <v>Sales and customer service occupations</v>
      </c>
      <c r="B134" s="302">
        <v>0.138094994239984</v>
      </c>
      <c r="C134" s="302">
        <v>5.3224648313189758E-2</v>
      </c>
      <c r="D134" s="302">
        <v>1.3069912872149968E-2</v>
      </c>
      <c r="E134" s="302">
        <f t="shared" si="63"/>
        <v>0.20438955542532375</v>
      </c>
      <c r="F134" s="303"/>
      <c r="G134" s="302">
        <v>0.16795764728748391</v>
      </c>
      <c r="H134" s="302">
        <v>5.4063332795414379E-2</v>
      </c>
      <c r="I134" s="302">
        <v>9.4061653640265734E-4</v>
      </c>
      <c r="J134" s="302">
        <f t="shared" si="66"/>
        <v>0.22296159661930093</v>
      </c>
      <c r="K134" s="303"/>
      <c r="L134" s="302">
        <v>0.20428264931883502</v>
      </c>
      <c r="M134" s="302">
        <v>6.49852359502784E-2</v>
      </c>
      <c r="N134" s="302">
        <v>7.1089159579706691E-4</v>
      </c>
      <c r="O134" s="302">
        <f t="shared" si="65"/>
        <v>0.26997877686491051</v>
      </c>
    </row>
    <row r="135" spans="1:15" s="236" customFormat="1" x14ac:dyDescent="0.2">
      <c r="A135" s="237" t="str">
        <f>name!E$11</f>
        <v>Process, plant and machine operatives</v>
      </c>
      <c r="B135" s="302">
        <v>1.5651086159779775</v>
      </c>
      <c r="C135" s="302">
        <v>5.6725410455876105E-2</v>
      </c>
      <c r="D135" s="302">
        <v>2.0609402156558085E-2</v>
      </c>
      <c r="E135" s="302">
        <f t="shared" si="63"/>
        <v>1.6424434285904117</v>
      </c>
      <c r="F135" s="303"/>
      <c r="G135" s="302">
        <v>1.5795681104534687</v>
      </c>
      <c r="H135" s="302">
        <v>5.2139120088848821E-2</v>
      </c>
      <c r="I135" s="302">
        <v>1.8409214563628222E-3</v>
      </c>
      <c r="J135" s="302">
        <f t="shared" si="66"/>
        <v>1.6335481519986803</v>
      </c>
      <c r="K135" s="303"/>
      <c r="L135" s="302">
        <v>1.807569368676714</v>
      </c>
      <c r="M135" s="302">
        <v>5.6436528916837987E-2</v>
      </c>
      <c r="N135" s="302">
        <v>7.8081005554008116E-4</v>
      </c>
      <c r="O135" s="302">
        <f t="shared" si="65"/>
        <v>1.864786707649092</v>
      </c>
    </row>
    <row r="136" spans="1:15" s="236" customFormat="1" x14ac:dyDescent="0.2">
      <c r="A136" s="237" t="str">
        <f>name!E$12</f>
        <v>Elementary occupations</v>
      </c>
      <c r="B136" s="302">
        <v>0.93567210861184591</v>
      </c>
      <c r="C136" s="302">
        <v>8.1827374019964053E-2</v>
      </c>
      <c r="D136" s="302">
        <v>1.5606201640622607E-2</v>
      </c>
      <c r="E136" s="302">
        <f t="shared" si="63"/>
        <v>1.0331056842724327</v>
      </c>
      <c r="F136" s="303"/>
      <c r="G136" s="302">
        <v>0.9705148945860399</v>
      </c>
      <c r="H136" s="302">
        <v>5.8490603514019184E-2</v>
      </c>
      <c r="I136" s="302">
        <v>3.6804214198885958E-3</v>
      </c>
      <c r="J136" s="302">
        <f t="shared" si="66"/>
        <v>1.0326859195199478</v>
      </c>
      <c r="K136" s="303"/>
      <c r="L136" s="302">
        <v>0.84993669300217678</v>
      </c>
      <c r="M136" s="302">
        <v>5.7390927364679836E-2</v>
      </c>
      <c r="N136" s="302">
        <v>4.7243625832773754E-3</v>
      </c>
      <c r="O136" s="302">
        <f t="shared" si="65"/>
        <v>0.91205198295013401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5.1278632652989229</v>
      </c>
      <c r="C138" s="311">
        <f t="shared" ref="C138:E138" si="67">SUM(C128:C136)</f>
        <v>0.48836793003676077</v>
      </c>
      <c r="D138" s="311">
        <f t="shared" si="67"/>
        <v>0.24076880466431771</v>
      </c>
      <c r="E138" s="311">
        <f t="shared" si="67"/>
        <v>5.857000000000002</v>
      </c>
      <c r="F138" s="311"/>
      <c r="G138" s="311">
        <f t="shared" ref="G138:J138" si="68">SUM(G128:G136)</f>
        <v>6.0143326028534085</v>
      </c>
      <c r="H138" s="311">
        <f t="shared" si="68"/>
        <v>0.45189092323229246</v>
      </c>
      <c r="I138" s="311">
        <f t="shared" si="68"/>
        <v>3.677647391430458E-2</v>
      </c>
      <c r="J138" s="311">
        <f t="shared" si="68"/>
        <v>6.5030000000000054</v>
      </c>
      <c r="K138" s="311"/>
      <c r="L138" s="311">
        <f t="shared" ref="L138:O138" si="69">SUM(L128:L136)</f>
        <v>6.5321911174464633</v>
      </c>
      <c r="M138" s="311">
        <f t="shared" si="69"/>
        <v>0.50134921662040766</v>
      </c>
      <c r="N138" s="311">
        <f t="shared" si="69"/>
        <v>3.8459665933121411E-2</v>
      </c>
      <c r="O138" s="311">
        <f t="shared" si="69"/>
        <v>7.0719999999999912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4.5942688923635533</v>
      </c>
      <c r="C145" s="302">
        <v>0.53388342953372314</v>
      </c>
      <c r="D145" s="302">
        <v>1.1972638727305629</v>
      </c>
      <c r="E145" s="302">
        <f>SUM(B145:D145)</f>
        <v>6.3254161946278398</v>
      </c>
      <c r="F145" s="303"/>
      <c r="G145" s="302">
        <v>5.4203079860094414</v>
      </c>
      <c r="H145" s="302">
        <v>0.85270256320013815</v>
      </c>
      <c r="I145" s="302">
        <v>2.096387431455645</v>
      </c>
      <c r="J145" s="302">
        <f>SUM(G145:I145)</f>
        <v>8.3693979806652248</v>
      </c>
      <c r="K145" s="303"/>
      <c r="L145" s="302">
        <v>5.8736377598923264</v>
      </c>
      <c r="M145" s="302">
        <v>1.008654819960324</v>
      </c>
      <c r="N145" s="302">
        <v>2.324683508110482</v>
      </c>
      <c r="O145" s="302">
        <f>SUM(L145:N145)</f>
        <v>9.2069760879631328</v>
      </c>
    </row>
    <row r="146" spans="1:15" s="236" customFormat="1" x14ac:dyDescent="0.2">
      <c r="A146" s="237" t="str">
        <f>name!E$5</f>
        <v>Professional occupations</v>
      </c>
      <c r="B146" s="302">
        <v>8.1876671543578521</v>
      </c>
      <c r="C146" s="302">
        <v>0.40578450012930933</v>
      </c>
      <c r="D146" s="302">
        <v>0.99790447252759873</v>
      </c>
      <c r="E146" s="302">
        <f t="shared" ref="E146:E153" si="70">SUM(B146:D146)</f>
        <v>9.5913561270147607</v>
      </c>
      <c r="F146" s="303"/>
      <c r="G146" s="302">
        <v>10.749880445180811</v>
      </c>
      <c r="H146" s="302">
        <v>0.58856733022658692</v>
      </c>
      <c r="I146" s="302">
        <v>1.4290338273997427</v>
      </c>
      <c r="J146" s="302">
        <f t="shared" ref="J146:J148" si="71">SUM(G146:I146)</f>
        <v>12.767481602807139</v>
      </c>
      <c r="K146" s="303"/>
      <c r="L146" s="302">
        <v>13.799047378622822</v>
      </c>
      <c r="M146" s="302">
        <v>0.71473495833282563</v>
      </c>
      <c r="N146" s="302">
        <v>1.2194654016884487</v>
      </c>
      <c r="O146" s="302">
        <f t="shared" ref="O146:O153" si="72">SUM(L146:N146)</f>
        <v>15.733247738644097</v>
      </c>
    </row>
    <row r="147" spans="1:15" s="236" customFormat="1" x14ac:dyDescent="0.2">
      <c r="A147" s="237" t="str">
        <f>name!E$6</f>
        <v>Associate professional occupations</v>
      </c>
      <c r="B147" s="302">
        <v>3.9084250135040413</v>
      </c>
      <c r="C147" s="302">
        <v>0.53672331019017305</v>
      </c>
      <c r="D147" s="302">
        <v>0.28607692809433016</v>
      </c>
      <c r="E147" s="302">
        <f t="shared" si="70"/>
        <v>4.731225251788544</v>
      </c>
      <c r="F147" s="303"/>
      <c r="G147" s="302">
        <v>4.8828810829909362</v>
      </c>
      <c r="H147" s="302">
        <v>0.66311874732219056</v>
      </c>
      <c r="I147" s="302">
        <v>0.40083332148973044</v>
      </c>
      <c r="J147" s="302">
        <f t="shared" si="71"/>
        <v>5.9468331518028572</v>
      </c>
      <c r="K147" s="303"/>
      <c r="L147" s="302">
        <v>5.083259026269026</v>
      </c>
      <c r="M147" s="302">
        <v>0.67692778865543601</v>
      </c>
      <c r="N147" s="302">
        <v>0.39395690080283902</v>
      </c>
      <c r="O147" s="302">
        <f t="shared" si="72"/>
        <v>6.1541437157273009</v>
      </c>
    </row>
    <row r="148" spans="1:15" s="236" customFormat="1" x14ac:dyDescent="0.2">
      <c r="A148" s="237" t="str">
        <f>name!E$7</f>
        <v>Administrative and secretarial occupations</v>
      </c>
      <c r="B148" s="302">
        <v>3.3724893317675932</v>
      </c>
      <c r="C148" s="302">
        <v>2.9186273155493847</v>
      </c>
      <c r="D148" s="302">
        <v>0.29317862602278122</v>
      </c>
      <c r="E148" s="302">
        <f t="shared" si="70"/>
        <v>6.5842952733397588</v>
      </c>
      <c r="F148" s="303"/>
      <c r="G148" s="302">
        <v>3.4731355906992412</v>
      </c>
      <c r="H148" s="302">
        <v>2.6382129323389667</v>
      </c>
      <c r="I148" s="302">
        <v>0.46210558967729864</v>
      </c>
      <c r="J148" s="302">
        <f t="shared" si="71"/>
        <v>6.5734541127155062</v>
      </c>
      <c r="K148" s="303"/>
      <c r="L148" s="302">
        <v>3.120994656506169</v>
      </c>
      <c r="M148" s="302">
        <v>2.8612834648797629</v>
      </c>
      <c r="N148" s="302">
        <v>0.45600176458573533</v>
      </c>
      <c r="O148" s="302">
        <f t="shared" si="72"/>
        <v>6.4382798859716672</v>
      </c>
    </row>
    <row r="149" spans="1:15" s="236" customFormat="1" x14ac:dyDescent="0.2">
      <c r="A149" s="237" t="str">
        <f>name!E$8</f>
        <v>Skilled trades occupations</v>
      </c>
      <c r="B149" s="302">
        <v>8.8411485952277324</v>
      </c>
      <c r="C149" s="302">
        <v>0.67529116161417657</v>
      </c>
      <c r="D149" s="302">
        <v>16.552407283888883</v>
      </c>
      <c r="E149" s="302">
        <f t="shared" si="70"/>
        <v>26.068847040730791</v>
      </c>
      <c r="F149" s="303"/>
      <c r="G149" s="302">
        <v>7.289840393120266</v>
      </c>
      <c r="H149" s="302">
        <v>0.46926975920239944</v>
      </c>
      <c r="I149" s="302">
        <v>15.501950242505776</v>
      </c>
      <c r="J149" s="302">
        <f>SUM(G149:I149)</f>
        <v>23.261060394828441</v>
      </c>
      <c r="K149" s="303"/>
      <c r="L149" s="302">
        <v>5.0411686081388432</v>
      </c>
      <c r="M149" s="302">
        <v>0.75432419068903822</v>
      </c>
      <c r="N149" s="302">
        <v>16.696982184782996</v>
      </c>
      <c r="O149" s="302">
        <f t="shared" si="72"/>
        <v>22.492474983610876</v>
      </c>
    </row>
    <row r="150" spans="1:15" s="236" customFormat="1" x14ac:dyDescent="0.2">
      <c r="A150" s="237" t="str">
        <f>name!E$9</f>
        <v>Caring, leisure and other service occupations</v>
      </c>
      <c r="B150" s="302">
        <v>0.14597531682823184</v>
      </c>
      <c r="C150" s="302">
        <v>4.1092956848745109E-2</v>
      </c>
      <c r="D150" s="302">
        <v>1.6339826923814662E-2</v>
      </c>
      <c r="E150" s="302">
        <f t="shared" si="70"/>
        <v>0.20340810060079162</v>
      </c>
      <c r="F150" s="303"/>
      <c r="G150" s="302">
        <v>0.16197229129086613</v>
      </c>
      <c r="H150" s="302">
        <v>4.5621042612432897E-2</v>
      </c>
      <c r="I150" s="302">
        <v>3.1321607555695276E-2</v>
      </c>
      <c r="J150" s="302">
        <f t="shared" ref="J150:J153" si="73">SUM(G150:I150)</f>
        <v>0.23891494145899431</v>
      </c>
      <c r="K150" s="303"/>
      <c r="L150" s="302">
        <v>0.17871495830289164</v>
      </c>
      <c r="M150" s="302">
        <v>3.9748172381048219E-2</v>
      </c>
      <c r="N150" s="302">
        <v>6.5081060127650428E-2</v>
      </c>
      <c r="O150" s="302">
        <f t="shared" si="72"/>
        <v>0.28354419081159027</v>
      </c>
    </row>
    <row r="151" spans="1:15" s="236" customFormat="1" x14ac:dyDescent="0.2">
      <c r="A151" s="237" t="str">
        <f>name!E$10</f>
        <v>Sales and customer service occupations</v>
      </c>
      <c r="B151" s="302">
        <v>1.0057940263083955</v>
      </c>
      <c r="C151" s="302">
        <v>0.48096468240007562</v>
      </c>
      <c r="D151" s="302">
        <v>0.14931338909834396</v>
      </c>
      <c r="E151" s="302">
        <f t="shared" si="70"/>
        <v>1.6360720978068151</v>
      </c>
      <c r="F151" s="303"/>
      <c r="G151" s="302">
        <v>1.0136762914676873</v>
      </c>
      <c r="H151" s="302">
        <v>0.51288121775344875</v>
      </c>
      <c r="I151" s="302">
        <v>0.17641698864560579</v>
      </c>
      <c r="J151" s="302">
        <f t="shared" si="73"/>
        <v>1.7029744978667418</v>
      </c>
      <c r="K151" s="303"/>
      <c r="L151" s="302">
        <v>1.2261266145169363</v>
      </c>
      <c r="M151" s="302">
        <v>0.6217231574350276</v>
      </c>
      <c r="N151" s="302">
        <v>0.2041815351209669</v>
      </c>
      <c r="O151" s="302">
        <f t="shared" si="72"/>
        <v>2.0520313070729306</v>
      </c>
    </row>
    <row r="152" spans="1:15" s="236" customFormat="1" x14ac:dyDescent="0.2">
      <c r="A152" s="237" t="str">
        <f>name!E$11</f>
        <v>Process, plant and machine operatives</v>
      </c>
      <c r="B152" s="302">
        <v>6.0678721133587112</v>
      </c>
      <c r="C152" s="302">
        <v>0.17595306755446569</v>
      </c>
      <c r="D152" s="302">
        <v>1.2271441938952068</v>
      </c>
      <c r="E152" s="302">
        <f t="shared" si="70"/>
        <v>7.4709693748083836</v>
      </c>
      <c r="F152" s="303"/>
      <c r="G152" s="302">
        <v>4.9894000635097777</v>
      </c>
      <c r="H152" s="302">
        <v>0.22533933564012443</v>
      </c>
      <c r="I152" s="302">
        <v>1.5827874507683881</v>
      </c>
      <c r="J152" s="302">
        <f t="shared" si="73"/>
        <v>6.7975268499182899</v>
      </c>
      <c r="K152" s="303"/>
      <c r="L152" s="302">
        <v>5.6145610548045788</v>
      </c>
      <c r="M152" s="302">
        <v>0.28291670702379962</v>
      </c>
      <c r="N152" s="302">
        <v>2.3398573940667227</v>
      </c>
      <c r="O152" s="302">
        <f t="shared" si="72"/>
        <v>8.2373351558951011</v>
      </c>
    </row>
    <row r="153" spans="1:15" s="236" customFormat="1" x14ac:dyDescent="0.2">
      <c r="A153" s="237" t="str">
        <f>name!E$12</f>
        <v>Elementary occupations</v>
      </c>
      <c r="B153" s="302">
        <v>2.6092495397784958</v>
      </c>
      <c r="C153" s="302">
        <v>0.74205152777568362</v>
      </c>
      <c r="D153" s="302">
        <v>1.3481094717282616</v>
      </c>
      <c r="E153" s="302">
        <f t="shared" si="70"/>
        <v>4.6994105392824412</v>
      </c>
      <c r="F153" s="303"/>
      <c r="G153" s="302">
        <v>2.0973375191226196</v>
      </c>
      <c r="H153" s="302">
        <v>0.63977961778817005</v>
      </c>
      <c r="I153" s="302">
        <v>1.4732393310261214</v>
      </c>
      <c r="J153" s="302">
        <f t="shared" si="73"/>
        <v>4.2103564679369114</v>
      </c>
      <c r="K153" s="303"/>
      <c r="L153" s="302">
        <v>1.6241412764820979</v>
      </c>
      <c r="M153" s="302">
        <v>0.48250662115957144</v>
      </c>
      <c r="N153" s="302">
        <v>2.028319036661677</v>
      </c>
      <c r="O153" s="302">
        <f t="shared" si="72"/>
        <v>4.1349669343033462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38.732889983494609</v>
      </c>
      <c r="C155" s="311">
        <f t="shared" ref="C155:E155" si="74">SUM(C145:C153)</f>
        <v>6.5103719515957366</v>
      </c>
      <c r="D155" s="311">
        <f t="shared" si="74"/>
        <v>22.067738064909779</v>
      </c>
      <c r="E155" s="311">
        <f t="shared" si="74"/>
        <v>67.311000000000121</v>
      </c>
      <c r="F155" s="311"/>
      <c r="G155" s="311">
        <f t="shared" ref="G155:J155" si="75">SUM(G145:G153)</f>
        <v>40.07843166339164</v>
      </c>
      <c r="H155" s="311">
        <f t="shared" si="75"/>
        <v>6.6354925460844578</v>
      </c>
      <c r="I155" s="311">
        <f t="shared" si="75"/>
        <v>23.154075790524008</v>
      </c>
      <c r="J155" s="311">
        <f t="shared" si="75"/>
        <v>69.868000000000109</v>
      </c>
      <c r="K155" s="311"/>
      <c r="L155" s="311">
        <f t="shared" ref="L155:O155" si="76">SUM(L145:L153)</f>
        <v>41.561651333535686</v>
      </c>
      <c r="M155" s="311">
        <f t="shared" si="76"/>
        <v>7.4428198805168346</v>
      </c>
      <c r="N155" s="311">
        <f t="shared" si="76"/>
        <v>25.728528785947518</v>
      </c>
      <c r="O155" s="311">
        <f t="shared" si="76"/>
        <v>74.733000000000047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13.804998272687687</v>
      </c>
      <c r="C162" s="302">
        <v>0.94834871604937809</v>
      </c>
      <c r="D162" s="302">
        <v>3.4972415362377793</v>
      </c>
      <c r="E162" s="302">
        <f>SUM(B162:D162)</f>
        <v>18.250588524974845</v>
      </c>
      <c r="F162" s="303"/>
      <c r="G162" s="302">
        <v>15.550331961541568</v>
      </c>
      <c r="H162" s="302">
        <v>1.551198830401199</v>
      </c>
      <c r="I162" s="302">
        <v>5.0459982720553231</v>
      </c>
      <c r="J162" s="302">
        <f>SUM(G162:I162)</f>
        <v>22.147529063998093</v>
      </c>
      <c r="K162" s="303"/>
      <c r="L162" s="302">
        <v>18.362735024277047</v>
      </c>
      <c r="M162" s="302">
        <v>1.7522683482169406</v>
      </c>
      <c r="N162" s="302">
        <v>6.2000755540179826</v>
      </c>
      <c r="O162" s="302">
        <f>SUM(L162:N162)</f>
        <v>26.315078926511969</v>
      </c>
    </row>
    <row r="163" spans="1:15" s="236" customFormat="1" x14ac:dyDescent="0.2">
      <c r="A163" s="237" t="str">
        <f>name!E$5</f>
        <v>Professional occupations</v>
      </c>
      <c r="B163" s="302">
        <v>8.7864666229517976</v>
      </c>
      <c r="C163" s="302">
        <v>1.1737021207577114</v>
      </c>
      <c r="D163" s="302">
        <v>0.88140882485848515</v>
      </c>
      <c r="E163" s="302">
        <f t="shared" ref="E163:E170" si="77">SUM(B163:D163)</f>
        <v>10.841577568567995</v>
      </c>
      <c r="F163" s="303"/>
      <c r="G163" s="302">
        <v>11.19501839376294</v>
      </c>
      <c r="H163" s="302">
        <v>1.7314012177029292</v>
      </c>
      <c r="I163" s="302">
        <v>1.2125641699965604</v>
      </c>
      <c r="J163" s="302">
        <f t="shared" ref="J163:J165" si="78">SUM(G163:I163)</f>
        <v>14.138983781462429</v>
      </c>
      <c r="K163" s="303"/>
      <c r="L163" s="302">
        <v>15.206208077110741</v>
      </c>
      <c r="M163" s="302">
        <v>2.142749172797334</v>
      </c>
      <c r="N163" s="302">
        <v>1.0208275299695835</v>
      </c>
      <c r="O163" s="302">
        <f t="shared" ref="O163:O170" si="79">SUM(L163:N163)</f>
        <v>18.369784779877659</v>
      </c>
    </row>
    <row r="164" spans="1:15" s="236" customFormat="1" x14ac:dyDescent="0.2">
      <c r="A164" s="237" t="str">
        <f>name!E$6</f>
        <v>Associate professional occupations</v>
      </c>
      <c r="B164" s="302">
        <v>8.9782017833458934</v>
      </c>
      <c r="C164" s="302">
        <v>2.2045455671136973</v>
      </c>
      <c r="D164" s="302">
        <v>0.73511327252022507</v>
      </c>
      <c r="E164" s="302">
        <f t="shared" si="77"/>
        <v>11.917860622979816</v>
      </c>
      <c r="F164" s="303"/>
      <c r="G164" s="302">
        <v>10.582203745497329</v>
      </c>
      <c r="H164" s="302">
        <v>2.665730749732953</v>
      </c>
      <c r="I164" s="302">
        <v>0.83955656093575981</v>
      </c>
      <c r="J164" s="302">
        <f t="shared" si="78"/>
        <v>14.087491056166042</v>
      </c>
      <c r="K164" s="303"/>
      <c r="L164" s="302">
        <v>11.628364568779297</v>
      </c>
      <c r="M164" s="302">
        <v>2.5383490643976407</v>
      </c>
      <c r="N164" s="302">
        <v>0.69358202037013994</v>
      </c>
      <c r="O164" s="302">
        <f t="shared" si="79"/>
        <v>14.860295653547078</v>
      </c>
    </row>
    <row r="165" spans="1:15" s="236" customFormat="1" x14ac:dyDescent="0.2">
      <c r="A165" s="237" t="str">
        <f>name!E$7</f>
        <v>Administrative and secretarial occupations</v>
      </c>
      <c r="B165" s="302">
        <v>10.44486709527815</v>
      </c>
      <c r="C165" s="302">
        <v>4.0267014575968902</v>
      </c>
      <c r="D165" s="302">
        <v>0.37304480248234179</v>
      </c>
      <c r="E165" s="302">
        <f t="shared" si="77"/>
        <v>14.844613355357383</v>
      </c>
      <c r="F165" s="303"/>
      <c r="G165" s="302">
        <v>10.93452953995069</v>
      </c>
      <c r="H165" s="302">
        <v>4.3674593877964796</v>
      </c>
      <c r="I165" s="302">
        <v>0.35510546456345005</v>
      </c>
      <c r="J165" s="302">
        <f t="shared" si="78"/>
        <v>15.65709439231062</v>
      </c>
      <c r="K165" s="303"/>
      <c r="L165" s="302">
        <v>11.74776549529164</v>
      </c>
      <c r="M165" s="302">
        <v>4.0811522994150318</v>
      </c>
      <c r="N165" s="302">
        <v>0.3598760719112431</v>
      </c>
      <c r="O165" s="302">
        <f t="shared" si="79"/>
        <v>16.188793866617917</v>
      </c>
    </row>
    <row r="166" spans="1:15" s="236" customFormat="1" x14ac:dyDescent="0.2">
      <c r="A166" s="237" t="str">
        <f>name!E$8</f>
        <v>Skilled trades occupations</v>
      </c>
      <c r="B166" s="302">
        <v>11.53886420370422</v>
      </c>
      <c r="C166" s="302">
        <v>1.5509033802788768</v>
      </c>
      <c r="D166" s="302">
        <v>2.3989824178189116</v>
      </c>
      <c r="E166" s="302">
        <f t="shared" si="77"/>
        <v>15.488750001802009</v>
      </c>
      <c r="F166" s="303"/>
      <c r="G166" s="302">
        <v>9.1719739692711446</v>
      </c>
      <c r="H166" s="302">
        <v>1.0255966572770405</v>
      </c>
      <c r="I166" s="302">
        <v>3.0857188354807787</v>
      </c>
      <c r="J166" s="302">
        <f>SUM(G166:I166)</f>
        <v>13.283289462028964</v>
      </c>
      <c r="K166" s="303"/>
      <c r="L166" s="302">
        <v>9.1336623955623608</v>
      </c>
      <c r="M166" s="302">
        <v>1.0808535311564478</v>
      </c>
      <c r="N166" s="302">
        <v>3.5410655083191314</v>
      </c>
      <c r="O166" s="302">
        <f t="shared" si="79"/>
        <v>13.755581435037939</v>
      </c>
    </row>
    <row r="167" spans="1:15" s="236" customFormat="1" x14ac:dyDescent="0.2">
      <c r="A167" s="237" t="str">
        <f>name!E$9</f>
        <v>Caring, leisure and other service occupations</v>
      </c>
      <c r="B167" s="302">
        <v>0.63115959074152927</v>
      </c>
      <c r="C167" s="302">
        <v>0.25941480605532491</v>
      </c>
      <c r="D167" s="302">
        <v>0.14295774108546072</v>
      </c>
      <c r="E167" s="302">
        <f t="shared" si="77"/>
        <v>1.033532137882315</v>
      </c>
      <c r="F167" s="303"/>
      <c r="G167" s="302">
        <v>0.56799858205480924</v>
      </c>
      <c r="H167" s="302">
        <v>0.22564660748270024</v>
      </c>
      <c r="I167" s="302">
        <v>0.16916499193976337</v>
      </c>
      <c r="J167" s="302">
        <f t="shared" ref="J167:J170" si="80">SUM(G167:I167)</f>
        <v>0.96281018147727293</v>
      </c>
      <c r="K167" s="303"/>
      <c r="L167" s="302">
        <v>0.79280861316161377</v>
      </c>
      <c r="M167" s="302">
        <v>0.19119609559787054</v>
      </c>
      <c r="N167" s="302">
        <v>0.29166241318931962</v>
      </c>
      <c r="O167" s="302">
        <f t="shared" si="79"/>
        <v>1.2756671219488038</v>
      </c>
    </row>
    <row r="168" spans="1:15" s="236" customFormat="1" x14ac:dyDescent="0.2">
      <c r="A168" s="237" t="str">
        <f>name!E$10</f>
        <v>Sales and customer service occupations</v>
      </c>
      <c r="B168" s="302">
        <v>17.381492794623622</v>
      </c>
      <c r="C168" s="302">
        <v>39.79494401436488</v>
      </c>
      <c r="D168" s="302">
        <v>2.3535715581609074</v>
      </c>
      <c r="E168" s="302">
        <f t="shared" si="77"/>
        <v>59.530008367149406</v>
      </c>
      <c r="F168" s="303"/>
      <c r="G168" s="302">
        <v>13.654608876857335</v>
      </c>
      <c r="H168" s="302">
        <v>36.132934441195388</v>
      </c>
      <c r="I168" s="302">
        <v>1.8663514279822631</v>
      </c>
      <c r="J168" s="302">
        <f t="shared" si="80"/>
        <v>51.653894746034993</v>
      </c>
      <c r="K168" s="303"/>
      <c r="L168" s="302">
        <v>11.354164739438795</v>
      </c>
      <c r="M168" s="302">
        <v>33.409577370605525</v>
      </c>
      <c r="N168" s="302">
        <v>1.4758392717003184</v>
      </c>
      <c r="O168" s="302">
        <f t="shared" si="79"/>
        <v>46.239581381744635</v>
      </c>
    </row>
    <row r="169" spans="1:15" s="236" customFormat="1" x14ac:dyDescent="0.2">
      <c r="A169" s="237" t="str">
        <f>name!E$11</f>
        <v>Process, plant and machine operatives</v>
      </c>
      <c r="B169" s="302">
        <v>10.809832755922461</v>
      </c>
      <c r="C169" s="302">
        <v>2.0929763601004052</v>
      </c>
      <c r="D169" s="302">
        <v>0.41653623488045932</v>
      </c>
      <c r="E169" s="302">
        <f t="shared" si="77"/>
        <v>13.319345350903324</v>
      </c>
      <c r="F169" s="303"/>
      <c r="G169" s="302">
        <v>9.5568421687990117</v>
      </c>
      <c r="H169" s="302">
        <v>2.0629801240465784</v>
      </c>
      <c r="I169" s="302">
        <v>0.53202639912468608</v>
      </c>
      <c r="J169" s="302">
        <f t="shared" si="80"/>
        <v>12.151848691970276</v>
      </c>
      <c r="K169" s="303"/>
      <c r="L169" s="302">
        <v>11.369973257789356</v>
      </c>
      <c r="M169" s="302">
        <v>3.0314828955411439</v>
      </c>
      <c r="N169" s="302">
        <v>0.58876204750502537</v>
      </c>
      <c r="O169" s="302">
        <f t="shared" si="79"/>
        <v>14.990218200835525</v>
      </c>
    </row>
    <row r="170" spans="1:15" s="236" customFormat="1" x14ac:dyDescent="0.2">
      <c r="A170" s="237" t="str">
        <f>name!E$12</f>
        <v>Elementary occupations</v>
      </c>
      <c r="B170" s="302">
        <v>8.732955055309473</v>
      </c>
      <c r="C170" s="302">
        <v>7.4834051536998283</v>
      </c>
      <c r="D170" s="302">
        <v>0.16636386137339121</v>
      </c>
      <c r="E170" s="302">
        <f t="shared" si="77"/>
        <v>16.382724070382693</v>
      </c>
      <c r="F170" s="303"/>
      <c r="G170" s="302">
        <v>6.8912747143221331</v>
      </c>
      <c r="H170" s="302">
        <v>6.1567414487713252</v>
      </c>
      <c r="I170" s="302">
        <v>0.177042461458008</v>
      </c>
      <c r="J170" s="302">
        <f t="shared" si="80"/>
        <v>13.225058624551465</v>
      </c>
      <c r="K170" s="303"/>
      <c r="L170" s="302">
        <v>6.1484402179104647</v>
      </c>
      <c r="M170" s="302">
        <v>5.1290292320728872</v>
      </c>
      <c r="N170" s="302">
        <v>0.17052918389502078</v>
      </c>
      <c r="O170" s="302">
        <f t="shared" si="79"/>
        <v>11.447998633878372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91.108838174564838</v>
      </c>
      <c r="C172" s="311">
        <f t="shared" ref="C172:E172" si="81">SUM(C162:C170)</f>
        <v>59.534941576016998</v>
      </c>
      <c r="D172" s="311">
        <f t="shared" si="81"/>
        <v>10.965220249417962</v>
      </c>
      <c r="E172" s="311">
        <f t="shared" si="81"/>
        <v>161.60899999999978</v>
      </c>
      <c r="F172" s="311"/>
      <c r="G172" s="311">
        <f t="shared" ref="G172:J172" si="82">SUM(G162:G170)</f>
        <v>88.104781952056967</v>
      </c>
      <c r="H172" s="311">
        <f t="shared" si="82"/>
        <v>55.919689464406588</v>
      </c>
      <c r="I172" s="311">
        <f t="shared" si="82"/>
        <v>13.28352858353659</v>
      </c>
      <c r="J172" s="311">
        <f t="shared" si="82"/>
        <v>157.30800000000016</v>
      </c>
      <c r="K172" s="311"/>
      <c r="L172" s="311">
        <f t="shared" ref="L172:O172" si="83">SUM(L162:L170)</f>
        <v>95.744122389321319</v>
      </c>
      <c r="M172" s="311">
        <f t="shared" si="83"/>
        <v>53.356658009800825</v>
      </c>
      <c r="N172" s="311">
        <f t="shared" si="83"/>
        <v>14.342219600877762</v>
      </c>
      <c r="O172" s="311">
        <f t="shared" si="83"/>
        <v>163.4429999999999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2.7922408368469185</v>
      </c>
      <c r="C179" s="302">
        <v>0.14695034628825754</v>
      </c>
      <c r="D179" s="302">
        <v>0.44053694454746084</v>
      </c>
      <c r="E179" s="302">
        <f>SUM(B179:D179)</f>
        <v>3.379728127682637</v>
      </c>
      <c r="F179" s="303"/>
      <c r="G179" s="302">
        <v>4.2528652570530339</v>
      </c>
      <c r="H179" s="302">
        <v>0.36990723950559928</v>
      </c>
      <c r="I179" s="302">
        <v>0.84355789731328557</v>
      </c>
      <c r="J179" s="302">
        <f>SUM(G179:I179)</f>
        <v>5.4663303938719183</v>
      </c>
      <c r="K179" s="303"/>
      <c r="L179" s="302">
        <v>4.8567200733880673</v>
      </c>
      <c r="M179" s="302">
        <v>0.50238010458914217</v>
      </c>
      <c r="N179" s="302">
        <v>0.87586889572335891</v>
      </c>
      <c r="O179" s="302">
        <f>SUM(L179:N179)</f>
        <v>6.2349690737005687</v>
      </c>
    </row>
    <row r="180" spans="1:15" s="236" customFormat="1" x14ac:dyDescent="0.2">
      <c r="A180" s="237" t="str">
        <f>name!E$5</f>
        <v>Professional occupations</v>
      </c>
      <c r="B180" s="302">
        <v>2.0353813461879962</v>
      </c>
      <c r="C180" s="302">
        <v>0.11089843952899486</v>
      </c>
      <c r="D180" s="302">
        <v>0.1493150909251772</v>
      </c>
      <c r="E180" s="302">
        <f t="shared" ref="E180:E187" si="84">SUM(B180:D180)</f>
        <v>2.2955948766421681</v>
      </c>
      <c r="F180" s="303"/>
      <c r="G180" s="302">
        <v>3.505036283455341</v>
      </c>
      <c r="H180" s="302">
        <v>0.27990251136881611</v>
      </c>
      <c r="I180" s="302">
        <v>0.24389589080516391</v>
      </c>
      <c r="J180" s="302">
        <f t="shared" ref="J180:J182" si="85">SUM(G180:I180)</f>
        <v>4.0288346856293211</v>
      </c>
      <c r="K180" s="303"/>
      <c r="L180" s="302">
        <v>4.4777859481065718</v>
      </c>
      <c r="M180" s="302">
        <v>0.40882279166699692</v>
      </c>
      <c r="N180" s="302">
        <v>0.21230797175163571</v>
      </c>
      <c r="O180" s="302">
        <f t="shared" ref="O180:O187" si="86">SUM(L180:N180)</f>
        <v>5.0989167115252041</v>
      </c>
    </row>
    <row r="181" spans="1:15" s="236" customFormat="1" x14ac:dyDescent="0.2">
      <c r="A181" s="237" t="str">
        <f>name!E$6</f>
        <v>Associate professional occupations</v>
      </c>
      <c r="B181" s="302">
        <v>2.0766799230599489</v>
      </c>
      <c r="C181" s="302">
        <v>0.2041047666273168</v>
      </c>
      <c r="D181" s="302">
        <v>8.449405932404111E-2</v>
      </c>
      <c r="E181" s="302">
        <f t="shared" si="84"/>
        <v>2.3652787490113067</v>
      </c>
      <c r="F181" s="303"/>
      <c r="G181" s="302">
        <v>3.1839797449671399</v>
      </c>
      <c r="H181" s="302">
        <v>0.40208197460507156</v>
      </c>
      <c r="I181" s="302">
        <v>0.15882830804810844</v>
      </c>
      <c r="J181" s="302">
        <f t="shared" si="85"/>
        <v>3.7448900276203201</v>
      </c>
      <c r="K181" s="303"/>
      <c r="L181" s="302">
        <v>3.2079578178039365</v>
      </c>
      <c r="M181" s="302">
        <v>0.46846605198691843</v>
      </c>
      <c r="N181" s="302">
        <v>0.13763628238946155</v>
      </c>
      <c r="O181" s="302">
        <f t="shared" si="86"/>
        <v>3.8140601521803168</v>
      </c>
    </row>
    <row r="182" spans="1:15" s="236" customFormat="1" x14ac:dyDescent="0.2">
      <c r="A182" s="237" t="str">
        <f>name!E$7</f>
        <v>Administrative and secretarial occupations</v>
      </c>
      <c r="B182" s="302">
        <v>3.6269789696763244</v>
      </c>
      <c r="C182" s="302">
        <v>1.3447894334176218</v>
      </c>
      <c r="D182" s="302">
        <v>6.040792265470192E-2</v>
      </c>
      <c r="E182" s="302">
        <f t="shared" si="84"/>
        <v>5.0321763257486483</v>
      </c>
      <c r="F182" s="303"/>
      <c r="G182" s="302">
        <v>5.1485564774752604</v>
      </c>
      <c r="H182" s="302">
        <v>2.0352450416928827</v>
      </c>
      <c r="I182" s="302">
        <v>0.19993873294704564</v>
      </c>
      <c r="J182" s="302">
        <f t="shared" si="85"/>
        <v>7.3837402521151887</v>
      </c>
      <c r="K182" s="303"/>
      <c r="L182" s="302">
        <v>5.2180830808692926</v>
      </c>
      <c r="M182" s="302">
        <v>1.8704211120931862</v>
      </c>
      <c r="N182" s="302">
        <v>0.14158813830207984</v>
      </c>
      <c r="O182" s="302">
        <f t="shared" si="86"/>
        <v>7.230092331264558</v>
      </c>
    </row>
    <row r="183" spans="1:15" s="236" customFormat="1" x14ac:dyDescent="0.2">
      <c r="A183" s="237" t="str">
        <f>name!E$8</f>
        <v>Skilled trades occupations</v>
      </c>
      <c r="B183" s="302">
        <v>1.7826590702323299</v>
      </c>
      <c r="C183" s="302">
        <v>0.30986313365598828</v>
      </c>
      <c r="D183" s="302">
        <v>0.55070747146686549</v>
      </c>
      <c r="E183" s="302">
        <f t="shared" si="84"/>
        <v>2.643229675355184</v>
      </c>
      <c r="F183" s="303"/>
      <c r="G183" s="302">
        <v>1.8498622557108195</v>
      </c>
      <c r="H183" s="302">
        <v>0.50717767073436693</v>
      </c>
      <c r="I183" s="302">
        <v>0.55354592306208705</v>
      </c>
      <c r="J183" s="302">
        <f>SUM(G183:I183)</f>
        <v>2.9105858495072736</v>
      </c>
      <c r="K183" s="303"/>
      <c r="L183" s="302">
        <v>1.5073277123759856</v>
      </c>
      <c r="M183" s="302">
        <v>0.6847836845535622</v>
      </c>
      <c r="N183" s="302">
        <v>0.54303981730847273</v>
      </c>
      <c r="O183" s="302">
        <f t="shared" si="86"/>
        <v>2.7351512142380203</v>
      </c>
    </row>
    <row r="184" spans="1:15" s="236" customFormat="1" x14ac:dyDescent="0.2">
      <c r="A184" s="237" t="str">
        <f>name!E$9</f>
        <v>Caring, leisure and other service occupations</v>
      </c>
      <c r="B184" s="302">
        <v>1.1124869478848962</v>
      </c>
      <c r="C184" s="302">
        <v>0.58496586820297525</v>
      </c>
      <c r="D184" s="302">
        <v>0.10012872650847555</v>
      </c>
      <c r="E184" s="302">
        <f t="shared" si="84"/>
        <v>1.7975815425963471</v>
      </c>
      <c r="F184" s="303"/>
      <c r="G184" s="302">
        <v>1.400741188299524</v>
      </c>
      <c r="H184" s="302">
        <v>0.77351032495677874</v>
      </c>
      <c r="I184" s="302">
        <v>0.19807040986351665</v>
      </c>
      <c r="J184" s="302">
        <f t="shared" ref="J184:J187" si="87">SUM(G184:I184)</f>
        <v>2.3723219231198192</v>
      </c>
      <c r="K184" s="303"/>
      <c r="L184" s="302">
        <v>1.4781231839780016</v>
      </c>
      <c r="M184" s="302">
        <v>0.7932885630951978</v>
      </c>
      <c r="N184" s="302">
        <v>0.2253525936088997</v>
      </c>
      <c r="O184" s="302">
        <f t="shared" si="86"/>
        <v>2.4967643406820992</v>
      </c>
    </row>
    <row r="185" spans="1:15" s="236" customFormat="1" x14ac:dyDescent="0.2">
      <c r="A185" s="237" t="str">
        <f>name!E$10</f>
        <v>Sales and customer service occupations</v>
      </c>
      <c r="B185" s="302">
        <v>1.1954545329639039</v>
      </c>
      <c r="C185" s="302">
        <v>0.96252612643331026</v>
      </c>
      <c r="D185" s="302">
        <v>0.20103954148544795</v>
      </c>
      <c r="E185" s="302">
        <f t="shared" si="84"/>
        <v>2.3590202008826622</v>
      </c>
      <c r="F185" s="303"/>
      <c r="G185" s="302">
        <v>1.6383827939893796</v>
      </c>
      <c r="H185" s="302">
        <v>1.5643299440276661</v>
      </c>
      <c r="I185" s="302">
        <v>0.29863263996408884</v>
      </c>
      <c r="J185" s="302">
        <f t="shared" si="87"/>
        <v>3.5013453779811345</v>
      </c>
      <c r="K185" s="303"/>
      <c r="L185" s="302">
        <v>2.0064338481803139</v>
      </c>
      <c r="M185" s="302">
        <v>1.8902191209430443</v>
      </c>
      <c r="N185" s="302">
        <v>0.27659053127935823</v>
      </c>
      <c r="O185" s="302">
        <f t="shared" si="86"/>
        <v>4.173243500402716</v>
      </c>
    </row>
    <row r="186" spans="1:15" s="236" customFormat="1" x14ac:dyDescent="0.2">
      <c r="A186" s="237" t="str">
        <f>name!E$11</f>
        <v>Process, plant and machine operatives</v>
      </c>
      <c r="B186" s="302">
        <v>12.072825425627164</v>
      </c>
      <c r="C186" s="302">
        <v>1.1083036501567975</v>
      </c>
      <c r="D186" s="302">
        <v>3.6040523429120093</v>
      </c>
      <c r="E186" s="302">
        <f t="shared" si="84"/>
        <v>16.78518141869597</v>
      </c>
      <c r="F186" s="303"/>
      <c r="G186" s="302">
        <v>13.409844424273421</v>
      </c>
      <c r="H186" s="302">
        <v>2.0732542403754417</v>
      </c>
      <c r="I186" s="302">
        <v>5.5273971031800233</v>
      </c>
      <c r="J186" s="302">
        <f t="shared" si="87"/>
        <v>21.010495767828886</v>
      </c>
      <c r="K186" s="303"/>
      <c r="L186" s="302">
        <v>13.52660013550547</v>
      </c>
      <c r="M186" s="302">
        <v>2.5547496118080151</v>
      </c>
      <c r="N186" s="302">
        <v>5.7770083483829433</v>
      </c>
      <c r="O186" s="302">
        <f t="shared" si="86"/>
        <v>21.858358095696428</v>
      </c>
    </row>
    <row r="187" spans="1:15" s="236" customFormat="1" x14ac:dyDescent="0.2">
      <c r="A187" s="237" t="str">
        <f>name!E$12</f>
        <v>Elementary occupations</v>
      </c>
      <c r="B187" s="302">
        <v>6.0840510075156065</v>
      </c>
      <c r="C187" s="302">
        <v>1.0677727405183943</v>
      </c>
      <c r="D187" s="302">
        <v>0.13138533535105629</v>
      </c>
      <c r="E187" s="302">
        <f t="shared" si="84"/>
        <v>7.2832090833850573</v>
      </c>
      <c r="F187" s="303"/>
      <c r="G187" s="302">
        <v>6.5113450662272099</v>
      </c>
      <c r="H187" s="302">
        <v>1.5096329406097038</v>
      </c>
      <c r="I187" s="302">
        <v>0.22047771548934039</v>
      </c>
      <c r="J187" s="302">
        <f t="shared" si="87"/>
        <v>8.2414557223262523</v>
      </c>
      <c r="K187" s="303"/>
      <c r="L187" s="302">
        <v>5.5583706520702663</v>
      </c>
      <c r="M187" s="302">
        <v>1.4466167833049</v>
      </c>
      <c r="N187" s="302">
        <v>0.21545714493516888</v>
      </c>
      <c r="O187" s="302">
        <f t="shared" si="86"/>
        <v>7.2204445803103345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32.778758059995084</v>
      </c>
      <c r="C189" s="311">
        <f t="shared" ref="C189:E189" si="88">SUM(C179:C187)</f>
        <v>5.8401745048296565</v>
      </c>
      <c r="D189" s="311">
        <f t="shared" si="88"/>
        <v>5.3220674351752359</v>
      </c>
      <c r="E189" s="311">
        <f t="shared" si="88"/>
        <v>43.940999999999981</v>
      </c>
      <c r="F189" s="311"/>
      <c r="G189" s="311">
        <f t="shared" ref="G189:J189" si="89">SUM(G179:G187)</f>
        <v>40.900613491451125</v>
      </c>
      <c r="H189" s="311">
        <f t="shared" si="89"/>
        <v>9.5150418878763272</v>
      </c>
      <c r="I189" s="311">
        <f t="shared" si="89"/>
        <v>8.2443446206726581</v>
      </c>
      <c r="J189" s="311">
        <f t="shared" si="89"/>
        <v>58.66000000000011</v>
      </c>
      <c r="K189" s="311"/>
      <c r="L189" s="311">
        <f t="shared" ref="L189:O189" si="90">SUM(L179:L187)</f>
        <v>41.837402452277907</v>
      </c>
      <c r="M189" s="311">
        <f t="shared" si="90"/>
        <v>10.619747824040964</v>
      </c>
      <c r="N189" s="311">
        <f t="shared" si="90"/>
        <v>8.4048497236813784</v>
      </c>
      <c r="O189" s="311">
        <f t="shared" si="90"/>
        <v>60.862000000000243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3.4787613663022747</v>
      </c>
      <c r="C196" s="302">
        <v>1.7532858023101523</v>
      </c>
      <c r="D196" s="302">
        <v>2.138579594161401</v>
      </c>
      <c r="E196" s="302">
        <f>SUM(B196:D196)</f>
        <v>7.3706267627738278</v>
      </c>
      <c r="F196" s="303"/>
      <c r="G196" s="302">
        <v>4.9455001520881794</v>
      </c>
      <c r="H196" s="302">
        <v>2.8877506086983278</v>
      </c>
      <c r="I196" s="302">
        <v>1.2973462923908488</v>
      </c>
      <c r="J196" s="302">
        <f>SUM(G196:I196)</f>
        <v>9.1305970531773557</v>
      </c>
      <c r="K196" s="303"/>
      <c r="L196" s="302">
        <v>5.3882273570311003</v>
      </c>
      <c r="M196" s="302">
        <v>4.8372780999450065</v>
      </c>
      <c r="N196" s="302">
        <v>1.4294430855582749</v>
      </c>
      <c r="O196" s="302">
        <f>SUM(L196:N196)</f>
        <v>11.654948542534381</v>
      </c>
    </row>
    <row r="197" spans="1:15" s="236" customFormat="1" x14ac:dyDescent="0.2">
      <c r="A197" s="237" t="str">
        <f>name!E$5</f>
        <v>Professional occupations</v>
      </c>
      <c r="B197" s="302">
        <v>1.0225653847893854</v>
      </c>
      <c r="C197" s="302">
        <v>0.43195223267891503</v>
      </c>
      <c r="D197" s="302">
        <v>0.15084226879124679</v>
      </c>
      <c r="E197" s="302">
        <f t="shared" ref="E197:E204" si="91">SUM(B197:D197)</f>
        <v>1.6053598862595473</v>
      </c>
      <c r="F197" s="303"/>
      <c r="G197" s="302">
        <v>1.806544990307978</v>
      </c>
      <c r="H197" s="302">
        <v>0.84708242959793856</v>
      </c>
      <c r="I197" s="302">
        <v>8.4604584720887804E-2</v>
      </c>
      <c r="J197" s="302">
        <f t="shared" ref="J197:J199" si="92">SUM(G197:I197)</f>
        <v>2.7382320046268043</v>
      </c>
      <c r="K197" s="303"/>
      <c r="L197" s="302">
        <v>1.8231100702854457</v>
      </c>
      <c r="M197" s="302">
        <v>1.1199662964295614</v>
      </c>
      <c r="N197" s="302">
        <v>4.1817217390085856E-2</v>
      </c>
      <c r="O197" s="302">
        <f t="shared" ref="O197:O204" si="93">SUM(L197:N197)</f>
        <v>2.9848935841050932</v>
      </c>
    </row>
    <row r="198" spans="1:15" s="236" customFormat="1" x14ac:dyDescent="0.2">
      <c r="A198" s="237" t="str">
        <f>name!E$6</f>
        <v>Associate professional occupations</v>
      </c>
      <c r="B198" s="302">
        <v>0.79062415580637457</v>
      </c>
      <c r="C198" s="302">
        <v>0.8912305106316385</v>
      </c>
      <c r="D198" s="302">
        <v>0.10405700472128278</v>
      </c>
      <c r="E198" s="302">
        <f t="shared" si="91"/>
        <v>1.7859116711592959</v>
      </c>
      <c r="F198" s="303"/>
      <c r="G198" s="302">
        <v>1.2696754330559399</v>
      </c>
      <c r="H198" s="302">
        <v>1.3266360019318189</v>
      </c>
      <c r="I198" s="302">
        <v>4.9492510437132153E-2</v>
      </c>
      <c r="J198" s="302">
        <f t="shared" si="92"/>
        <v>2.6458039454248907</v>
      </c>
      <c r="K198" s="303"/>
      <c r="L198" s="302">
        <v>1.2141240386528305</v>
      </c>
      <c r="M198" s="302">
        <v>1.3649831206253109</v>
      </c>
      <c r="N198" s="302">
        <v>3.7528744384903744E-2</v>
      </c>
      <c r="O198" s="302">
        <f t="shared" si="93"/>
        <v>2.6166359036630453</v>
      </c>
    </row>
    <row r="199" spans="1:15" s="236" customFormat="1" x14ac:dyDescent="0.2">
      <c r="A199" s="237" t="str">
        <f>name!E$7</f>
        <v>Administrative and secretarial occupations</v>
      </c>
      <c r="B199" s="302">
        <v>1.6622302359611094</v>
      </c>
      <c r="C199" s="302">
        <v>1.3057080959943832</v>
      </c>
      <c r="D199" s="302">
        <v>6.1234401978416453E-2</v>
      </c>
      <c r="E199" s="302">
        <f t="shared" si="91"/>
        <v>3.0291727339339092</v>
      </c>
      <c r="F199" s="303"/>
      <c r="G199" s="302">
        <v>2.3225617889715222</v>
      </c>
      <c r="H199" s="302">
        <v>1.7734184424189496</v>
      </c>
      <c r="I199" s="302">
        <v>2.860880629241077E-2</v>
      </c>
      <c r="J199" s="302">
        <f t="shared" si="92"/>
        <v>4.1245890376828829</v>
      </c>
      <c r="K199" s="303"/>
      <c r="L199" s="302">
        <v>2.3653265774190815</v>
      </c>
      <c r="M199" s="302">
        <v>2.0444940199077659</v>
      </c>
      <c r="N199" s="302">
        <v>2.6620963458857432E-2</v>
      </c>
      <c r="O199" s="302">
        <f t="shared" si="93"/>
        <v>4.4364415607857044</v>
      </c>
    </row>
    <row r="200" spans="1:15" s="236" customFormat="1" x14ac:dyDescent="0.2">
      <c r="A200" s="237" t="str">
        <f>name!E$8</f>
        <v>Skilled trades occupations</v>
      </c>
      <c r="B200" s="302">
        <v>2.1019833045778804</v>
      </c>
      <c r="C200" s="302">
        <v>3.8151366195963199</v>
      </c>
      <c r="D200" s="302">
        <v>0.66525293494401294</v>
      </c>
      <c r="E200" s="302">
        <f t="shared" si="91"/>
        <v>6.5823728591182125</v>
      </c>
      <c r="F200" s="303"/>
      <c r="G200" s="302">
        <v>2.2719397363325577</v>
      </c>
      <c r="H200" s="302">
        <v>3.2709994266539097</v>
      </c>
      <c r="I200" s="302">
        <v>0.39192689837260314</v>
      </c>
      <c r="J200" s="302">
        <f>SUM(G200:I200)</f>
        <v>5.9348660613590702</v>
      </c>
      <c r="K200" s="303"/>
      <c r="L200" s="302">
        <v>1.5279558676201661</v>
      </c>
      <c r="M200" s="302">
        <v>2.9233743715473213</v>
      </c>
      <c r="N200" s="302">
        <v>0.46849041298046074</v>
      </c>
      <c r="O200" s="302">
        <f t="shared" si="93"/>
        <v>4.9198206521479477</v>
      </c>
    </row>
    <row r="201" spans="1:15" s="236" customFormat="1" x14ac:dyDescent="0.2">
      <c r="A201" s="237" t="str">
        <f>name!E$9</f>
        <v>Caring, leisure and other service occupations</v>
      </c>
      <c r="B201" s="302">
        <v>1.1019897764797117</v>
      </c>
      <c r="C201" s="302">
        <v>1.3039537536845578</v>
      </c>
      <c r="D201" s="302">
        <v>0.19260605946747875</v>
      </c>
      <c r="E201" s="302">
        <f t="shared" si="91"/>
        <v>2.5985495896317481</v>
      </c>
      <c r="F201" s="303"/>
      <c r="G201" s="302">
        <v>1.4280225336096453</v>
      </c>
      <c r="H201" s="302">
        <v>1.5451826816592011</v>
      </c>
      <c r="I201" s="302">
        <v>0.14169201512947827</v>
      </c>
      <c r="J201" s="302">
        <f t="shared" ref="J201:J204" si="94">SUM(G201:I201)</f>
        <v>3.1148972303983244</v>
      </c>
      <c r="K201" s="303"/>
      <c r="L201" s="302">
        <v>1.5231109876296585</v>
      </c>
      <c r="M201" s="302">
        <v>1.5679680573326658</v>
      </c>
      <c r="N201" s="302">
        <v>0.21397080807889468</v>
      </c>
      <c r="O201" s="302">
        <f t="shared" si="93"/>
        <v>3.3050498530412189</v>
      </c>
    </row>
    <row r="202" spans="1:15" s="236" customFormat="1" x14ac:dyDescent="0.2">
      <c r="A202" s="237" t="str">
        <f>name!E$10</f>
        <v>Sales and customer service occupations</v>
      </c>
      <c r="B202" s="302">
        <v>1.1135362936096662</v>
      </c>
      <c r="C202" s="302">
        <v>4.0365052442605105</v>
      </c>
      <c r="D202" s="302">
        <v>0.9050439721817104</v>
      </c>
      <c r="E202" s="302">
        <f t="shared" si="91"/>
        <v>6.055085510051887</v>
      </c>
      <c r="F202" s="303"/>
      <c r="G202" s="302">
        <v>1.4033548770277156</v>
      </c>
      <c r="H202" s="302">
        <v>4.9343766341682223</v>
      </c>
      <c r="I202" s="302">
        <v>0.33808449747118308</v>
      </c>
      <c r="J202" s="302">
        <f t="shared" si="94"/>
        <v>6.6758160086671205</v>
      </c>
      <c r="K202" s="303"/>
      <c r="L202" s="302">
        <v>1.538559858773523</v>
      </c>
      <c r="M202" s="302">
        <v>6.3800791245487964</v>
      </c>
      <c r="N202" s="302">
        <v>0.24604171490305088</v>
      </c>
      <c r="O202" s="302">
        <f t="shared" si="93"/>
        <v>8.1646806982253697</v>
      </c>
    </row>
    <row r="203" spans="1:15" s="236" customFormat="1" x14ac:dyDescent="0.2">
      <c r="A203" s="237" t="str">
        <f>name!E$11</f>
        <v>Process, plant and machine operatives</v>
      </c>
      <c r="B203" s="302">
        <v>0.45301230165028461</v>
      </c>
      <c r="C203" s="302">
        <v>2.3663798518476877</v>
      </c>
      <c r="D203" s="302">
        <v>8.6244774513208708E-2</v>
      </c>
      <c r="E203" s="302">
        <f t="shared" si="91"/>
        <v>2.9056369280111811</v>
      </c>
      <c r="F203" s="303"/>
      <c r="G203" s="302">
        <v>0.46217845270809793</v>
      </c>
      <c r="H203" s="302">
        <v>2.4433090659456855</v>
      </c>
      <c r="I203" s="302">
        <v>3.3668173576544669E-2</v>
      </c>
      <c r="J203" s="302">
        <f t="shared" si="94"/>
        <v>2.9391556922303281</v>
      </c>
      <c r="K203" s="303"/>
      <c r="L203" s="302">
        <v>0.58353908103584928</v>
      </c>
      <c r="M203" s="302">
        <v>3.1913830228587532</v>
      </c>
      <c r="N203" s="302">
        <v>5.8960447094256692E-2</v>
      </c>
      <c r="O203" s="302">
        <f t="shared" si="93"/>
        <v>3.833882550988859</v>
      </c>
    </row>
    <row r="204" spans="1:15" s="236" customFormat="1" x14ac:dyDescent="0.2">
      <c r="A204" s="237" t="str">
        <f>name!E$12</f>
        <v>Elementary occupations</v>
      </c>
      <c r="B204" s="302">
        <v>8.3122007173125994</v>
      </c>
      <c r="C204" s="302">
        <v>19.421528382416664</v>
      </c>
      <c r="D204" s="302">
        <v>0.49555495933109567</v>
      </c>
      <c r="E204" s="302">
        <f t="shared" si="91"/>
        <v>28.229284059060358</v>
      </c>
      <c r="F204" s="303"/>
      <c r="G204" s="302">
        <v>8.6909902338222569</v>
      </c>
      <c r="H204" s="302">
        <v>20.882621526374223</v>
      </c>
      <c r="I204" s="302">
        <v>0.15943120623661561</v>
      </c>
      <c r="J204" s="302">
        <f t="shared" si="94"/>
        <v>29.733042966433093</v>
      </c>
      <c r="K204" s="303"/>
      <c r="L204" s="302">
        <v>10.202942875024243</v>
      </c>
      <c r="M204" s="302">
        <v>18.281071311481078</v>
      </c>
      <c r="N204" s="302">
        <v>0.30763246800298089</v>
      </c>
      <c r="O204" s="302">
        <f t="shared" si="93"/>
        <v>28.791646654508302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20.036903536489287</v>
      </c>
      <c r="C206" s="311">
        <f t="shared" ref="C206:E206" si="95">SUM(C196:C204)</f>
        <v>35.325680493420833</v>
      </c>
      <c r="D206" s="311">
        <f t="shared" si="95"/>
        <v>4.7994159700898544</v>
      </c>
      <c r="E206" s="311">
        <f t="shared" si="95"/>
        <v>60.161999999999964</v>
      </c>
      <c r="F206" s="311"/>
      <c r="G206" s="311">
        <f t="shared" ref="G206:J206" si="96">SUM(G196:G204)</f>
        <v>24.600768197923891</v>
      </c>
      <c r="H206" s="311">
        <f t="shared" si="96"/>
        <v>39.911376817448271</v>
      </c>
      <c r="I206" s="311">
        <f t="shared" si="96"/>
        <v>2.5248549846277042</v>
      </c>
      <c r="J206" s="311">
        <f t="shared" si="96"/>
        <v>67.036999999999864</v>
      </c>
      <c r="K206" s="311"/>
      <c r="L206" s="311">
        <f t="shared" ref="L206:O206" si="97">SUM(L196:L204)</f>
        <v>26.1668967134719</v>
      </c>
      <c r="M206" s="311">
        <f t="shared" si="97"/>
        <v>41.710597424676259</v>
      </c>
      <c r="N206" s="311">
        <f t="shared" si="97"/>
        <v>2.8305058618517656</v>
      </c>
      <c r="O206" s="311">
        <f t="shared" si="97"/>
        <v>70.707999999999913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0.20164607886505176</v>
      </c>
      <c r="C213" s="302">
        <v>3.8372219473217402E-2</v>
      </c>
      <c r="D213" s="302">
        <v>0.2555370597890726</v>
      </c>
      <c r="E213" s="302">
        <f>SUM(B213:D213)</f>
        <v>0.49555535812734175</v>
      </c>
      <c r="F213" s="303"/>
      <c r="G213" s="302">
        <v>0.26802546449379039</v>
      </c>
      <c r="H213" s="302">
        <v>0.10753035691870812</v>
      </c>
      <c r="I213" s="302">
        <v>0.15825814720009579</v>
      </c>
      <c r="J213" s="302">
        <f>SUM(G213:I213)</f>
        <v>0.53381396861259423</v>
      </c>
      <c r="K213" s="303"/>
      <c r="L213" s="302">
        <v>0.27192937203216083</v>
      </c>
      <c r="M213" s="302">
        <v>0.14632091920580381</v>
      </c>
      <c r="N213" s="302">
        <v>0.17615097910866487</v>
      </c>
      <c r="O213" s="302">
        <f>SUM(L213:N213)</f>
        <v>0.59440127034662948</v>
      </c>
    </row>
    <row r="214" spans="1:15" s="236" customFormat="1" x14ac:dyDescent="0.2">
      <c r="A214" s="237" t="str">
        <f>name!E$5</f>
        <v>Professional occupations</v>
      </c>
      <c r="B214" s="302">
        <v>0.30319638381022129</v>
      </c>
      <c r="C214" s="302">
        <v>4.8872604903090061E-2</v>
      </c>
      <c r="D214" s="302">
        <v>0.3258916368056135</v>
      </c>
      <c r="E214" s="302">
        <f t="shared" ref="E214:E221" si="98">SUM(B214:D214)</f>
        <v>0.67796062551892489</v>
      </c>
      <c r="F214" s="303"/>
      <c r="G214" s="302">
        <v>0.4524586586390078</v>
      </c>
      <c r="H214" s="302">
        <v>0.16141342558028379</v>
      </c>
      <c r="I214" s="302">
        <v>0.17634460259741178</v>
      </c>
      <c r="J214" s="302">
        <f t="shared" ref="J214:J216" si="99">SUM(G214:I214)</f>
        <v>0.79021668681670343</v>
      </c>
      <c r="K214" s="303"/>
      <c r="L214" s="302">
        <v>0.50142765119482413</v>
      </c>
      <c r="M214" s="302">
        <v>0.23280681548552959</v>
      </c>
      <c r="N214" s="302">
        <v>0.14110951989376375</v>
      </c>
      <c r="O214" s="302">
        <f t="shared" ref="O214:O221" si="100">SUM(L214:N214)</f>
        <v>0.87534398657411749</v>
      </c>
    </row>
    <row r="215" spans="1:15" s="236" customFormat="1" x14ac:dyDescent="0.2">
      <c r="A215" s="237" t="str">
        <f>name!E$6</f>
        <v>Associate professional occupations</v>
      </c>
      <c r="B215" s="302">
        <v>0.19489665396167816</v>
      </c>
      <c r="C215" s="302">
        <v>6.6326231691191437E-2</v>
      </c>
      <c r="D215" s="302">
        <v>0.4692329689484977</v>
      </c>
      <c r="E215" s="302">
        <f t="shared" si="98"/>
        <v>0.7304558546013673</v>
      </c>
      <c r="F215" s="303"/>
      <c r="G215" s="302">
        <v>0.25226274361554923</v>
      </c>
      <c r="H215" s="302">
        <v>0.17199097905709823</v>
      </c>
      <c r="I215" s="302">
        <v>0.36304646032047844</v>
      </c>
      <c r="J215" s="302">
        <f t="shared" si="99"/>
        <v>0.78730018299312587</v>
      </c>
      <c r="K215" s="303"/>
      <c r="L215" s="302">
        <v>0.24047982541791543</v>
      </c>
      <c r="M215" s="302">
        <v>0.17676269443376183</v>
      </c>
      <c r="N215" s="302">
        <v>0.35535087663577131</v>
      </c>
      <c r="O215" s="302">
        <f t="shared" si="100"/>
        <v>0.77259339648744851</v>
      </c>
    </row>
    <row r="216" spans="1:15" s="236" customFormat="1" x14ac:dyDescent="0.2">
      <c r="A216" s="237" t="str">
        <f>name!E$7</f>
        <v>Administrative and secretarial occupations</v>
      </c>
      <c r="B216" s="302">
        <v>0.1734994633062894</v>
      </c>
      <c r="C216" s="302">
        <v>0.15024961836160833</v>
      </c>
      <c r="D216" s="302">
        <v>5.2870759731594483E-2</v>
      </c>
      <c r="E216" s="302">
        <f t="shared" si="98"/>
        <v>0.37661984139949223</v>
      </c>
      <c r="F216" s="303"/>
      <c r="G216" s="302">
        <v>0.15385332302675372</v>
      </c>
      <c r="H216" s="302">
        <v>0.36899764932663753</v>
      </c>
      <c r="I216" s="302">
        <v>4.2301394205553414E-2</v>
      </c>
      <c r="J216" s="302">
        <f t="shared" si="99"/>
        <v>0.56515236655894474</v>
      </c>
      <c r="K216" s="303"/>
      <c r="L216" s="302">
        <v>0.12731214257099657</v>
      </c>
      <c r="M216" s="302">
        <v>0.34934557591237309</v>
      </c>
      <c r="N216" s="302">
        <v>3.6987091108239993E-2</v>
      </c>
      <c r="O216" s="302">
        <f t="shared" si="100"/>
        <v>0.51364480959160963</v>
      </c>
    </row>
    <row r="217" spans="1:15" s="236" customFormat="1" x14ac:dyDescent="0.2">
      <c r="A217" s="237" t="str">
        <f>name!E$8</f>
        <v>Skilled trades occupations</v>
      </c>
      <c r="B217" s="302">
        <v>9.6277798681387736E-2</v>
      </c>
      <c r="C217" s="302">
        <v>3.1744961358280574E-2</v>
      </c>
      <c r="D217" s="302">
        <v>0.17085322938904113</v>
      </c>
      <c r="E217" s="302">
        <f t="shared" si="98"/>
        <v>0.29887598942870941</v>
      </c>
      <c r="F217" s="303"/>
      <c r="G217" s="302">
        <v>9.5031037968074036E-2</v>
      </c>
      <c r="H217" s="302">
        <v>4.765892142244537E-2</v>
      </c>
      <c r="I217" s="302">
        <v>8.8655374574117277E-2</v>
      </c>
      <c r="J217" s="302">
        <f>SUM(G217:I217)</f>
        <v>0.23134533396463669</v>
      </c>
      <c r="K217" s="303"/>
      <c r="L217" s="302">
        <v>5.4324579134306911E-2</v>
      </c>
      <c r="M217" s="302">
        <v>6.7353214714657703E-2</v>
      </c>
      <c r="N217" s="302">
        <v>9.049316532870455E-2</v>
      </c>
      <c r="O217" s="302">
        <f t="shared" si="100"/>
        <v>0.21217095917766915</v>
      </c>
    </row>
    <row r="218" spans="1:15" s="236" customFormat="1" x14ac:dyDescent="0.2">
      <c r="A218" s="237" t="str">
        <f>name!E$9</f>
        <v>Caring, leisure and other service occupations</v>
      </c>
      <c r="B218" s="302">
        <v>5.8514517508895303E-2</v>
      </c>
      <c r="C218" s="302">
        <v>6.1259653053382358E-2</v>
      </c>
      <c r="D218" s="302">
        <v>3.0659300674742297E-2</v>
      </c>
      <c r="E218" s="302">
        <f t="shared" si="98"/>
        <v>0.15043347123701994</v>
      </c>
      <c r="F218" s="303"/>
      <c r="G218" s="302">
        <v>3.3815462587157001E-2</v>
      </c>
      <c r="H218" s="302">
        <v>0.15858152564218211</v>
      </c>
      <c r="I218" s="302">
        <v>3.0630234875465845E-2</v>
      </c>
      <c r="J218" s="302">
        <f t="shared" ref="J218:J221" si="101">SUM(G218:I218)</f>
        <v>0.22302722310480497</v>
      </c>
      <c r="K218" s="303"/>
      <c r="L218" s="302">
        <v>3.898568379115773E-2</v>
      </c>
      <c r="M218" s="302">
        <v>0.16299799658331271</v>
      </c>
      <c r="N218" s="302">
        <v>3.2847188151247222E-2</v>
      </c>
      <c r="O218" s="302">
        <f t="shared" si="100"/>
        <v>0.23483086852571766</v>
      </c>
    </row>
    <row r="219" spans="1:15" s="236" customFormat="1" x14ac:dyDescent="0.2">
      <c r="A219" s="237" t="str">
        <f>name!E$10</f>
        <v>Sales and customer service occupations</v>
      </c>
      <c r="B219" s="302">
        <v>7.603776412990626E-2</v>
      </c>
      <c r="C219" s="302">
        <v>4.9827142281948254E-2</v>
      </c>
      <c r="D219" s="302">
        <v>5.3946880662802899E-2</v>
      </c>
      <c r="E219" s="302">
        <f t="shared" si="98"/>
        <v>0.17981178707465742</v>
      </c>
      <c r="F219" s="303"/>
      <c r="G219" s="302">
        <v>7.3499087670019003E-2</v>
      </c>
      <c r="H219" s="302">
        <v>0.10683650696542574</v>
      </c>
      <c r="I219" s="302">
        <v>2.6936920391036633E-2</v>
      </c>
      <c r="J219" s="302">
        <f t="shared" si="101"/>
        <v>0.20727251502648136</v>
      </c>
      <c r="K219" s="303"/>
      <c r="L219" s="302">
        <v>8.2666421036068249E-2</v>
      </c>
      <c r="M219" s="302">
        <v>0.11572835077176434</v>
      </c>
      <c r="N219" s="302">
        <v>2.7135891013689649E-2</v>
      </c>
      <c r="O219" s="302">
        <f t="shared" si="100"/>
        <v>0.22553066282152226</v>
      </c>
    </row>
    <row r="220" spans="1:15" s="236" customFormat="1" x14ac:dyDescent="0.2">
      <c r="A220" s="237" t="str">
        <f>name!E$11</f>
        <v>Process, plant and machine operatives</v>
      </c>
      <c r="B220" s="302">
        <v>4.2793921356552446E-2</v>
      </c>
      <c r="C220" s="302">
        <v>2.914266356915237E-2</v>
      </c>
      <c r="D220" s="302">
        <v>3.0857263118726139E-2</v>
      </c>
      <c r="E220" s="302">
        <f t="shared" si="98"/>
        <v>0.10279384804443095</v>
      </c>
      <c r="F220" s="303"/>
      <c r="G220" s="302">
        <v>4.3695476386615015E-2</v>
      </c>
      <c r="H220" s="302">
        <v>4.6126164648161092E-2</v>
      </c>
      <c r="I220" s="302">
        <v>1.8297639656426321E-2</v>
      </c>
      <c r="J220" s="302">
        <f t="shared" si="101"/>
        <v>0.10811928069120243</v>
      </c>
      <c r="K220" s="303"/>
      <c r="L220" s="302">
        <v>4.6652863197527469E-2</v>
      </c>
      <c r="M220" s="302">
        <v>5.8564570079119818E-2</v>
      </c>
      <c r="N220" s="302">
        <v>1.3348165298032739E-2</v>
      </c>
      <c r="O220" s="302">
        <f t="shared" si="100"/>
        <v>0.11856559857468002</v>
      </c>
    </row>
    <row r="221" spans="1:15" s="236" customFormat="1" x14ac:dyDescent="0.2">
      <c r="A221" s="237" t="str">
        <f>name!E$12</f>
        <v>Elementary occupations</v>
      </c>
      <c r="B221" s="302">
        <v>0.13887172316068669</v>
      </c>
      <c r="C221" s="302">
        <v>0.19482615606636147</v>
      </c>
      <c r="D221" s="302">
        <v>3.97953453410088E-2</v>
      </c>
      <c r="E221" s="302">
        <f t="shared" si="98"/>
        <v>0.373493224568057</v>
      </c>
      <c r="F221" s="303"/>
      <c r="G221" s="302">
        <v>0.1125242548641736</v>
      </c>
      <c r="H221" s="302">
        <v>0.32732916953376573</v>
      </c>
      <c r="I221" s="302">
        <v>1.889901783357038E-2</v>
      </c>
      <c r="J221" s="302">
        <f t="shared" si="101"/>
        <v>0.45875244223150974</v>
      </c>
      <c r="K221" s="303"/>
      <c r="L221" s="302">
        <v>9.1751009700387812E-2</v>
      </c>
      <c r="M221" s="302">
        <v>0.24193133441835846</v>
      </c>
      <c r="N221" s="302">
        <v>2.0236103781860741E-2</v>
      </c>
      <c r="O221" s="302">
        <f t="shared" si="100"/>
        <v>0.353918447900607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1.2857343047806691</v>
      </c>
      <c r="C223" s="311">
        <f t="shared" ref="C223:E223" si="102">SUM(C213:C221)</f>
        <v>0.6706212507582322</v>
      </c>
      <c r="D223" s="311">
        <f t="shared" si="102"/>
        <v>1.4296444444610992</v>
      </c>
      <c r="E223" s="311">
        <f t="shared" si="102"/>
        <v>3.386000000000001</v>
      </c>
      <c r="F223" s="311"/>
      <c r="G223" s="311">
        <f t="shared" ref="G223:J223" si="103">SUM(G213:G221)</f>
        <v>1.48516550925114</v>
      </c>
      <c r="H223" s="311">
        <f t="shared" si="103"/>
        <v>1.4964646990947077</v>
      </c>
      <c r="I223" s="311">
        <f t="shared" si="103"/>
        <v>0.923369791654156</v>
      </c>
      <c r="J223" s="311">
        <f t="shared" si="103"/>
        <v>3.9050000000000034</v>
      </c>
      <c r="K223" s="311"/>
      <c r="L223" s="311">
        <f t="shared" ref="L223:O223" si="104">SUM(L213:L221)</f>
        <v>1.455529548075345</v>
      </c>
      <c r="M223" s="311">
        <f t="shared" si="104"/>
        <v>1.5518114716046814</v>
      </c>
      <c r="N223" s="311">
        <f t="shared" si="104"/>
        <v>0.89365898031997471</v>
      </c>
      <c r="O223" s="311">
        <f t="shared" si="104"/>
        <v>3.9010000000000007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3.1722904899899991</v>
      </c>
      <c r="C230" s="302">
        <v>0.27832511085211192</v>
      </c>
      <c r="D230" s="302">
        <v>0.43223630325178491</v>
      </c>
      <c r="E230" s="302">
        <f>SUM(B230:D230)</f>
        <v>3.8828519040938962</v>
      </c>
      <c r="F230" s="303"/>
      <c r="G230" s="302">
        <v>3.4067842553995749</v>
      </c>
      <c r="H230" s="302">
        <v>0.46090038953218482</v>
      </c>
      <c r="I230" s="302">
        <v>0.19840299488292268</v>
      </c>
      <c r="J230" s="302">
        <f>SUM(G230:I230)</f>
        <v>4.0660876398146826</v>
      </c>
      <c r="K230" s="303"/>
      <c r="L230" s="302">
        <v>3.7219000496237094</v>
      </c>
      <c r="M230" s="302">
        <v>0.54613631360711612</v>
      </c>
      <c r="N230" s="302">
        <v>0.2211509881239728</v>
      </c>
      <c r="O230" s="302">
        <f>SUM(L230:N230)</f>
        <v>4.489187351354798</v>
      </c>
    </row>
    <row r="231" spans="1:15" s="236" customFormat="1" x14ac:dyDescent="0.2">
      <c r="A231" s="237" t="str">
        <f>name!E$5</f>
        <v>Professional occupations</v>
      </c>
      <c r="B231" s="302">
        <v>9.1080173569766139</v>
      </c>
      <c r="C231" s="302">
        <v>0.33117868218302782</v>
      </c>
      <c r="D231" s="302">
        <v>1.0326837974972418</v>
      </c>
      <c r="E231" s="302">
        <f t="shared" ref="E231:E238" si="105">SUM(B231:D231)</f>
        <v>10.471879836656884</v>
      </c>
      <c r="F231" s="303"/>
      <c r="G231" s="302">
        <v>10.958537840696383</v>
      </c>
      <c r="H231" s="302">
        <v>0.54269327452012539</v>
      </c>
      <c r="I231" s="302">
        <v>0.42632862081224721</v>
      </c>
      <c r="J231" s="302">
        <f t="shared" ref="J231:J233" si="106">SUM(G231:I231)</f>
        <v>11.927559736028757</v>
      </c>
      <c r="K231" s="303"/>
      <c r="L231" s="302">
        <v>13.375579814975245</v>
      </c>
      <c r="M231" s="302">
        <v>0.6897570328307181</v>
      </c>
      <c r="N231" s="302">
        <v>0.43299408244385823</v>
      </c>
      <c r="O231" s="302">
        <f t="shared" ref="O231:O238" si="107">SUM(L231:N231)</f>
        <v>14.498330930249821</v>
      </c>
    </row>
    <row r="232" spans="1:15" s="236" customFormat="1" x14ac:dyDescent="0.2">
      <c r="A232" s="237" t="str">
        <f>name!E$6</f>
        <v>Associate professional occupations</v>
      </c>
      <c r="B232" s="302">
        <v>3.029335991036016</v>
      </c>
      <c r="C232" s="302">
        <v>0.28943041207813552</v>
      </c>
      <c r="D232" s="302">
        <v>0.51612218965959544</v>
      </c>
      <c r="E232" s="302">
        <f t="shared" si="105"/>
        <v>3.8348885927737468</v>
      </c>
      <c r="F232" s="303"/>
      <c r="G232" s="302">
        <v>3.2791027849361472</v>
      </c>
      <c r="H232" s="302">
        <v>0.37249111051603051</v>
      </c>
      <c r="I232" s="302">
        <v>0.24917473377821431</v>
      </c>
      <c r="J232" s="302">
        <f t="shared" si="106"/>
        <v>3.900768629230392</v>
      </c>
      <c r="K232" s="303"/>
      <c r="L232" s="302">
        <v>3.4749235742287654</v>
      </c>
      <c r="M232" s="302">
        <v>0.38156412727329664</v>
      </c>
      <c r="N232" s="302">
        <v>0.28780615916335112</v>
      </c>
      <c r="O232" s="302">
        <f t="shared" si="107"/>
        <v>4.1442938606654129</v>
      </c>
    </row>
    <row r="233" spans="1:15" s="236" customFormat="1" x14ac:dyDescent="0.2">
      <c r="A233" s="237" t="str">
        <f>name!E$7</f>
        <v>Administrative and secretarial occupations</v>
      </c>
      <c r="B233" s="302">
        <v>1.1978966025885247</v>
      </c>
      <c r="C233" s="302">
        <v>0.59080281861167672</v>
      </c>
      <c r="D233" s="302">
        <v>9.3611602503550051E-2</v>
      </c>
      <c r="E233" s="302">
        <f t="shared" si="105"/>
        <v>1.8823110237037515</v>
      </c>
      <c r="F233" s="303"/>
      <c r="G233" s="302">
        <v>0.96182615762887358</v>
      </c>
      <c r="H233" s="302">
        <v>0.64635426923384698</v>
      </c>
      <c r="I233" s="302">
        <v>4.4437252463015692E-2</v>
      </c>
      <c r="J233" s="302">
        <f t="shared" si="106"/>
        <v>1.6526176793257363</v>
      </c>
      <c r="K233" s="303"/>
      <c r="L233" s="302">
        <v>0.80531715230255252</v>
      </c>
      <c r="M233" s="302">
        <v>0.56319311406346795</v>
      </c>
      <c r="N233" s="302">
        <v>2.8994392637638394E-2</v>
      </c>
      <c r="O233" s="302">
        <f t="shared" si="107"/>
        <v>1.3975046590036588</v>
      </c>
    </row>
    <row r="234" spans="1:15" s="236" customFormat="1" x14ac:dyDescent="0.2">
      <c r="A234" s="237" t="str">
        <f>name!E$8</f>
        <v>Skilled trades occupations</v>
      </c>
      <c r="B234" s="302">
        <v>1.2355725309784649</v>
      </c>
      <c r="C234" s="302">
        <v>0.11351988033421462</v>
      </c>
      <c r="D234" s="302">
        <v>0.38012235591452787</v>
      </c>
      <c r="E234" s="302">
        <f t="shared" si="105"/>
        <v>1.7292147672272073</v>
      </c>
      <c r="F234" s="303"/>
      <c r="G234" s="302">
        <v>1.0768907427203427</v>
      </c>
      <c r="H234" s="302">
        <v>8.2159066728803257E-2</v>
      </c>
      <c r="I234" s="302">
        <v>0.1228508180630694</v>
      </c>
      <c r="J234" s="302">
        <f>SUM(G234:I234)</f>
        <v>1.2819006275122153</v>
      </c>
      <c r="K234" s="303"/>
      <c r="L234" s="302">
        <v>0.79561091671642725</v>
      </c>
      <c r="M234" s="302">
        <v>0.10539604172166217</v>
      </c>
      <c r="N234" s="302">
        <v>0.21415066084740689</v>
      </c>
      <c r="O234" s="302">
        <f t="shared" si="107"/>
        <v>1.1151576192854964</v>
      </c>
    </row>
    <row r="235" spans="1:15" s="236" customFormat="1" x14ac:dyDescent="0.2">
      <c r="A235" s="237" t="str">
        <f>name!E$9</f>
        <v>Caring, leisure and other service occupations</v>
      </c>
      <c r="B235" s="302">
        <v>0.48188422950209964</v>
      </c>
      <c r="C235" s="302">
        <v>0.10521245110869365</v>
      </c>
      <c r="D235" s="302">
        <v>6.0068189771968518E-2</v>
      </c>
      <c r="E235" s="302">
        <f t="shared" si="105"/>
        <v>0.64716487038276183</v>
      </c>
      <c r="F235" s="303"/>
      <c r="G235" s="302">
        <v>0.42302433174926629</v>
      </c>
      <c r="H235" s="302">
        <v>0.11680219917626763</v>
      </c>
      <c r="I235" s="302">
        <v>3.6932290878144799E-2</v>
      </c>
      <c r="J235" s="302">
        <f t="shared" ref="J235:J238" si="108">SUM(G235:I235)</f>
        <v>0.57675882180367866</v>
      </c>
      <c r="K235" s="303"/>
      <c r="L235" s="302">
        <v>0.61625475698651766</v>
      </c>
      <c r="M235" s="302">
        <v>0.14206832785702733</v>
      </c>
      <c r="N235" s="302">
        <v>6.0358040445220508E-2</v>
      </c>
      <c r="O235" s="302">
        <f t="shared" si="107"/>
        <v>0.81868112528876547</v>
      </c>
    </row>
    <row r="236" spans="1:15" s="236" customFormat="1" x14ac:dyDescent="0.2">
      <c r="A236" s="237" t="str">
        <f>name!E$10</f>
        <v>Sales and customer service occupations</v>
      </c>
      <c r="B236" s="302">
        <v>0.64633069769772045</v>
      </c>
      <c r="C236" s="302">
        <v>0.49923505159128023</v>
      </c>
      <c r="D236" s="302">
        <v>5.7628479438272782E-2</v>
      </c>
      <c r="E236" s="302">
        <f t="shared" si="105"/>
        <v>1.2031942287272734</v>
      </c>
      <c r="F236" s="303"/>
      <c r="G236" s="302">
        <v>0.54148452955582216</v>
      </c>
      <c r="H236" s="302">
        <v>0.33024804532797936</v>
      </c>
      <c r="I236" s="302">
        <v>1.9142300517356374E-2</v>
      </c>
      <c r="J236" s="302">
        <f t="shared" si="108"/>
        <v>0.89087487540115784</v>
      </c>
      <c r="K236" s="303"/>
      <c r="L236" s="302">
        <v>0.70386793196673325</v>
      </c>
      <c r="M236" s="302">
        <v>0.42802942215732376</v>
      </c>
      <c r="N236" s="302">
        <v>2.4880682241201862E-2</v>
      </c>
      <c r="O236" s="302">
        <f t="shared" si="107"/>
        <v>1.1567780363652589</v>
      </c>
    </row>
    <row r="237" spans="1:15" s="236" customFormat="1" x14ac:dyDescent="0.2">
      <c r="A237" s="237" t="str">
        <f>name!E$11</f>
        <v>Process, plant and machine operatives</v>
      </c>
      <c r="B237" s="302">
        <v>0.12846015797866425</v>
      </c>
      <c r="C237" s="302">
        <v>8.8129935077859309E-2</v>
      </c>
      <c r="D237" s="302">
        <v>9.5142116239423674E-2</v>
      </c>
      <c r="E237" s="302">
        <f t="shared" si="105"/>
        <v>0.31173220929594725</v>
      </c>
      <c r="F237" s="303"/>
      <c r="G237" s="302">
        <v>9.5922184786399384E-2</v>
      </c>
      <c r="H237" s="302">
        <v>9.2069262732802262E-2</v>
      </c>
      <c r="I237" s="302">
        <v>3.9589528794399045E-2</v>
      </c>
      <c r="J237" s="302">
        <f t="shared" si="108"/>
        <v>0.22758097631360069</v>
      </c>
      <c r="K237" s="303"/>
      <c r="L237" s="302">
        <v>0.10183401230874625</v>
      </c>
      <c r="M237" s="302">
        <v>0.11872575579923256</v>
      </c>
      <c r="N237" s="302">
        <v>6.0312267771081708E-2</v>
      </c>
      <c r="O237" s="302">
        <f t="shared" si="107"/>
        <v>0.28087203587906051</v>
      </c>
    </row>
    <row r="238" spans="1:15" s="236" customFormat="1" x14ac:dyDescent="0.2">
      <c r="A238" s="237" t="str">
        <f>name!E$12</f>
        <v>Elementary occupations</v>
      </c>
      <c r="B238" s="302">
        <v>0.31497476658204199</v>
      </c>
      <c r="C238" s="302">
        <v>0.18233562880636445</v>
      </c>
      <c r="D238" s="302">
        <v>0.11145217175018708</v>
      </c>
      <c r="E238" s="302">
        <f t="shared" si="105"/>
        <v>0.60876256713859356</v>
      </c>
      <c r="F238" s="303"/>
      <c r="G238" s="302">
        <v>0.2566747858230008</v>
      </c>
      <c r="H238" s="302">
        <v>0.16423113863298044</v>
      </c>
      <c r="I238" s="302">
        <v>4.194509011376607E-2</v>
      </c>
      <c r="J238" s="302">
        <f t="shared" si="108"/>
        <v>0.46285101456974731</v>
      </c>
      <c r="K238" s="303"/>
      <c r="L238" s="302">
        <v>0.24942966905347624</v>
      </c>
      <c r="M238" s="302">
        <v>0.131259670463508</v>
      </c>
      <c r="N238" s="302">
        <v>5.9505042390722615E-2</v>
      </c>
      <c r="O238" s="302">
        <f t="shared" si="107"/>
        <v>0.44019438190770688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19.314762823330149</v>
      </c>
      <c r="C240" s="311">
        <f t="shared" ref="C240:E240" si="109">SUM(C230:C238)</f>
        <v>2.4781699706433642</v>
      </c>
      <c r="D240" s="311">
        <f t="shared" si="109"/>
        <v>2.7790672060265522</v>
      </c>
      <c r="E240" s="311">
        <f t="shared" si="109"/>
        <v>24.572000000000067</v>
      </c>
      <c r="F240" s="311"/>
      <c r="G240" s="311">
        <f t="shared" ref="G240:J240" si="110">SUM(G230:G238)</f>
        <v>21.000247613295816</v>
      </c>
      <c r="H240" s="311">
        <f t="shared" si="110"/>
        <v>2.8079487564010206</v>
      </c>
      <c r="I240" s="311">
        <f t="shared" si="110"/>
        <v>1.1788036303031355</v>
      </c>
      <c r="J240" s="311">
        <f t="shared" si="110"/>
        <v>24.986999999999966</v>
      </c>
      <c r="K240" s="311"/>
      <c r="L240" s="311">
        <f t="shared" ref="L240:O240" si="111">SUM(L230:L238)</f>
        <v>23.844717878162172</v>
      </c>
      <c r="M240" s="311">
        <f t="shared" si="111"/>
        <v>3.1061298057733526</v>
      </c>
      <c r="N240" s="311">
        <f t="shared" si="111"/>
        <v>1.3901523160644538</v>
      </c>
      <c r="O240" s="311">
        <f t="shared" si="111"/>
        <v>28.34099999999998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2.0087054978669281</v>
      </c>
      <c r="C247" s="302">
        <v>0.18666175820463224</v>
      </c>
      <c r="D247" s="302">
        <v>0.46653356950804575</v>
      </c>
      <c r="E247" s="302">
        <f>SUM(B247:D247)</f>
        <v>2.6619008255796062</v>
      </c>
      <c r="F247" s="303"/>
      <c r="G247" s="302">
        <v>2.4746525399431225</v>
      </c>
      <c r="H247" s="302">
        <v>0.27963242558255025</v>
      </c>
      <c r="I247" s="302">
        <v>0.29406113668044431</v>
      </c>
      <c r="J247" s="302">
        <f>SUM(G247:I247)</f>
        <v>3.0483461022061173</v>
      </c>
      <c r="K247" s="303"/>
      <c r="L247" s="302">
        <v>2.2287283944454703</v>
      </c>
      <c r="M247" s="302">
        <v>0.30857106007205304</v>
      </c>
      <c r="N247" s="302">
        <v>0.31704295623016426</v>
      </c>
      <c r="O247" s="302">
        <f>SUM(L247:N247)</f>
        <v>2.8543424107476874</v>
      </c>
    </row>
    <row r="248" spans="1:15" s="236" customFormat="1" x14ac:dyDescent="0.2">
      <c r="A248" s="237" t="str">
        <f>name!E$5</f>
        <v>Professional occupations</v>
      </c>
      <c r="B248" s="302">
        <v>2.2678077395938572</v>
      </c>
      <c r="C248" s="302">
        <v>0.13996815551946759</v>
      </c>
      <c r="D248" s="302">
        <v>0.50047322162808083</v>
      </c>
      <c r="E248" s="302">
        <f t="shared" ref="E248:E255" si="112">SUM(B248:D248)</f>
        <v>2.9082491167414055</v>
      </c>
      <c r="F248" s="303"/>
      <c r="G248" s="302">
        <v>3.330054747728671</v>
      </c>
      <c r="H248" s="302">
        <v>0.19863936069188734</v>
      </c>
      <c r="I248" s="302">
        <v>0.3104863138942443</v>
      </c>
      <c r="J248" s="302">
        <f t="shared" ref="J248:J250" si="113">SUM(G248:I248)</f>
        <v>3.8391804223148029</v>
      </c>
      <c r="K248" s="303"/>
      <c r="L248" s="302">
        <v>3.773325219942643</v>
      </c>
      <c r="M248" s="302">
        <v>0.21471617810397531</v>
      </c>
      <c r="N248" s="302">
        <v>0.30203085478523656</v>
      </c>
      <c r="O248" s="302">
        <f t="shared" ref="O248:O255" si="114">SUM(L248:N248)</f>
        <v>4.2900722528318544</v>
      </c>
    </row>
    <row r="249" spans="1:15" s="236" customFormat="1" x14ac:dyDescent="0.2">
      <c r="A249" s="237" t="str">
        <f>name!E$6</f>
        <v>Associate professional occupations</v>
      </c>
      <c r="B249" s="302">
        <v>2.330172162882322</v>
      </c>
      <c r="C249" s="302">
        <v>0.31816677853725583</v>
      </c>
      <c r="D249" s="302">
        <v>0.6552112916532411</v>
      </c>
      <c r="E249" s="302">
        <f t="shared" si="112"/>
        <v>3.3035502330728188</v>
      </c>
      <c r="F249" s="303"/>
      <c r="G249" s="302">
        <v>2.9765988645559758</v>
      </c>
      <c r="H249" s="302">
        <v>0.33911399291194194</v>
      </c>
      <c r="I249" s="302">
        <v>0.45969588613257961</v>
      </c>
      <c r="J249" s="302">
        <f t="shared" si="113"/>
        <v>3.7754087436004973</v>
      </c>
      <c r="K249" s="303"/>
      <c r="L249" s="302">
        <v>2.5527868222862509</v>
      </c>
      <c r="M249" s="302">
        <v>0.3383285521935952</v>
      </c>
      <c r="N249" s="302">
        <v>0.42034393423419963</v>
      </c>
      <c r="O249" s="302">
        <f t="shared" si="114"/>
        <v>3.3114593087140456</v>
      </c>
    </row>
    <row r="250" spans="1:15" s="236" customFormat="1" x14ac:dyDescent="0.2">
      <c r="A250" s="237" t="str">
        <f>name!E$7</f>
        <v>Administrative and secretarial occupations</v>
      </c>
      <c r="B250" s="302">
        <v>2.4683151076077605</v>
      </c>
      <c r="C250" s="302">
        <v>1.550451556275702</v>
      </c>
      <c r="D250" s="302">
        <v>0.19755656913789449</v>
      </c>
      <c r="E250" s="302">
        <f t="shared" si="112"/>
        <v>4.2163232330213569</v>
      </c>
      <c r="F250" s="303"/>
      <c r="G250" s="302">
        <v>2.5199117986640576</v>
      </c>
      <c r="H250" s="302">
        <v>1.3170092747290849</v>
      </c>
      <c r="I250" s="302">
        <v>0.11369187166800973</v>
      </c>
      <c r="J250" s="302">
        <f t="shared" si="113"/>
        <v>3.950612945061152</v>
      </c>
      <c r="K250" s="303"/>
      <c r="L250" s="302">
        <v>1.7192179222544079</v>
      </c>
      <c r="M250" s="302">
        <v>0.9912222752766976</v>
      </c>
      <c r="N250" s="302">
        <v>7.8238407910961635E-2</v>
      </c>
      <c r="O250" s="302">
        <f t="shared" si="114"/>
        <v>2.7886786054420671</v>
      </c>
    </row>
    <row r="251" spans="1:15" s="236" customFormat="1" x14ac:dyDescent="0.2">
      <c r="A251" s="237" t="str">
        <f>name!E$8</f>
        <v>Skilled trades occupations</v>
      </c>
      <c r="B251" s="302">
        <v>0.14485563562108156</v>
      </c>
      <c r="C251" s="302">
        <v>3.1725932822732436E-2</v>
      </c>
      <c r="D251" s="302">
        <v>0.1518949054191879</v>
      </c>
      <c r="E251" s="302">
        <f t="shared" si="112"/>
        <v>0.32847647386300194</v>
      </c>
      <c r="F251" s="303"/>
      <c r="G251" s="302">
        <v>0.1326074687521954</v>
      </c>
      <c r="H251" s="302">
        <v>2.5345096224549755E-2</v>
      </c>
      <c r="I251" s="302">
        <v>8.2465612922992898E-2</v>
      </c>
      <c r="J251" s="302">
        <f>SUM(G251:I251)</f>
        <v>0.24041817789973804</v>
      </c>
      <c r="K251" s="303"/>
      <c r="L251" s="302">
        <v>0.11818528390943472</v>
      </c>
      <c r="M251" s="302">
        <v>2.7375572532583766E-2</v>
      </c>
      <c r="N251" s="302">
        <v>8.6823301045312315E-2</v>
      </c>
      <c r="O251" s="302">
        <f t="shared" si="114"/>
        <v>0.23238415748733082</v>
      </c>
    </row>
    <row r="252" spans="1:15" s="236" customFormat="1" x14ac:dyDescent="0.2">
      <c r="A252" s="237" t="str">
        <f>name!E$9</f>
        <v>Caring, leisure and other service occupations</v>
      </c>
      <c r="B252" s="302">
        <v>5.622189411579312E-2</v>
      </c>
      <c r="C252" s="302">
        <v>1.0140503969507499E-2</v>
      </c>
      <c r="D252" s="302">
        <v>9.4117444746933551E-2</v>
      </c>
      <c r="E252" s="302">
        <f t="shared" si="112"/>
        <v>0.16047984283223415</v>
      </c>
      <c r="F252" s="303"/>
      <c r="G252" s="302">
        <v>8.2515008211327762E-2</v>
      </c>
      <c r="H252" s="302">
        <v>1.0436437780447441E-2</v>
      </c>
      <c r="I252" s="302">
        <v>5.4627348079040343E-2</v>
      </c>
      <c r="J252" s="302">
        <f t="shared" ref="J252:J255" si="115">SUM(G252:I252)</f>
        <v>0.14757879407081553</v>
      </c>
      <c r="K252" s="303"/>
      <c r="L252" s="302">
        <v>8.8138306777118827E-2</v>
      </c>
      <c r="M252" s="302">
        <v>8.3790223074632405E-3</v>
      </c>
      <c r="N252" s="302">
        <v>7.6566004000634208E-2</v>
      </c>
      <c r="O252" s="302">
        <f t="shared" si="114"/>
        <v>0.17308333308521628</v>
      </c>
    </row>
    <row r="253" spans="1:15" s="236" customFormat="1" x14ac:dyDescent="0.2">
      <c r="A253" s="237" t="str">
        <f>name!E$10</f>
        <v>Sales and customer service occupations</v>
      </c>
      <c r="B253" s="302">
        <v>0.53333632916813389</v>
      </c>
      <c r="C253" s="302">
        <v>0.3455431480712039</v>
      </c>
      <c r="D253" s="302">
        <v>0.25579568792325907</v>
      </c>
      <c r="E253" s="302">
        <f t="shared" si="112"/>
        <v>1.1346751651625968</v>
      </c>
      <c r="F253" s="303"/>
      <c r="G253" s="302">
        <v>0.57109137125557752</v>
      </c>
      <c r="H253" s="302">
        <v>0.37116316229280405</v>
      </c>
      <c r="I253" s="302">
        <v>0.10730040290771439</v>
      </c>
      <c r="J253" s="302">
        <f t="shared" si="115"/>
        <v>1.0495549364560961</v>
      </c>
      <c r="K253" s="303"/>
      <c r="L253" s="302">
        <v>0.55521002853669144</v>
      </c>
      <c r="M253" s="302">
        <v>0.41936757290313431</v>
      </c>
      <c r="N253" s="302">
        <v>8.513270986880371E-2</v>
      </c>
      <c r="O253" s="302">
        <f t="shared" si="114"/>
        <v>1.0597103113086295</v>
      </c>
    </row>
    <row r="254" spans="1:15" s="236" customFormat="1" x14ac:dyDescent="0.2">
      <c r="A254" s="237" t="str">
        <f>name!E$11</f>
        <v>Process, plant and machine operatives</v>
      </c>
      <c r="B254" s="302">
        <v>5.0902604760652566E-2</v>
      </c>
      <c r="C254" s="302">
        <v>7.730274672922411E-3</v>
      </c>
      <c r="D254" s="302">
        <v>6.4746064310764948E-2</v>
      </c>
      <c r="E254" s="302">
        <f t="shared" si="112"/>
        <v>0.12337894374433993</v>
      </c>
      <c r="F254" s="303"/>
      <c r="G254" s="302">
        <v>4.6105818296412707E-2</v>
      </c>
      <c r="H254" s="302">
        <v>9.6308517346353085E-3</v>
      </c>
      <c r="I254" s="302">
        <v>6.8898411102242957E-2</v>
      </c>
      <c r="J254" s="302">
        <f t="shared" si="115"/>
        <v>0.12463508113329097</v>
      </c>
      <c r="K254" s="303"/>
      <c r="L254" s="302">
        <v>4.6131076102008305E-2</v>
      </c>
      <c r="M254" s="302">
        <v>1.4413750461118098E-2</v>
      </c>
      <c r="N254" s="302">
        <v>9.7599112791466061E-2</v>
      </c>
      <c r="O254" s="302">
        <f t="shared" si="114"/>
        <v>0.15814393935459248</v>
      </c>
    </row>
    <row r="255" spans="1:15" s="236" customFormat="1" x14ac:dyDescent="0.2">
      <c r="A255" s="237" t="str">
        <f>name!E$12</f>
        <v>Elementary occupations</v>
      </c>
      <c r="B255" s="302">
        <v>0.10872305513170112</v>
      </c>
      <c r="C255" s="302">
        <v>3.7583667292517713E-2</v>
      </c>
      <c r="D255" s="302">
        <v>9.3659443558417182E-2</v>
      </c>
      <c r="E255" s="302">
        <f t="shared" si="112"/>
        <v>0.23996616598263601</v>
      </c>
      <c r="F255" s="303"/>
      <c r="G255" s="302">
        <v>0.10122377459113312</v>
      </c>
      <c r="H255" s="302">
        <v>3.1266040347329681E-2</v>
      </c>
      <c r="I255" s="302">
        <v>4.2774982319006324E-2</v>
      </c>
      <c r="J255" s="302">
        <f t="shared" si="115"/>
        <v>0.17526479725746913</v>
      </c>
      <c r="K255" s="303"/>
      <c r="L255" s="302">
        <v>8.5431390605271385E-2</v>
      </c>
      <c r="M255" s="302">
        <v>2.1801354135440022E-2</v>
      </c>
      <c r="N255" s="302">
        <v>5.2892936287845298E-2</v>
      </c>
      <c r="O255" s="302">
        <f t="shared" si="114"/>
        <v>0.1601256810285567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9.96904002674823</v>
      </c>
      <c r="C257" s="311">
        <f t="shared" ref="C257:E257" si="116">SUM(C247:C255)</f>
        <v>2.6279717753659422</v>
      </c>
      <c r="D257" s="311">
        <f t="shared" si="116"/>
        <v>2.4799881978858251</v>
      </c>
      <c r="E257" s="311">
        <f t="shared" si="116"/>
        <v>15.076999999999998</v>
      </c>
      <c r="F257" s="311"/>
      <c r="G257" s="311">
        <f t="shared" ref="G257:J257" si="117">SUM(G247:G255)</f>
        <v>12.234761391998473</v>
      </c>
      <c r="H257" s="311">
        <f t="shared" si="117"/>
        <v>2.5822366422952308</v>
      </c>
      <c r="I257" s="311">
        <f t="shared" si="117"/>
        <v>1.5340019657062747</v>
      </c>
      <c r="J257" s="311">
        <f t="shared" si="117"/>
        <v>16.350999999999981</v>
      </c>
      <c r="K257" s="311"/>
      <c r="L257" s="311">
        <f t="shared" ref="L257:O257" si="118">SUM(L247:L255)</f>
        <v>11.167154444859298</v>
      </c>
      <c r="M257" s="311">
        <f t="shared" si="118"/>
        <v>2.3441753379860604</v>
      </c>
      <c r="N257" s="311">
        <f t="shared" si="118"/>
        <v>1.5166702171546238</v>
      </c>
      <c r="O257" s="311">
        <f t="shared" si="118"/>
        <v>15.027999999999983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1.6420790120377184</v>
      </c>
      <c r="C264" s="302">
        <v>0.26273137181414041</v>
      </c>
      <c r="D264" s="302">
        <v>0.76442054841563067</v>
      </c>
      <c r="E264" s="302">
        <f>SUM(B264:D264)</f>
        <v>2.6692309322674896</v>
      </c>
      <c r="F264" s="303"/>
      <c r="G264" s="302">
        <v>2.5752489389192412</v>
      </c>
      <c r="H264" s="302">
        <v>0.44271254114702913</v>
      </c>
      <c r="I264" s="302">
        <v>1.6296423557664392</v>
      </c>
      <c r="J264" s="302">
        <f>SUM(G264:I264)</f>
        <v>4.6476038358327099</v>
      </c>
      <c r="K264" s="303"/>
      <c r="L264" s="302">
        <v>2.9157417831132086</v>
      </c>
      <c r="M264" s="302">
        <v>0.47974702872139829</v>
      </c>
      <c r="N264" s="302">
        <v>2.2345819389467576</v>
      </c>
      <c r="O264" s="302">
        <f>SUM(L264:N264)</f>
        <v>5.6300707507813641</v>
      </c>
    </row>
    <row r="265" spans="1:15" s="236" customFormat="1" x14ac:dyDescent="0.2">
      <c r="A265" s="237" t="str">
        <f>name!E$5</f>
        <v>Professional occupations</v>
      </c>
      <c r="B265" s="302">
        <v>1.5516300928576552</v>
      </c>
      <c r="C265" s="302">
        <v>0.29238641508286262</v>
      </c>
      <c r="D265" s="302">
        <v>0.1217522614916641</v>
      </c>
      <c r="E265" s="302">
        <f t="shared" ref="E265:E272" si="119">SUM(B265:D265)</f>
        <v>1.9657687694321819</v>
      </c>
      <c r="F265" s="303"/>
      <c r="G265" s="302">
        <v>2.8234666122181662</v>
      </c>
      <c r="H265" s="302">
        <v>0.40885760139872313</v>
      </c>
      <c r="I265" s="302">
        <v>0.24888123380426599</v>
      </c>
      <c r="J265" s="302">
        <f t="shared" ref="J265:J267" si="120">SUM(G265:I265)</f>
        <v>3.4812054474211553</v>
      </c>
      <c r="K265" s="303"/>
      <c r="L265" s="302">
        <v>3.3322805971538765</v>
      </c>
      <c r="M265" s="302">
        <v>0.46500766089338219</v>
      </c>
      <c r="N265" s="302">
        <v>0.12519357336905546</v>
      </c>
      <c r="O265" s="302">
        <f t="shared" ref="O265:O272" si="121">SUM(L265:N265)</f>
        <v>3.9224818314163139</v>
      </c>
    </row>
    <row r="266" spans="1:15" s="236" customFormat="1" x14ac:dyDescent="0.2">
      <c r="A266" s="237" t="str">
        <f>name!E$6</f>
        <v>Associate professional occupations</v>
      </c>
      <c r="B266" s="302">
        <v>1.298996365536192</v>
      </c>
      <c r="C266" s="302">
        <v>0.35639406052683398</v>
      </c>
      <c r="D266" s="302">
        <v>0.12097774293217478</v>
      </c>
      <c r="E266" s="302">
        <f t="shared" si="119"/>
        <v>1.7763681689952007</v>
      </c>
      <c r="F266" s="303"/>
      <c r="G266" s="302">
        <v>2.1518078743927473</v>
      </c>
      <c r="H266" s="302">
        <v>0.47119440573897109</v>
      </c>
      <c r="I266" s="302">
        <v>0.21367122145344522</v>
      </c>
      <c r="J266" s="302">
        <f t="shared" si="120"/>
        <v>2.8366735015851634</v>
      </c>
      <c r="K266" s="303"/>
      <c r="L266" s="302">
        <v>2.2265537696525914</v>
      </c>
      <c r="M266" s="302">
        <v>0.47591213369961394</v>
      </c>
      <c r="N266" s="302">
        <v>0.12953364408217463</v>
      </c>
      <c r="O266" s="302">
        <f t="shared" si="121"/>
        <v>2.8319995474343802</v>
      </c>
    </row>
    <row r="267" spans="1:15" s="236" customFormat="1" x14ac:dyDescent="0.2">
      <c r="A267" s="237" t="str">
        <f>name!E$7</f>
        <v>Administrative and secretarial occupations</v>
      </c>
      <c r="B267" s="302">
        <v>1.2365574710261995</v>
      </c>
      <c r="C267" s="302">
        <v>1.6702036736023738</v>
      </c>
      <c r="D267" s="302">
        <v>8.9697423276214272E-2</v>
      </c>
      <c r="E267" s="302">
        <f t="shared" si="119"/>
        <v>2.9964585679047877</v>
      </c>
      <c r="F267" s="303"/>
      <c r="G267" s="302">
        <v>1.7971529219675408</v>
      </c>
      <c r="H267" s="302">
        <v>1.337026188540626</v>
      </c>
      <c r="I267" s="302">
        <v>5.9827474787743966E-2</v>
      </c>
      <c r="J267" s="302">
        <f t="shared" si="120"/>
        <v>3.1940065852959107</v>
      </c>
      <c r="K267" s="303"/>
      <c r="L267" s="302">
        <v>1.3708862968080504</v>
      </c>
      <c r="M267" s="302">
        <v>1.024029371521165</v>
      </c>
      <c r="N267" s="302">
        <v>5.6514865127733738E-2</v>
      </c>
      <c r="O267" s="302">
        <f t="shared" si="121"/>
        <v>2.4514305334569491</v>
      </c>
    </row>
    <row r="268" spans="1:15" s="236" customFormat="1" x14ac:dyDescent="0.2">
      <c r="A268" s="237" t="str">
        <f>name!E$8</f>
        <v>Skilled trades occupations</v>
      </c>
      <c r="B268" s="302">
        <v>0.67567436441927564</v>
      </c>
      <c r="C268" s="302">
        <v>7.2960462653575725E-2</v>
      </c>
      <c r="D268" s="302">
        <v>0.27128310608210437</v>
      </c>
      <c r="E268" s="302">
        <f t="shared" si="119"/>
        <v>1.0199179331549557</v>
      </c>
      <c r="F268" s="303"/>
      <c r="G268" s="302">
        <v>0.77103077631878758</v>
      </c>
      <c r="H268" s="302">
        <v>8.4839217586019408E-2</v>
      </c>
      <c r="I268" s="302">
        <v>0.46178706378505852</v>
      </c>
      <c r="J268" s="302">
        <f>SUM(G268:I268)</f>
        <v>1.3176570576898654</v>
      </c>
      <c r="K268" s="303"/>
      <c r="L268" s="302">
        <v>0.89602918071485294</v>
      </c>
      <c r="M268" s="302">
        <v>0.1328513199497382</v>
      </c>
      <c r="N268" s="302">
        <v>0.42568149134187216</v>
      </c>
      <c r="O268" s="302">
        <f t="shared" si="121"/>
        <v>1.4545619920064632</v>
      </c>
    </row>
    <row r="269" spans="1:15" s="236" customFormat="1" x14ac:dyDescent="0.2">
      <c r="A269" s="237" t="str">
        <f>name!E$9</f>
        <v>Caring, leisure and other service occupations</v>
      </c>
      <c r="B269" s="302">
        <v>0.26598081653721528</v>
      </c>
      <c r="C269" s="302">
        <v>0.15928216217328112</v>
      </c>
      <c r="D269" s="302">
        <v>4.8623060832284605E-2</v>
      </c>
      <c r="E269" s="302">
        <f t="shared" si="119"/>
        <v>0.47388603954278102</v>
      </c>
      <c r="F269" s="303"/>
      <c r="G269" s="302">
        <v>0.38218454044668626</v>
      </c>
      <c r="H269" s="302">
        <v>0.14262462507664644</v>
      </c>
      <c r="I269" s="302">
        <v>8.9783497743740753E-2</v>
      </c>
      <c r="J269" s="302">
        <f t="shared" ref="J269:J272" si="122">SUM(G269:I269)</f>
        <v>0.6145926632670734</v>
      </c>
      <c r="K269" s="303"/>
      <c r="L269" s="302">
        <v>0.43879611719922224</v>
      </c>
      <c r="M269" s="302">
        <v>0.13404475655042186</v>
      </c>
      <c r="N269" s="302">
        <v>0.15015404760642032</v>
      </c>
      <c r="O269" s="302">
        <f t="shared" si="121"/>
        <v>0.72299492135606447</v>
      </c>
    </row>
    <row r="270" spans="1:15" s="236" customFormat="1" x14ac:dyDescent="0.2">
      <c r="A270" s="237" t="str">
        <f>name!E$10</f>
        <v>Sales and customer service occupations</v>
      </c>
      <c r="B270" s="302">
        <v>0.74816961357643197</v>
      </c>
      <c r="C270" s="302">
        <v>0.31701487854188637</v>
      </c>
      <c r="D270" s="302">
        <v>0.19985462659445058</v>
      </c>
      <c r="E270" s="302">
        <f t="shared" si="119"/>
        <v>1.265039118712769</v>
      </c>
      <c r="F270" s="303"/>
      <c r="G270" s="302">
        <v>0.98065254286119186</v>
      </c>
      <c r="H270" s="302">
        <v>0.32677910590222808</v>
      </c>
      <c r="I270" s="302">
        <v>0.33344521447433112</v>
      </c>
      <c r="J270" s="302">
        <f t="shared" si="122"/>
        <v>1.6408768632377511</v>
      </c>
      <c r="K270" s="303"/>
      <c r="L270" s="302">
        <v>0.96136461204752932</v>
      </c>
      <c r="M270" s="302">
        <v>0.30785133562546069</v>
      </c>
      <c r="N270" s="302">
        <v>0.31749226953291021</v>
      </c>
      <c r="O270" s="302">
        <f t="shared" si="121"/>
        <v>1.5867082172059002</v>
      </c>
    </row>
    <row r="271" spans="1:15" s="236" customFormat="1" x14ac:dyDescent="0.2">
      <c r="A271" s="237" t="str">
        <f>name!E$11</f>
        <v>Process, plant and machine operatives</v>
      </c>
      <c r="B271" s="302">
        <v>0.20433953545035127</v>
      </c>
      <c r="C271" s="302">
        <v>1.2375507692187114E-2</v>
      </c>
      <c r="D271" s="302">
        <v>7.1089485768754731E-3</v>
      </c>
      <c r="E271" s="302">
        <f t="shared" si="119"/>
        <v>0.22382399171941386</v>
      </c>
      <c r="F271" s="303"/>
      <c r="G271" s="302">
        <v>0.21890105300498255</v>
      </c>
      <c r="H271" s="302">
        <v>1.9554879294543467E-2</v>
      </c>
      <c r="I271" s="302">
        <v>2.1127725070452758E-2</v>
      </c>
      <c r="J271" s="302">
        <f t="shared" si="122"/>
        <v>0.25958365736997879</v>
      </c>
      <c r="K271" s="303"/>
      <c r="L271" s="302">
        <v>0.18558733479514772</v>
      </c>
      <c r="M271" s="302">
        <v>1.8513607503515727E-2</v>
      </c>
      <c r="N271" s="302">
        <v>1.8398280728180276E-2</v>
      </c>
      <c r="O271" s="302">
        <f t="shared" si="121"/>
        <v>0.22249922302684372</v>
      </c>
    </row>
    <row r="272" spans="1:15" s="236" customFormat="1" x14ac:dyDescent="0.2">
      <c r="A272" s="237" t="str">
        <f>name!E$12</f>
        <v>Elementary occupations</v>
      </c>
      <c r="B272" s="302">
        <v>0.23880257466268234</v>
      </c>
      <c r="C272" s="302">
        <v>0.21554548986963087</v>
      </c>
      <c r="D272" s="302">
        <v>3.4158413738120244E-2</v>
      </c>
      <c r="E272" s="302">
        <f t="shared" si="119"/>
        <v>0.48850647827043348</v>
      </c>
      <c r="F272" s="303"/>
      <c r="G272" s="302">
        <v>0.2814212139418284</v>
      </c>
      <c r="H272" s="302">
        <v>0.15010879732076729</v>
      </c>
      <c r="I272" s="302">
        <v>2.6270377037762485E-2</v>
      </c>
      <c r="J272" s="302">
        <f t="shared" si="122"/>
        <v>0.45780038830035819</v>
      </c>
      <c r="K272" s="303"/>
      <c r="L272" s="302">
        <v>0.25521207507067517</v>
      </c>
      <c r="M272" s="302">
        <v>3.5368708495112873E-2</v>
      </c>
      <c r="N272" s="302">
        <v>2.2672199749947403E-2</v>
      </c>
      <c r="O272" s="302">
        <f t="shared" si="121"/>
        <v>0.31325298331573542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7.8622298461037232</v>
      </c>
      <c r="C274" s="311">
        <f t="shared" ref="C274:E274" si="123">SUM(C264:C272)</f>
        <v>3.3588940219567713</v>
      </c>
      <c r="D274" s="311">
        <f t="shared" si="123"/>
        <v>1.657876131939519</v>
      </c>
      <c r="E274" s="311">
        <f t="shared" si="123"/>
        <v>12.879000000000014</v>
      </c>
      <c r="F274" s="311"/>
      <c r="G274" s="311">
        <f t="shared" ref="G274:J274" si="124">SUM(G264:G272)</f>
        <v>11.98186647407117</v>
      </c>
      <c r="H274" s="311">
        <f t="shared" si="124"/>
        <v>3.3836973620055537</v>
      </c>
      <c r="I274" s="311">
        <f t="shared" si="124"/>
        <v>3.08443616392324</v>
      </c>
      <c r="J274" s="311">
        <f t="shared" si="124"/>
        <v>18.449999999999971</v>
      </c>
      <c r="K274" s="311"/>
      <c r="L274" s="311">
        <f t="shared" ref="L274:O274" si="125">SUM(L264:L272)</f>
        <v>12.582451766555156</v>
      </c>
      <c r="M274" s="311">
        <f t="shared" si="125"/>
        <v>3.0733259229598091</v>
      </c>
      <c r="N274" s="311">
        <f t="shared" si="125"/>
        <v>3.4802223104850514</v>
      </c>
      <c r="O274" s="311">
        <f t="shared" si="125"/>
        <v>19.136000000000013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5.8218266320170198</v>
      </c>
      <c r="C281" s="302">
        <v>1.0441765879151512</v>
      </c>
      <c r="D281" s="302">
        <v>2.3301351025189763</v>
      </c>
      <c r="E281" s="302">
        <f>SUM(B281:D281)</f>
        <v>9.1961383224511479</v>
      </c>
      <c r="F281" s="303"/>
      <c r="G281" s="302">
        <v>7.731818524494245</v>
      </c>
      <c r="H281" s="302">
        <v>2.0733942061617032</v>
      </c>
      <c r="I281" s="302">
        <v>2.9092285933247339</v>
      </c>
      <c r="J281" s="302">
        <f>SUM(G281:I281)</f>
        <v>12.714441323980683</v>
      </c>
      <c r="K281" s="303"/>
      <c r="L281" s="302">
        <v>8.0725679728527648</v>
      </c>
      <c r="M281" s="302">
        <v>2.6177103220840192</v>
      </c>
      <c r="N281" s="302">
        <v>3.6260940485157045</v>
      </c>
      <c r="O281" s="302">
        <f>SUM(L281:N281)</f>
        <v>14.316372343452489</v>
      </c>
    </row>
    <row r="282" spans="1:15" s="236" customFormat="1" x14ac:dyDescent="0.2">
      <c r="A282" s="237" t="str">
        <f>name!E$5</f>
        <v>Professional occupations</v>
      </c>
      <c r="B282" s="302">
        <v>15.677970832975028</v>
      </c>
      <c r="C282" s="302">
        <v>2.1464014917338248</v>
      </c>
      <c r="D282" s="302">
        <v>5.963124315831994</v>
      </c>
      <c r="E282" s="302">
        <f t="shared" ref="E282:E289" si="126">SUM(B282:D282)</f>
        <v>23.787496640540848</v>
      </c>
      <c r="F282" s="303"/>
      <c r="G282" s="302">
        <v>24.66795918849693</v>
      </c>
      <c r="H282" s="302">
        <v>4.343550189073305</v>
      </c>
      <c r="I282" s="302">
        <v>6.262949233452531</v>
      </c>
      <c r="J282" s="302">
        <f t="shared" ref="J282:J284" si="127">SUM(G282:I282)</f>
        <v>35.274458611022766</v>
      </c>
      <c r="K282" s="303"/>
      <c r="L282" s="302">
        <v>30.122965671103554</v>
      </c>
      <c r="M282" s="302">
        <v>5.6087492697163874</v>
      </c>
      <c r="N282" s="302">
        <v>6.763402367654515</v>
      </c>
      <c r="O282" s="302">
        <f t="shared" ref="O282:O289" si="128">SUM(L282:N282)</f>
        <v>42.495117308474455</v>
      </c>
    </row>
    <row r="283" spans="1:15" s="236" customFormat="1" x14ac:dyDescent="0.2">
      <c r="A283" s="237" t="str">
        <f>name!E$6</f>
        <v>Associate professional occupations</v>
      </c>
      <c r="B283" s="302">
        <v>7.1031988520439189</v>
      </c>
      <c r="C283" s="302">
        <v>1.5468516772458694</v>
      </c>
      <c r="D283" s="302">
        <v>2.4970644530236719</v>
      </c>
      <c r="E283" s="302">
        <f t="shared" si="126"/>
        <v>11.147114982313461</v>
      </c>
      <c r="F283" s="303"/>
      <c r="G283" s="302">
        <v>10.147667950731362</v>
      </c>
      <c r="H283" s="302">
        <v>2.5725791050898654</v>
      </c>
      <c r="I283" s="302">
        <v>2.8373952666793683</v>
      </c>
      <c r="J283" s="302">
        <f t="shared" si="127"/>
        <v>15.557642322500595</v>
      </c>
      <c r="K283" s="303"/>
      <c r="L283" s="302">
        <v>10.136078984125945</v>
      </c>
      <c r="M283" s="302">
        <v>2.93090434568881</v>
      </c>
      <c r="N283" s="302">
        <v>3.4087852697089001</v>
      </c>
      <c r="O283" s="302">
        <f t="shared" si="128"/>
        <v>16.475768599523654</v>
      </c>
    </row>
    <row r="284" spans="1:15" s="236" customFormat="1" x14ac:dyDescent="0.2">
      <c r="A284" s="237" t="str">
        <f>name!E$7</f>
        <v>Administrative and secretarial occupations</v>
      </c>
      <c r="B284" s="302">
        <v>5.8108039993580238</v>
      </c>
      <c r="C284" s="302">
        <v>5.1220369220096336</v>
      </c>
      <c r="D284" s="302">
        <v>1.3081323289939168</v>
      </c>
      <c r="E284" s="302">
        <f t="shared" si="126"/>
        <v>12.240973250361574</v>
      </c>
      <c r="F284" s="303"/>
      <c r="G284" s="302">
        <v>7.5305806563048279</v>
      </c>
      <c r="H284" s="302">
        <v>7.3406132481326747</v>
      </c>
      <c r="I284" s="302">
        <v>1.9470208043723207</v>
      </c>
      <c r="J284" s="302">
        <f t="shared" si="127"/>
        <v>16.818214708809823</v>
      </c>
      <c r="K284" s="303"/>
      <c r="L284" s="302">
        <v>5.1066551444338941</v>
      </c>
      <c r="M284" s="302">
        <v>7.1320651683295981</v>
      </c>
      <c r="N284" s="302">
        <v>1.8168257338317462</v>
      </c>
      <c r="O284" s="302">
        <f t="shared" si="128"/>
        <v>14.055546046595239</v>
      </c>
    </row>
    <row r="285" spans="1:15" s="236" customFormat="1" x14ac:dyDescent="0.2">
      <c r="A285" s="237" t="str">
        <f>name!E$8</f>
        <v>Skilled trades occupations</v>
      </c>
      <c r="B285" s="302">
        <v>1.5560980478640585</v>
      </c>
      <c r="C285" s="302">
        <v>0.37282571230634565</v>
      </c>
      <c r="D285" s="302">
        <v>0.66189208182619808</v>
      </c>
      <c r="E285" s="302">
        <f t="shared" si="126"/>
        <v>2.5908158419966023</v>
      </c>
      <c r="F285" s="303"/>
      <c r="G285" s="302">
        <v>1.4348118686795626</v>
      </c>
      <c r="H285" s="302">
        <v>0.26314750630230643</v>
      </c>
      <c r="I285" s="302">
        <v>0.61107053845985848</v>
      </c>
      <c r="J285" s="302">
        <f>SUM(G285:I285)</f>
        <v>2.3090299134417274</v>
      </c>
      <c r="K285" s="303"/>
      <c r="L285" s="302">
        <v>1.3011305272807516</v>
      </c>
      <c r="M285" s="302">
        <v>0.36842111168073927</v>
      </c>
      <c r="N285" s="302">
        <v>0.86123046562585459</v>
      </c>
      <c r="O285" s="302">
        <f t="shared" si="128"/>
        <v>2.5307821045873453</v>
      </c>
    </row>
    <row r="286" spans="1:15" s="236" customFormat="1" x14ac:dyDescent="0.2">
      <c r="A286" s="237" t="str">
        <f>name!E$9</f>
        <v>Caring, leisure and other service occupations</v>
      </c>
      <c r="B286" s="302">
        <v>0.56767984809464977</v>
      </c>
      <c r="C286" s="302">
        <v>0.39752156901842289</v>
      </c>
      <c r="D286" s="302">
        <v>0.55791149988635236</v>
      </c>
      <c r="E286" s="302">
        <f t="shared" si="126"/>
        <v>1.5231129169994251</v>
      </c>
      <c r="F286" s="303"/>
      <c r="G286" s="302">
        <v>0.88374845610135355</v>
      </c>
      <c r="H286" s="302">
        <v>0.73796185565786165</v>
      </c>
      <c r="I286" s="302">
        <v>1.0915622070833133</v>
      </c>
      <c r="J286" s="302">
        <f t="shared" ref="J286:J289" si="129">SUM(G286:I286)</f>
        <v>2.7132725188425284</v>
      </c>
      <c r="K286" s="303"/>
      <c r="L286" s="302">
        <v>1.0714130962007393</v>
      </c>
      <c r="M286" s="302">
        <v>0.89195673662023101</v>
      </c>
      <c r="N286" s="302">
        <v>1.559885961593064</v>
      </c>
      <c r="O286" s="302">
        <f t="shared" si="128"/>
        <v>3.5232557944140344</v>
      </c>
    </row>
    <row r="287" spans="1:15" s="236" customFormat="1" x14ac:dyDescent="0.2">
      <c r="A287" s="237" t="str">
        <f>name!E$10</f>
        <v>Sales and customer service occupations</v>
      </c>
      <c r="B287" s="302">
        <v>1.1671778573440561</v>
      </c>
      <c r="C287" s="302">
        <v>0.78162825292664684</v>
      </c>
      <c r="D287" s="302">
        <v>0.54327119923675338</v>
      </c>
      <c r="E287" s="302">
        <f t="shared" si="126"/>
        <v>2.4920773095074562</v>
      </c>
      <c r="F287" s="303"/>
      <c r="G287" s="302">
        <v>1.443078974563357</v>
      </c>
      <c r="H287" s="302">
        <v>1.0553852580262597</v>
      </c>
      <c r="I287" s="302">
        <v>0.47725665578973153</v>
      </c>
      <c r="J287" s="302">
        <f t="shared" si="129"/>
        <v>2.9757208883793482</v>
      </c>
      <c r="K287" s="303"/>
      <c r="L287" s="302">
        <v>1.4670625637117785</v>
      </c>
      <c r="M287" s="302">
        <v>1.3149057224149361</v>
      </c>
      <c r="N287" s="302">
        <v>0.49076608339520456</v>
      </c>
      <c r="O287" s="302">
        <f t="shared" si="128"/>
        <v>3.2727343695219187</v>
      </c>
    </row>
    <row r="288" spans="1:15" s="236" customFormat="1" x14ac:dyDescent="0.2">
      <c r="A288" s="237" t="str">
        <f>name!E$11</f>
        <v>Process, plant and machine operatives</v>
      </c>
      <c r="B288" s="302">
        <v>0.72216604115432947</v>
      </c>
      <c r="C288" s="302">
        <v>0.25191963435616493</v>
      </c>
      <c r="D288" s="302">
        <v>0.14241999346819398</v>
      </c>
      <c r="E288" s="302">
        <f t="shared" si="126"/>
        <v>1.1165056689786883</v>
      </c>
      <c r="F288" s="303"/>
      <c r="G288" s="302">
        <v>0.60486806087100631</v>
      </c>
      <c r="H288" s="302">
        <v>0.25710676735276244</v>
      </c>
      <c r="I288" s="302">
        <v>0.14053133042985247</v>
      </c>
      <c r="J288" s="302">
        <f t="shared" si="129"/>
        <v>1.0025061586536212</v>
      </c>
      <c r="K288" s="303"/>
      <c r="L288" s="302">
        <v>0.57069018077169109</v>
      </c>
      <c r="M288" s="302">
        <v>0.31786405848432014</v>
      </c>
      <c r="N288" s="302">
        <v>0.17830806261210033</v>
      </c>
      <c r="O288" s="302">
        <f t="shared" si="128"/>
        <v>1.0668623018681116</v>
      </c>
    </row>
    <row r="289" spans="1:15" s="236" customFormat="1" x14ac:dyDescent="0.2">
      <c r="A289" s="237" t="str">
        <f>name!E$12</f>
        <v>Elementary occupations</v>
      </c>
      <c r="B289" s="302">
        <v>1.1712984941168672</v>
      </c>
      <c r="C289" s="302">
        <v>0.90452720756405214</v>
      </c>
      <c r="D289" s="302">
        <v>0.44693936516995292</v>
      </c>
      <c r="E289" s="302">
        <f t="shared" si="126"/>
        <v>2.5227650668508721</v>
      </c>
      <c r="F289" s="303"/>
      <c r="G289" s="302">
        <v>1.1941534131238969</v>
      </c>
      <c r="H289" s="302">
        <v>0.94459171615926318</v>
      </c>
      <c r="I289" s="302">
        <v>0.49096842508570071</v>
      </c>
      <c r="J289" s="302">
        <f t="shared" si="129"/>
        <v>2.6297135543688608</v>
      </c>
      <c r="K289" s="303"/>
      <c r="L289" s="302">
        <v>1.0541914355483673</v>
      </c>
      <c r="M289" s="302">
        <v>0.58515278173426899</v>
      </c>
      <c r="N289" s="302">
        <v>0.6332169142800127</v>
      </c>
      <c r="O289" s="302">
        <f t="shared" si="128"/>
        <v>2.2725611315626488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39.598220604967956</v>
      </c>
      <c r="C291" s="311">
        <f t="shared" ref="C291:E291" si="130">SUM(C281:C289)</f>
        <v>12.567889055076112</v>
      </c>
      <c r="D291" s="311">
        <f t="shared" si="130"/>
        <v>14.450890339956009</v>
      </c>
      <c r="E291" s="311">
        <f t="shared" si="130"/>
        <v>66.617000000000061</v>
      </c>
      <c r="F291" s="311"/>
      <c r="G291" s="311">
        <f t="shared" ref="G291:J291" si="131">SUM(G281:G289)</f>
        <v>55.638687093366535</v>
      </c>
      <c r="H291" s="311">
        <f t="shared" si="131"/>
        <v>19.588329851956001</v>
      </c>
      <c r="I291" s="311">
        <f t="shared" si="131"/>
        <v>16.767983054677408</v>
      </c>
      <c r="J291" s="311">
        <f t="shared" si="131"/>
        <v>91.994999999999948</v>
      </c>
      <c r="K291" s="311"/>
      <c r="L291" s="311">
        <f t="shared" ref="L291:O291" si="132">SUM(L281:L289)</f>
        <v>58.902755576029485</v>
      </c>
      <c r="M291" s="311">
        <f t="shared" si="132"/>
        <v>21.767729516753306</v>
      </c>
      <c r="N291" s="311">
        <f t="shared" si="132"/>
        <v>19.338514907217103</v>
      </c>
      <c r="O291" s="311">
        <f t="shared" si="132"/>
        <v>100.0089999999999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7.9909427822687942</v>
      </c>
      <c r="C298" s="302">
        <v>1.1762283091397936</v>
      </c>
      <c r="D298" s="302">
        <v>2.239481244775432</v>
      </c>
      <c r="E298" s="302">
        <f>SUM(B298:D298)</f>
        <v>11.406652336184019</v>
      </c>
      <c r="F298" s="303"/>
      <c r="G298" s="302">
        <v>6.5431391293060148</v>
      </c>
      <c r="H298" s="302">
        <v>1.3474236584562944</v>
      </c>
      <c r="I298" s="302">
        <v>2.1488509030461316</v>
      </c>
      <c r="J298" s="302">
        <f>SUM(G298:I298)</f>
        <v>10.039413690808441</v>
      </c>
      <c r="K298" s="303"/>
      <c r="L298" s="302">
        <v>7.5855168926643293</v>
      </c>
      <c r="M298" s="302">
        <v>1.6210974990383589</v>
      </c>
      <c r="N298" s="302">
        <v>2.8464952359136988</v>
      </c>
      <c r="O298" s="302">
        <f>SUM(L298:N298)</f>
        <v>12.053109627616386</v>
      </c>
    </row>
    <row r="299" spans="1:15" s="236" customFormat="1" x14ac:dyDescent="0.2">
      <c r="A299" s="237" t="str">
        <f>name!E$5</f>
        <v>Professional occupations</v>
      </c>
      <c r="B299" s="302">
        <v>8.7180383196949958</v>
      </c>
      <c r="C299" s="302">
        <v>1.4855707022193576</v>
      </c>
      <c r="D299" s="302">
        <v>0.923820025931954</v>
      </c>
      <c r="E299" s="302">
        <f t="shared" ref="E299:E306" si="133">SUM(B299:D299)</f>
        <v>11.127429047846308</v>
      </c>
      <c r="F299" s="303"/>
      <c r="G299" s="302">
        <v>8.0470129689365741</v>
      </c>
      <c r="H299" s="302">
        <v>1.702550602598438</v>
      </c>
      <c r="I299" s="302">
        <v>0.82772588894868848</v>
      </c>
      <c r="J299" s="302">
        <f t="shared" ref="J299:J301" si="134">SUM(G299:I299)</f>
        <v>10.5772894604837</v>
      </c>
      <c r="K299" s="303"/>
      <c r="L299" s="302">
        <v>10.849237706706669</v>
      </c>
      <c r="M299" s="302">
        <v>2.4862769411836201</v>
      </c>
      <c r="N299" s="302">
        <v>0.68118821802660567</v>
      </c>
      <c r="O299" s="302">
        <f t="shared" ref="O299:O306" si="135">SUM(L299:N299)</f>
        <v>14.016702865916894</v>
      </c>
    </row>
    <row r="300" spans="1:15" s="236" customFormat="1" x14ac:dyDescent="0.2">
      <c r="A300" s="237" t="str">
        <f>name!E$6</f>
        <v>Associate professional occupations</v>
      </c>
      <c r="B300" s="302">
        <v>10.409085734673624</v>
      </c>
      <c r="C300" s="302">
        <v>2.3623981338044389</v>
      </c>
      <c r="D300" s="302">
        <v>2.2408388598952254</v>
      </c>
      <c r="E300" s="302">
        <f t="shared" si="133"/>
        <v>15.012322728373288</v>
      </c>
      <c r="F300" s="303"/>
      <c r="G300" s="302">
        <v>8.4404348706199421</v>
      </c>
      <c r="H300" s="302">
        <v>2.2230717733160126</v>
      </c>
      <c r="I300" s="302">
        <v>1.9242085650446012</v>
      </c>
      <c r="J300" s="302">
        <f t="shared" si="134"/>
        <v>12.587715208980557</v>
      </c>
      <c r="K300" s="303"/>
      <c r="L300" s="302">
        <v>8.8205082226559668</v>
      </c>
      <c r="M300" s="302">
        <v>2.7111008343949434</v>
      </c>
      <c r="N300" s="302">
        <v>1.8981524829373027</v>
      </c>
      <c r="O300" s="302">
        <f t="shared" si="135"/>
        <v>13.429761539988213</v>
      </c>
    </row>
    <row r="301" spans="1:15" s="236" customFormat="1" x14ac:dyDescent="0.2">
      <c r="A301" s="237" t="str">
        <f>name!E$7</f>
        <v>Administrative and secretarial occupations</v>
      </c>
      <c r="B301" s="302">
        <v>7.7938492370253361</v>
      </c>
      <c r="C301" s="302">
        <v>4.9905913793333383</v>
      </c>
      <c r="D301" s="302">
        <v>0.48265172804223161</v>
      </c>
      <c r="E301" s="302">
        <f t="shared" si="133"/>
        <v>13.267092344400906</v>
      </c>
      <c r="F301" s="303"/>
      <c r="G301" s="302">
        <v>5.1008697111556334</v>
      </c>
      <c r="H301" s="302">
        <v>3.7722247747196254</v>
      </c>
      <c r="I301" s="302">
        <v>0.41842898435783704</v>
      </c>
      <c r="J301" s="302">
        <f t="shared" si="134"/>
        <v>9.2915234702330949</v>
      </c>
      <c r="K301" s="303"/>
      <c r="L301" s="302">
        <v>4.4189491780631425</v>
      </c>
      <c r="M301" s="302">
        <v>4.1881136304086812</v>
      </c>
      <c r="N301" s="302">
        <v>0.39897375172244209</v>
      </c>
      <c r="O301" s="302">
        <f t="shared" si="135"/>
        <v>9.006036560194266</v>
      </c>
    </row>
    <row r="302" spans="1:15" s="236" customFormat="1" x14ac:dyDescent="0.2">
      <c r="A302" s="237" t="str">
        <f>name!E$8</f>
        <v>Skilled trades occupations</v>
      </c>
      <c r="B302" s="302">
        <v>3.2329612658980702</v>
      </c>
      <c r="C302" s="302">
        <v>0.83212996970838748</v>
      </c>
      <c r="D302" s="302">
        <v>0.87885965768693874</v>
      </c>
      <c r="E302" s="302">
        <f t="shared" si="133"/>
        <v>4.9439508932933967</v>
      </c>
      <c r="F302" s="303"/>
      <c r="G302" s="302">
        <v>2.0572723959607577</v>
      </c>
      <c r="H302" s="302">
        <v>0.49243708212125303</v>
      </c>
      <c r="I302" s="302">
        <v>0.7213613228705561</v>
      </c>
      <c r="J302" s="302">
        <f>SUM(G302:I302)</f>
        <v>3.2710708009525669</v>
      </c>
      <c r="K302" s="303"/>
      <c r="L302" s="302">
        <v>2.0143271259606399</v>
      </c>
      <c r="M302" s="302">
        <v>0.72387748756620141</v>
      </c>
      <c r="N302" s="302">
        <v>0.85983714682791801</v>
      </c>
      <c r="O302" s="302">
        <f t="shared" si="135"/>
        <v>3.5980417603547594</v>
      </c>
    </row>
    <row r="303" spans="1:15" s="236" customFormat="1" x14ac:dyDescent="0.2">
      <c r="A303" s="237" t="str">
        <f>name!E$9</f>
        <v>Caring, leisure and other service occupations</v>
      </c>
      <c r="B303" s="302">
        <v>4.2890674699757545</v>
      </c>
      <c r="C303" s="302">
        <v>4.0011798578952833</v>
      </c>
      <c r="D303" s="302">
        <v>1.0872381487917615</v>
      </c>
      <c r="E303" s="302">
        <f t="shared" si="133"/>
        <v>9.3774854766628</v>
      </c>
      <c r="F303" s="303"/>
      <c r="G303" s="302">
        <v>2.9102615612886602</v>
      </c>
      <c r="H303" s="302">
        <v>3.1110281425777444</v>
      </c>
      <c r="I303" s="302">
        <v>1.0525541140131405</v>
      </c>
      <c r="J303" s="302">
        <f t="shared" ref="J303:J306" si="136">SUM(G303:I303)</f>
        <v>7.0738438178795455</v>
      </c>
      <c r="K303" s="303"/>
      <c r="L303" s="302">
        <v>3.8296348586543738</v>
      </c>
      <c r="M303" s="302">
        <v>3.9234373457068492</v>
      </c>
      <c r="N303" s="302">
        <v>1.2958517925211035</v>
      </c>
      <c r="O303" s="302">
        <f t="shared" si="135"/>
        <v>9.0489239968823263</v>
      </c>
    </row>
    <row r="304" spans="1:15" s="236" customFormat="1" x14ac:dyDescent="0.2">
      <c r="A304" s="237" t="str">
        <f>name!E$10</f>
        <v>Sales and customer service occupations</v>
      </c>
      <c r="B304" s="302">
        <v>3.5117498565005323</v>
      </c>
      <c r="C304" s="302">
        <v>2.7449670566680844</v>
      </c>
      <c r="D304" s="302">
        <v>0.65186715915327165</v>
      </c>
      <c r="E304" s="302">
        <f t="shared" si="133"/>
        <v>6.9085840723218883</v>
      </c>
      <c r="F304" s="303"/>
      <c r="G304" s="302">
        <v>2.3286218774839171</v>
      </c>
      <c r="H304" s="302">
        <v>2.2468648046482973</v>
      </c>
      <c r="I304" s="302">
        <v>0.47562341607370068</v>
      </c>
      <c r="J304" s="302">
        <f t="shared" si="136"/>
        <v>5.0511100982059149</v>
      </c>
      <c r="K304" s="303"/>
      <c r="L304" s="302">
        <v>2.7776808517965863</v>
      </c>
      <c r="M304" s="302">
        <v>3.4352309409268535</v>
      </c>
      <c r="N304" s="302">
        <v>0.42643104941797616</v>
      </c>
      <c r="O304" s="302">
        <f t="shared" si="135"/>
        <v>6.6393428421414162</v>
      </c>
    </row>
    <row r="305" spans="1:15" s="236" customFormat="1" x14ac:dyDescent="0.2">
      <c r="A305" s="237" t="str">
        <f>name!E$11</f>
        <v>Process, plant and machine operatives</v>
      </c>
      <c r="B305" s="302">
        <v>4.065653446804439</v>
      </c>
      <c r="C305" s="302">
        <v>1.519921358905443</v>
      </c>
      <c r="D305" s="302">
        <v>0.11094002036728071</v>
      </c>
      <c r="E305" s="302">
        <f t="shared" si="133"/>
        <v>5.6965148260771628</v>
      </c>
      <c r="F305" s="303"/>
      <c r="G305" s="302">
        <v>2.4875489334966652</v>
      </c>
      <c r="H305" s="302">
        <v>1.360820899622625</v>
      </c>
      <c r="I305" s="302">
        <v>0.11478248357951765</v>
      </c>
      <c r="J305" s="302">
        <f t="shared" si="136"/>
        <v>3.9631523166988076</v>
      </c>
      <c r="K305" s="303"/>
      <c r="L305" s="302">
        <v>2.5489794469306974</v>
      </c>
      <c r="M305" s="302">
        <v>1.5287242576994999</v>
      </c>
      <c r="N305" s="302">
        <v>0.10642094532404091</v>
      </c>
      <c r="O305" s="302">
        <f t="shared" si="135"/>
        <v>4.1841246499542386</v>
      </c>
    </row>
    <row r="306" spans="1:15" s="236" customFormat="1" x14ac:dyDescent="0.2">
      <c r="A306" s="237" t="str">
        <f>name!E$12</f>
        <v>Elementary occupations</v>
      </c>
      <c r="B306" s="302">
        <v>18.201244852520002</v>
      </c>
      <c r="C306" s="302">
        <v>13.719426220892149</v>
      </c>
      <c r="D306" s="302">
        <v>1.8902972014281074</v>
      </c>
      <c r="E306" s="302">
        <f t="shared" si="133"/>
        <v>33.810968274840256</v>
      </c>
      <c r="F306" s="303"/>
      <c r="G306" s="302">
        <v>10.884079154718947</v>
      </c>
      <c r="H306" s="302">
        <v>8.9165110591349617</v>
      </c>
      <c r="I306" s="302">
        <v>1.2472909219033543</v>
      </c>
      <c r="J306" s="302">
        <f t="shared" si="136"/>
        <v>21.047881135757262</v>
      </c>
      <c r="K306" s="303"/>
      <c r="L306" s="302">
        <v>13.138054592255019</v>
      </c>
      <c r="M306" s="302">
        <v>6.9366359667317807</v>
      </c>
      <c r="N306" s="302">
        <v>1.4962655979646304</v>
      </c>
      <c r="O306" s="302">
        <f t="shared" si="135"/>
        <v>21.570956156951429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68.212592965361551</v>
      </c>
      <c r="C308" s="311">
        <f t="shared" ref="C308:E308" si="137">SUM(C298:C306)</f>
        <v>32.832412988566276</v>
      </c>
      <c r="D308" s="311">
        <f t="shared" si="137"/>
        <v>10.505994046072203</v>
      </c>
      <c r="E308" s="311">
        <f t="shared" si="137"/>
        <v>111.55100000000002</v>
      </c>
      <c r="F308" s="311"/>
      <c r="G308" s="311">
        <f t="shared" ref="G308:J308" si="138">SUM(G298:G306)</f>
        <v>48.799240602967103</v>
      </c>
      <c r="H308" s="311">
        <f t="shared" si="138"/>
        <v>25.172932797195251</v>
      </c>
      <c r="I308" s="311">
        <f t="shared" si="138"/>
        <v>8.9308265998375269</v>
      </c>
      <c r="J308" s="311">
        <f t="shared" si="138"/>
        <v>82.902999999999892</v>
      </c>
      <c r="K308" s="311"/>
      <c r="L308" s="311">
        <f t="shared" ref="L308:O308" si="139">SUM(L298:L306)</f>
        <v>55.982888875687422</v>
      </c>
      <c r="M308" s="311">
        <f t="shared" si="139"/>
        <v>27.554494903656792</v>
      </c>
      <c r="N308" s="311">
        <f t="shared" si="139"/>
        <v>10.009616220655719</v>
      </c>
      <c r="O308" s="311">
        <f t="shared" si="139"/>
        <v>93.54699999999994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2.5398552238020242</v>
      </c>
      <c r="C315" s="302">
        <v>0.85308348845127091</v>
      </c>
      <c r="D315" s="302">
        <v>9.8850135668313965E-2</v>
      </c>
      <c r="E315" s="302">
        <f>SUM(B315:D315)</f>
        <v>3.491788847921609</v>
      </c>
      <c r="F315" s="303"/>
      <c r="G315" s="302">
        <v>2.6192653219926427</v>
      </c>
      <c r="H315" s="302">
        <v>1.0958768049445395</v>
      </c>
      <c r="I315" s="302">
        <v>0.15303292450591965</v>
      </c>
      <c r="J315" s="302">
        <f>SUM(G315:I315)</f>
        <v>3.8681750514431021</v>
      </c>
      <c r="K315" s="303"/>
      <c r="L315" s="302">
        <v>2.7110699147835553</v>
      </c>
      <c r="M315" s="302">
        <v>1.5036682847349108</v>
      </c>
      <c r="N315" s="302">
        <v>0.17820862478327501</v>
      </c>
      <c r="O315" s="302">
        <f>SUM(L315:N315)</f>
        <v>4.3929468243017409</v>
      </c>
    </row>
    <row r="316" spans="1:15" s="236" customFormat="1" x14ac:dyDescent="0.2">
      <c r="A316" s="237" t="str">
        <f>name!E$5</f>
        <v>Professional occupations</v>
      </c>
      <c r="B316" s="302">
        <v>5.828962639515022</v>
      </c>
      <c r="C316" s="302">
        <v>2.6185689633275668</v>
      </c>
      <c r="D316" s="302">
        <v>0.41523750718668456</v>
      </c>
      <c r="E316" s="302">
        <f t="shared" ref="E316:E323" si="140">SUM(B316:D316)</f>
        <v>8.8627691100292729</v>
      </c>
      <c r="F316" s="303"/>
      <c r="G316" s="302">
        <v>6.929929903483993</v>
      </c>
      <c r="H316" s="302">
        <v>3.134840672785578</v>
      </c>
      <c r="I316" s="302">
        <v>0.56443322849976274</v>
      </c>
      <c r="J316" s="302">
        <f t="shared" ref="J316:J318" si="141">SUM(G316:I316)</f>
        <v>10.629203804769332</v>
      </c>
      <c r="K316" s="303"/>
      <c r="L316" s="302">
        <v>8.328237640733489</v>
      </c>
      <c r="M316" s="302">
        <v>4.5029413476621167</v>
      </c>
      <c r="N316" s="302">
        <v>0.50421512113898181</v>
      </c>
      <c r="O316" s="302">
        <f t="shared" ref="O316:O323" si="142">SUM(L316:N316)</f>
        <v>13.335394109534588</v>
      </c>
    </row>
    <row r="317" spans="1:15" s="236" customFormat="1" x14ac:dyDescent="0.2">
      <c r="A317" s="237" t="str">
        <f>name!E$6</f>
        <v>Associate professional occupations</v>
      </c>
      <c r="B317" s="302">
        <v>11.619138095567299</v>
      </c>
      <c r="C317" s="302">
        <v>2.8419246109866361</v>
      </c>
      <c r="D317" s="302">
        <v>0.10044537640941532</v>
      </c>
      <c r="E317" s="302">
        <f t="shared" si="140"/>
        <v>14.561508082963352</v>
      </c>
      <c r="F317" s="303"/>
      <c r="G317" s="302">
        <v>11.989800917602054</v>
      </c>
      <c r="H317" s="302">
        <v>2.7357965846815615</v>
      </c>
      <c r="I317" s="302">
        <v>0.19779072005832912</v>
      </c>
      <c r="J317" s="302">
        <f t="shared" si="141"/>
        <v>14.923388222341945</v>
      </c>
      <c r="K317" s="303"/>
      <c r="L317" s="302">
        <v>14.208149277839265</v>
      </c>
      <c r="M317" s="302">
        <v>3.348878334604966</v>
      </c>
      <c r="N317" s="302">
        <v>0.18158077136636633</v>
      </c>
      <c r="O317" s="302">
        <f t="shared" si="142"/>
        <v>17.738608383810597</v>
      </c>
    </row>
    <row r="318" spans="1:15" s="236" customFormat="1" x14ac:dyDescent="0.2">
      <c r="A318" s="237" t="str">
        <f>name!E$7</f>
        <v>Administrative and secretarial occupations</v>
      </c>
      <c r="B318" s="302">
        <v>4.2722950580948851</v>
      </c>
      <c r="C318" s="302">
        <v>5.6317991231579585</v>
      </c>
      <c r="D318" s="302">
        <v>2.3142664343137238E-2</v>
      </c>
      <c r="E318" s="302">
        <f t="shared" si="140"/>
        <v>9.9272368455959814</v>
      </c>
      <c r="F318" s="303"/>
      <c r="G318" s="302">
        <v>3.7745600071664249</v>
      </c>
      <c r="H318" s="302">
        <v>4.8143019161255456</v>
      </c>
      <c r="I318" s="302">
        <v>6.7764727931188082E-2</v>
      </c>
      <c r="J318" s="302">
        <f t="shared" si="141"/>
        <v>8.6566266512231582</v>
      </c>
      <c r="K318" s="303"/>
      <c r="L318" s="302">
        <v>2.1461806518641966</v>
      </c>
      <c r="M318" s="302">
        <v>4.0287150099351745</v>
      </c>
      <c r="N318" s="302">
        <v>3.0615501540236685E-2</v>
      </c>
      <c r="O318" s="302">
        <f t="shared" si="142"/>
        <v>6.2055111633396081</v>
      </c>
    </row>
    <row r="319" spans="1:15" s="236" customFormat="1" x14ac:dyDescent="0.2">
      <c r="A319" s="237" t="str">
        <f>name!E$8</f>
        <v>Skilled trades occupations</v>
      </c>
      <c r="B319" s="302">
        <v>0.26463991430232475</v>
      </c>
      <c r="C319" s="302">
        <v>6.3533708012588661E-2</v>
      </c>
      <c r="D319" s="302">
        <v>4.1692340429515314E-2</v>
      </c>
      <c r="E319" s="302">
        <f t="shared" si="140"/>
        <v>0.36986596274442873</v>
      </c>
      <c r="F319" s="303"/>
      <c r="G319" s="302">
        <v>0.20504431533819276</v>
      </c>
      <c r="H319" s="302">
        <v>5.2273541607798651E-2</v>
      </c>
      <c r="I319" s="302">
        <v>2.2410525675982371E-2</v>
      </c>
      <c r="J319" s="302">
        <f>SUM(G319:I319)</f>
        <v>0.2797283826219738</v>
      </c>
      <c r="K319" s="303"/>
      <c r="L319" s="302">
        <v>0.21943704376097972</v>
      </c>
      <c r="M319" s="302">
        <v>0.14329812281731211</v>
      </c>
      <c r="N319" s="302">
        <v>3.3623591570149158E-2</v>
      </c>
      <c r="O319" s="302">
        <f t="shared" si="142"/>
        <v>0.39635875814844101</v>
      </c>
    </row>
    <row r="320" spans="1:15" s="236" customFormat="1" x14ac:dyDescent="0.2">
      <c r="A320" s="237" t="str">
        <f>name!E$9</f>
        <v>Caring, leisure and other service occupations</v>
      </c>
      <c r="B320" s="302">
        <v>1.2679522838856887</v>
      </c>
      <c r="C320" s="302">
        <v>1.3934862194568265</v>
      </c>
      <c r="D320" s="302">
        <v>1.6306719654236048E-2</v>
      </c>
      <c r="E320" s="302">
        <f t="shared" si="140"/>
        <v>2.6777452229967511</v>
      </c>
      <c r="F320" s="303"/>
      <c r="G320" s="302">
        <v>1.1479289702573112</v>
      </c>
      <c r="H320" s="302">
        <v>1.220332346060407</v>
      </c>
      <c r="I320" s="302">
        <v>0.11853107720789219</v>
      </c>
      <c r="J320" s="302">
        <f t="shared" ref="J320:J323" si="143">SUM(G320:I320)</f>
        <v>2.4867923935256102</v>
      </c>
      <c r="K320" s="303"/>
      <c r="L320" s="302">
        <v>1.3145422654768963</v>
      </c>
      <c r="M320" s="302">
        <v>1.4216855031844393</v>
      </c>
      <c r="N320" s="302">
        <v>0.10838412828624394</v>
      </c>
      <c r="O320" s="302">
        <f t="shared" si="142"/>
        <v>2.8446118969475798</v>
      </c>
    </row>
    <row r="321" spans="1:15" s="236" customFormat="1" x14ac:dyDescent="0.2">
      <c r="A321" s="237" t="str">
        <f>name!E$10</f>
        <v>Sales and customer service occupations</v>
      </c>
      <c r="B321" s="302">
        <v>0.42978010446083831</v>
      </c>
      <c r="C321" s="302">
        <v>0.51133779657281597</v>
      </c>
      <c r="D321" s="302">
        <v>1.326042919630922E-2</v>
      </c>
      <c r="E321" s="302">
        <f t="shared" si="140"/>
        <v>0.95437833022996355</v>
      </c>
      <c r="F321" s="303"/>
      <c r="G321" s="302">
        <v>0.38997541837643224</v>
      </c>
      <c r="H321" s="302">
        <v>0.48507273505887566</v>
      </c>
      <c r="I321" s="302">
        <v>2.7578563136469465E-2</v>
      </c>
      <c r="J321" s="302">
        <f t="shared" si="143"/>
        <v>0.90262671657177729</v>
      </c>
      <c r="K321" s="303"/>
      <c r="L321" s="302">
        <v>0.4195455114056052</v>
      </c>
      <c r="M321" s="302">
        <v>0.65487289945460925</v>
      </c>
      <c r="N321" s="302">
        <v>3.4869808870702644E-2</v>
      </c>
      <c r="O321" s="302">
        <f t="shared" si="142"/>
        <v>1.1092882197309171</v>
      </c>
    </row>
    <row r="322" spans="1:15" s="236" customFormat="1" x14ac:dyDescent="0.2">
      <c r="A322" s="237" t="str">
        <f>name!E$11</f>
        <v>Process, plant and machine operatives</v>
      </c>
      <c r="B322" s="302">
        <v>8.7625640761515564E-2</v>
      </c>
      <c r="C322" s="302">
        <v>0.12792644348279097</v>
      </c>
      <c r="D322" s="302">
        <v>4.8336901813454784E-3</v>
      </c>
      <c r="E322" s="302">
        <f t="shared" si="140"/>
        <v>0.22038577442565202</v>
      </c>
      <c r="F322" s="303"/>
      <c r="G322" s="302">
        <v>6.1658600288439148E-2</v>
      </c>
      <c r="H322" s="302">
        <v>8.9436865129418147E-2</v>
      </c>
      <c r="I322" s="302">
        <v>1.856064396696476E-2</v>
      </c>
      <c r="J322" s="302">
        <f t="shared" si="143"/>
        <v>0.16965610938482206</v>
      </c>
      <c r="K322" s="303"/>
      <c r="L322" s="302">
        <v>4.3959326489492412E-2</v>
      </c>
      <c r="M322" s="302">
        <v>0.15576773542802574</v>
      </c>
      <c r="N322" s="302">
        <v>4.628020073434904E-2</v>
      </c>
      <c r="O322" s="302">
        <f t="shared" si="142"/>
        <v>0.2460072626518672</v>
      </c>
    </row>
    <row r="323" spans="1:15" s="236" customFormat="1" x14ac:dyDescent="0.2">
      <c r="A323" s="237" t="str">
        <f>name!E$12</f>
        <v>Elementary occupations</v>
      </c>
      <c r="B323" s="302">
        <v>0.76022456802970673</v>
      </c>
      <c r="C323" s="302">
        <v>0.7175088902730048</v>
      </c>
      <c r="D323" s="302">
        <v>6.58836479030535E-3</v>
      </c>
      <c r="E323" s="302">
        <f t="shared" si="140"/>
        <v>1.4843218230930169</v>
      </c>
      <c r="F323" s="303"/>
      <c r="G323" s="302">
        <v>0.57528603688273894</v>
      </c>
      <c r="H323" s="302">
        <v>0.49587318063354779</v>
      </c>
      <c r="I323" s="302">
        <v>0.21664345060195114</v>
      </c>
      <c r="J323" s="302">
        <f t="shared" si="143"/>
        <v>1.287802668118238</v>
      </c>
      <c r="K323" s="303"/>
      <c r="L323" s="302">
        <v>0.50963827832237363</v>
      </c>
      <c r="M323" s="302">
        <v>0.46829704929929572</v>
      </c>
      <c r="N323" s="302">
        <v>0.44533805391296244</v>
      </c>
      <c r="O323" s="302">
        <f t="shared" si="142"/>
        <v>1.4232733815346319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27.070473528419306</v>
      </c>
      <c r="C325" s="311">
        <f t="shared" ref="C325:E325" si="144">SUM(C315:C323)</f>
        <v>14.759169243721459</v>
      </c>
      <c r="D325" s="311">
        <f t="shared" si="144"/>
        <v>0.72035722785926248</v>
      </c>
      <c r="E325" s="311">
        <f t="shared" si="144"/>
        <v>42.550000000000026</v>
      </c>
      <c r="F325" s="311"/>
      <c r="G325" s="311">
        <f t="shared" ref="G325:J325" si="145">SUM(G315:G323)</f>
        <v>27.693449491388233</v>
      </c>
      <c r="H325" s="311">
        <f t="shared" si="145"/>
        <v>14.123804647027271</v>
      </c>
      <c r="I325" s="311">
        <f t="shared" si="145"/>
        <v>1.3867458615844597</v>
      </c>
      <c r="J325" s="311">
        <f t="shared" si="145"/>
        <v>43.203999999999965</v>
      </c>
      <c r="K325" s="311"/>
      <c r="L325" s="311">
        <f t="shared" ref="L325:O325" si="146">SUM(L315:L323)</f>
        <v>29.900759910675852</v>
      </c>
      <c r="M325" s="311">
        <f t="shared" si="146"/>
        <v>16.228124287120849</v>
      </c>
      <c r="N325" s="311">
        <f t="shared" si="146"/>
        <v>1.5631158022032672</v>
      </c>
      <c r="O325" s="311">
        <f t="shared" si="146"/>
        <v>47.691999999999965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1.3102486599832974</v>
      </c>
      <c r="C332" s="302">
        <v>0.50697740355271381</v>
      </c>
      <c r="D332" s="302">
        <v>0.70354327692614571</v>
      </c>
      <c r="E332" s="302">
        <f>SUM(B332:D332)</f>
        <v>2.5207693404621572</v>
      </c>
      <c r="F332" s="303"/>
      <c r="G332" s="302">
        <v>1.2374359568152804</v>
      </c>
      <c r="H332" s="302">
        <v>0.74056119344395144</v>
      </c>
      <c r="I332" s="302">
        <v>0.94237106225153988</v>
      </c>
      <c r="J332" s="302">
        <f>SUM(G332:I332)</f>
        <v>2.9203682125107719</v>
      </c>
      <c r="K332" s="303"/>
      <c r="L332" s="302">
        <v>1.2246675483608074</v>
      </c>
      <c r="M332" s="302">
        <v>0.81522950617473122</v>
      </c>
      <c r="N332" s="302">
        <v>1.057703155958241</v>
      </c>
      <c r="O332" s="302">
        <f>SUM(L332:N332)</f>
        <v>3.0976002104937796</v>
      </c>
    </row>
    <row r="333" spans="1:15" s="236" customFormat="1" x14ac:dyDescent="0.2">
      <c r="A333" s="237" t="str">
        <f>name!E$5</f>
        <v>Professional occupations</v>
      </c>
      <c r="B333" s="302">
        <v>24.521830633601184</v>
      </c>
      <c r="C333" s="302">
        <v>11.179433251793165</v>
      </c>
      <c r="D333" s="302">
        <v>3.0456053647358385</v>
      </c>
      <c r="E333" s="302">
        <f t="shared" ref="E333:E340" si="147">SUM(B333:D333)</f>
        <v>38.746869250130189</v>
      </c>
      <c r="F333" s="303"/>
      <c r="G333" s="302">
        <v>24.49331754556346</v>
      </c>
      <c r="H333" s="302">
        <v>13.819363301184737</v>
      </c>
      <c r="I333" s="302">
        <v>4.4970310810247369</v>
      </c>
      <c r="J333" s="302">
        <f t="shared" ref="J333:J335" si="148">SUM(G333:I333)</f>
        <v>42.809711927772931</v>
      </c>
      <c r="K333" s="303"/>
      <c r="L333" s="302">
        <v>24.258580906423056</v>
      </c>
      <c r="M333" s="302">
        <v>15.473850317896352</v>
      </c>
      <c r="N333" s="302">
        <v>4.4043443541286118</v>
      </c>
      <c r="O333" s="302">
        <f t="shared" ref="O333:O340" si="149">SUM(L333:N333)</f>
        <v>44.136775578448017</v>
      </c>
    </row>
    <row r="334" spans="1:15" s="236" customFormat="1" x14ac:dyDescent="0.2">
      <c r="A334" s="237" t="str">
        <f>name!E$6</f>
        <v>Associate professional occupations</v>
      </c>
      <c r="B334" s="302">
        <v>3.2305990148963728</v>
      </c>
      <c r="C334" s="302">
        <v>2.8241631477089468</v>
      </c>
      <c r="D334" s="302">
        <v>1.5763947732309884</v>
      </c>
      <c r="E334" s="302">
        <f t="shared" si="147"/>
        <v>7.6311569358363078</v>
      </c>
      <c r="F334" s="303"/>
      <c r="G334" s="302">
        <v>3.2449812193055592</v>
      </c>
      <c r="H334" s="302">
        <v>3.4754337191207405</v>
      </c>
      <c r="I334" s="302">
        <v>1.6259210943921591</v>
      </c>
      <c r="J334" s="302">
        <f t="shared" si="148"/>
        <v>8.3463360328184599</v>
      </c>
      <c r="K334" s="303"/>
      <c r="L334" s="302">
        <v>3.0087896575370228</v>
      </c>
      <c r="M334" s="302">
        <v>3.297564619392626</v>
      </c>
      <c r="N334" s="302">
        <v>1.5280738098280175</v>
      </c>
      <c r="O334" s="302">
        <f t="shared" si="149"/>
        <v>7.8344280867576668</v>
      </c>
    </row>
    <row r="335" spans="1:15" s="236" customFormat="1" x14ac:dyDescent="0.2">
      <c r="A335" s="237" t="str">
        <f>name!E$7</f>
        <v>Administrative and secretarial occupations</v>
      </c>
      <c r="B335" s="302">
        <v>1.9193079924707761</v>
      </c>
      <c r="C335" s="302">
        <v>3.654636302597976</v>
      </c>
      <c r="D335" s="302">
        <v>0.28982557517123314</v>
      </c>
      <c r="E335" s="302">
        <f t="shared" si="147"/>
        <v>5.8637698702399854</v>
      </c>
      <c r="F335" s="303"/>
      <c r="G335" s="302">
        <v>1.5728448458136315</v>
      </c>
      <c r="H335" s="302">
        <v>3.4715240038100355</v>
      </c>
      <c r="I335" s="302">
        <v>0.30832464743062926</v>
      </c>
      <c r="J335" s="302">
        <f t="shared" si="148"/>
        <v>5.3526934970542959</v>
      </c>
      <c r="K335" s="303"/>
      <c r="L335" s="302">
        <v>0.81183008278724378</v>
      </c>
      <c r="M335" s="302">
        <v>1.6825102920291091</v>
      </c>
      <c r="N335" s="302">
        <v>0.2567801733691405</v>
      </c>
      <c r="O335" s="302">
        <f t="shared" si="149"/>
        <v>2.7511205481854932</v>
      </c>
    </row>
    <row r="336" spans="1:15" s="236" customFormat="1" x14ac:dyDescent="0.2">
      <c r="A336" s="237" t="str">
        <f>name!E$8</f>
        <v>Skilled trades occupations</v>
      </c>
      <c r="B336" s="302">
        <v>0.69929668655312094</v>
      </c>
      <c r="C336" s="302">
        <v>0.58577892998695813</v>
      </c>
      <c r="D336" s="302">
        <v>0.10652856175598023</v>
      </c>
      <c r="E336" s="302">
        <f t="shared" si="147"/>
        <v>1.3916041782960591</v>
      </c>
      <c r="F336" s="303"/>
      <c r="G336" s="302">
        <v>0.47185239650349953</v>
      </c>
      <c r="H336" s="302">
        <v>0.44385933093207075</v>
      </c>
      <c r="I336" s="302">
        <v>0.12695865498896811</v>
      </c>
      <c r="J336" s="302">
        <f>SUM(G336:I336)</f>
        <v>1.0426703824245385</v>
      </c>
      <c r="K336" s="303"/>
      <c r="L336" s="302">
        <v>0.30771494433391883</v>
      </c>
      <c r="M336" s="302">
        <v>0.19274040053622832</v>
      </c>
      <c r="N336" s="302">
        <v>0.20254107019322465</v>
      </c>
      <c r="O336" s="302">
        <f t="shared" si="149"/>
        <v>0.70299641506337185</v>
      </c>
    </row>
    <row r="337" spans="1:15" s="236" customFormat="1" x14ac:dyDescent="0.2">
      <c r="A337" s="237" t="str">
        <f>name!E$9</f>
        <v>Caring, leisure and other service occupations</v>
      </c>
      <c r="B337" s="302">
        <v>12.768837957204152</v>
      </c>
      <c r="C337" s="302">
        <v>15.598865172836856</v>
      </c>
      <c r="D337" s="302">
        <v>0.49171323694970659</v>
      </c>
      <c r="E337" s="302">
        <f t="shared" si="147"/>
        <v>28.859416366990715</v>
      </c>
      <c r="F337" s="303"/>
      <c r="G337" s="302">
        <v>11.017702933673448</v>
      </c>
      <c r="H337" s="302">
        <v>15.779341232857274</v>
      </c>
      <c r="I337" s="302">
        <v>0.65075917520176019</v>
      </c>
      <c r="J337" s="302">
        <f t="shared" ref="J337:J340" si="150">SUM(G337:I337)</f>
        <v>27.447803341732481</v>
      </c>
      <c r="K337" s="303"/>
      <c r="L337" s="302">
        <v>12.906635676131323</v>
      </c>
      <c r="M337" s="302">
        <v>15.459225513075953</v>
      </c>
      <c r="N337" s="302">
        <v>0.82168237514618025</v>
      </c>
      <c r="O337" s="302">
        <f t="shared" si="149"/>
        <v>29.187543564353458</v>
      </c>
    </row>
    <row r="338" spans="1:15" s="236" customFormat="1" x14ac:dyDescent="0.2">
      <c r="A338" s="237" t="str">
        <f>name!E$10</f>
        <v>Sales and customer service occupations</v>
      </c>
      <c r="B338" s="302">
        <v>0.19843872997327128</v>
      </c>
      <c r="C338" s="302">
        <v>0.27839031553654764</v>
      </c>
      <c r="D338" s="302">
        <v>0.11590156381115158</v>
      </c>
      <c r="E338" s="302">
        <f t="shared" si="147"/>
        <v>0.59273060932097055</v>
      </c>
      <c r="F338" s="303"/>
      <c r="G338" s="302">
        <v>0.1633947356131096</v>
      </c>
      <c r="H338" s="302">
        <v>0.2766522358003225</v>
      </c>
      <c r="I338" s="302">
        <v>0.10343835313510782</v>
      </c>
      <c r="J338" s="302">
        <f t="shared" si="150"/>
        <v>0.54348532454853993</v>
      </c>
      <c r="K338" s="303"/>
      <c r="L338" s="302">
        <v>0.16796412815421499</v>
      </c>
      <c r="M338" s="302">
        <v>0.25698250715720011</v>
      </c>
      <c r="N338" s="302">
        <v>0.11362120232399807</v>
      </c>
      <c r="O338" s="302">
        <f t="shared" si="149"/>
        <v>0.53856783763541316</v>
      </c>
    </row>
    <row r="339" spans="1:15" s="236" customFormat="1" x14ac:dyDescent="0.2">
      <c r="A339" s="237" t="str">
        <f>name!E$11</f>
        <v>Process, plant and machine operatives</v>
      </c>
      <c r="B339" s="302">
        <v>0.11681346528199539</v>
      </c>
      <c r="C339" s="302">
        <v>0.19635283606132939</v>
      </c>
      <c r="D339" s="302">
        <v>1.1385725075037625</v>
      </c>
      <c r="E339" s="302">
        <f t="shared" si="147"/>
        <v>1.4517388088470873</v>
      </c>
      <c r="F339" s="303"/>
      <c r="G339" s="302">
        <v>7.5079726519477655E-2</v>
      </c>
      <c r="H339" s="302">
        <v>0.17538858908189731</v>
      </c>
      <c r="I339" s="302">
        <v>1.3651836397319912</v>
      </c>
      <c r="J339" s="302">
        <f t="shared" si="150"/>
        <v>1.6156519553333661</v>
      </c>
      <c r="K339" s="303"/>
      <c r="L339" s="302">
        <v>5.7601887057483939E-2</v>
      </c>
      <c r="M339" s="302">
        <v>0.20428927060382021</v>
      </c>
      <c r="N339" s="302">
        <v>1.346167977189163</v>
      </c>
      <c r="O339" s="302">
        <f t="shared" si="149"/>
        <v>1.6080591348504671</v>
      </c>
    </row>
    <row r="340" spans="1:15" s="236" customFormat="1" x14ac:dyDescent="0.2">
      <c r="A340" s="237" t="str">
        <f>name!E$12</f>
        <v>Elementary occupations</v>
      </c>
      <c r="B340" s="302">
        <v>1.2399474291639176</v>
      </c>
      <c r="C340" s="302">
        <v>5.4481244928594927</v>
      </c>
      <c r="D340" s="302">
        <v>2.6872717853130376E-2</v>
      </c>
      <c r="E340" s="302">
        <f t="shared" si="147"/>
        <v>6.7149446398765411</v>
      </c>
      <c r="F340" s="303"/>
      <c r="G340" s="302">
        <v>0.91113132488384085</v>
      </c>
      <c r="H340" s="302">
        <v>4.361872107598856</v>
      </c>
      <c r="I340" s="302">
        <v>2.5275893321877064E-2</v>
      </c>
      <c r="J340" s="302">
        <f t="shared" si="150"/>
        <v>5.2982793258045735</v>
      </c>
      <c r="K340" s="303"/>
      <c r="L340" s="302">
        <v>1.0288620756023668</v>
      </c>
      <c r="M340" s="302">
        <v>2.5456934036846626</v>
      </c>
      <c r="N340" s="302">
        <v>2.1353144925306274E-2</v>
      </c>
      <c r="O340" s="302">
        <f t="shared" si="149"/>
        <v>3.5959086242123357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46.005320569128088</v>
      </c>
      <c r="C342" s="311">
        <f t="shared" ref="C342:E342" si="151">SUM(C332:C340)</f>
        <v>40.272721852933984</v>
      </c>
      <c r="D342" s="311">
        <f t="shared" si="151"/>
        <v>7.4949575779379378</v>
      </c>
      <c r="E342" s="311">
        <f t="shared" si="151"/>
        <v>93.772999999999996</v>
      </c>
      <c r="F342" s="311"/>
      <c r="G342" s="311">
        <f t="shared" ref="G342:J342" si="152">SUM(G332:G340)</f>
        <v>43.187740684691306</v>
      </c>
      <c r="H342" s="311">
        <f t="shared" si="152"/>
        <v>42.543995713829887</v>
      </c>
      <c r="I342" s="311">
        <f t="shared" si="152"/>
        <v>9.6452636014787689</v>
      </c>
      <c r="J342" s="311">
        <f t="shared" si="152"/>
        <v>95.376999999999953</v>
      </c>
      <c r="K342" s="311"/>
      <c r="L342" s="311">
        <f t="shared" ref="L342:O342" si="153">SUM(L332:L340)</f>
        <v>43.772646906387443</v>
      </c>
      <c r="M342" s="311">
        <f t="shared" si="153"/>
        <v>39.928085830550685</v>
      </c>
      <c r="N342" s="311">
        <f t="shared" si="153"/>
        <v>9.7522672630618832</v>
      </c>
      <c r="O342" s="311">
        <f t="shared" si="153"/>
        <v>93.453000000000003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3.3614882808508209</v>
      </c>
      <c r="C349" s="302">
        <v>1.1523696163659716</v>
      </c>
      <c r="D349" s="302">
        <v>0.72013941916834101</v>
      </c>
      <c r="E349" s="302">
        <f>SUM(B349:D349)</f>
        <v>5.2339973163851337</v>
      </c>
      <c r="F349" s="303"/>
      <c r="G349" s="302">
        <v>3.8441787612513019</v>
      </c>
      <c r="H349" s="302">
        <v>1.5296804733968654</v>
      </c>
      <c r="I349" s="302">
        <v>0.69575211419941607</v>
      </c>
      <c r="J349" s="302">
        <f>SUM(G349:I349)</f>
        <v>6.0696113488475829</v>
      </c>
      <c r="K349" s="303"/>
      <c r="L349" s="302">
        <v>4.6564121160100864</v>
      </c>
      <c r="M349" s="302">
        <v>1.8369536786168668</v>
      </c>
      <c r="N349" s="302">
        <v>0.83396024413061265</v>
      </c>
      <c r="O349" s="302">
        <f>SUM(L349:N349)</f>
        <v>7.3273260387575663</v>
      </c>
    </row>
    <row r="350" spans="1:15" s="236" customFormat="1" x14ac:dyDescent="0.2">
      <c r="A350" s="237" t="str">
        <f>name!E$5</f>
        <v>Professional occupations</v>
      </c>
      <c r="B350" s="302">
        <v>21.100518522861812</v>
      </c>
      <c r="C350" s="302">
        <v>10.944249544522119</v>
      </c>
      <c r="D350" s="302">
        <v>3.9285709702342966</v>
      </c>
      <c r="E350" s="302">
        <f t="shared" ref="E350:E357" si="154">SUM(B350:D350)</f>
        <v>35.973339037618224</v>
      </c>
      <c r="F350" s="303"/>
      <c r="G350" s="302">
        <v>25.322592272228572</v>
      </c>
      <c r="H350" s="302">
        <v>12.519233336806257</v>
      </c>
      <c r="I350" s="302">
        <v>3.8418468454567183</v>
      </c>
      <c r="J350" s="302">
        <f t="shared" ref="J350:J352" si="155">SUM(G350:I350)</f>
        <v>41.683672454491543</v>
      </c>
      <c r="K350" s="303"/>
      <c r="L350" s="302">
        <v>31.066460128493627</v>
      </c>
      <c r="M350" s="302">
        <v>14.750418840913282</v>
      </c>
      <c r="N350" s="302">
        <v>4.6908464191041492</v>
      </c>
      <c r="O350" s="302">
        <f t="shared" ref="O350:O357" si="156">SUM(L350:N350)</f>
        <v>50.507725388511055</v>
      </c>
    </row>
    <row r="351" spans="1:15" s="236" customFormat="1" x14ac:dyDescent="0.2">
      <c r="A351" s="237" t="str">
        <f>name!E$6</f>
        <v>Associate professional occupations</v>
      </c>
      <c r="B351" s="302">
        <v>8.7535873934008599</v>
      </c>
      <c r="C351" s="302">
        <v>6.0038601355446861</v>
      </c>
      <c r="D351" s="302">
        <v>1.4867657603239695</v>
      </c>
      <c r="E351" s="302">
        <f t="shared" si="154"/>
        <v>16.244213289269517</v>
      </c>
      <c r="F351" s="303"/>
      <c r="G351" s="302">
        <v>10.314549936949403</v>
      </c>
      <c r="H351" s="302">
        <v>6.8124955371270728</v>
      </c>
      <c r="I351" s="302">
        <v>1.1733129647296896</v>
      </c>
      <c r="J351" s="302">
        <f t="shared" si="155"/>
        <v>18.300358438806164</v>
      </c>
      <c r="K351" s="303"/>
      <c r="L351" s="302">
        <v>11.552919188177976</v>
      </c>
      <c r="M351" s="302">
        <v>7.2331250646722003</v>
      </c>
      <c r="N351" s="302">
        <v>1.5991506189638061</v>
      </c>
      <c r="O351" s="302">
        <f t="shared" si="156"/>
        <v>20.385194871813979</v>
      </c>
    </row>
    <row r="352" spans="1:15" s="236" customFormat="1" x14ac:dyDescent="0.2">
      <c r="A352" s="237" t="str">
        <f>name!E$7</f>
        <v>Administrative and secretarial occupations</v>
      </c>
      <c r="B352" s="302">
        <v>4.6395954588844832</v>
      </c>
      <c r="C352" s="302">
        <v>6.2504820749985086</v>
      </c>
      <c r="D352" s="302">
        <v>0.37017021138163714</v>
      </c>
      <c r="E352" s="302">
        <f t="shared" si="154"/>
        <v>11.260247745264628</v>
      </c>
      <c r="F352" s="303"/>
      <c r="G352" s="302">
        <v>4.5454293592218269</v>
      </c>
      <c r="H352" s="302">
        <v>5.4802280916800221</v>
      </c>
      <c r="I352" s="302">
        <v>0.23251070509381072</v>
      </c>
      <c r="J352" s="302">
        <f t="shared" si="155"/>
        <v>10.25816815599566</v>
      </c>
      <c r="K352" s="303"/>
      <c r="L352" s="302">
        <v>3.8618286085500113</v>
      </c>
      <c r="M352" s="302">
        <v>2.4261120801364924</v>
      </c>
      <c r="N352" s="302">
        <v>0.17877925348470061</v>
      </c>
      <c r="O352" s="302">
        <f t="shared" si="156"/>
        <v>6.4667199421712045</v>
      </c>
    </row>
    <row r="353" spans="1:15" s="236" customFormat="1" x14ac:dyDescent="0.2">
      <c r="A353" s="237" t="str">
        <f>name!E$8</f>
        <v>Skilled trades occupations</v>
      </c>
      <c r="B353" s="302">
        <v>0.59936819238989114</v>
      </c>
      <c r="C353" s="302">
        <v>0.6769044902263156</v>
      </c>
      <c r="D353" s="302">
        <v>0.22678659616066707</v>
      </c>
      <c r="E353" s="302">
        <f t="shared" si="154"/>
        <v>1.5030592787768737</v>
      </c>
      <c r="F353" s="303"/>
      <c r="G353" s="302">
        <v>0.47821081282597705</v>
      </c>
      <c r="H353" s="302">
        <v>0.48971931240545064</v>
      </c>
      <c r="I353" s="302">
        <v>0.18971988884277879</v>
      </c>
      <c r="J353" s="302">
        <f>SUM(G353:I353)</f>
        <v>1.1576500140742065</v>
      </c>
      <c r="K353" s="303"/>
      <c r="L353" s="302">
        <v>0.27382867254043397</v>
      </c>
      <c r="M353" s="302">
        <v>0.33620908836348967</v>
      </c>
      <c r="N353" s="302">
        <v>0.26563816930952677</v>
      </c>
      <c r="O353" s="302">
        <f t="shared" si="156"/>
        <v>0.87567593021345036</v>
      </c>
    </row>
    <row r="354" spans="1:15" s="236" customFormat="1" x14ac:dyDescent="0.2">
      <c r="A354" s="237" t="str">
        <f>name!E$9</f>
        <v>Caring, leisure and other service occupations</v>
      </c>
      <c r="B354" s="302">
        <v>26.708258573064114</v>
      </c>
      <c r="C354" s="302">
        <v>25.283058949722637</v>
      </c>
      <c r="D354" s="302">
        <v>2.923133748525593</v>
      </c>
      <c r="E354" s="302">
        <f t="shared" si="154"/>
        <v>54.914451271312345</v>
      </c>
      <c r="F354" s="303"/>
      <c r="G354" s="302">
        <v>27.895244876012395</v>
      </c>
      <c r="H354" s="302">
        <v>23.790397563974341</v>
      </c>
      <c r="I354" s="302">
        <v>2.8031752870076749</v>
      </c>
      <c r="J354" s="302">
        <f t="shared" ref="J354:J357" si="157">SUM(G354:I354)</f>
        <v>54.488817726994412</v>
      </c>
      <c r="K354" s="303"/>
      <c r="L354" s="302">
        <v>35.709181703245441</v>
      </c>
      <c r="M354" s="302">
        <v>26.880088684929941</v>
      </c>
      <c r="N354" s="302">
        <v>3.326027084319068</v>
      </c>
      <c r="O354" s="302">
        <f t="shared" si="156"/>
        <v>65.915297472494444</v>
      </c>
    </row>
    <row r="355" spans="1:15" s="236" customFormat="1" x14ac:dyDescent="0.2">
      <c r="A355" s="237" t="str">
        <f>name!E$10</f>
        <v>Sales and customer service occupations</v>
      </c>
      <c r="B355" s="302">
        <v>0.72151286939838244</v>
      </c>
      <c r="C355" s="302">
        <v>0.78671371530238066</v>
      </c>
      <c r="D355" s="302">
        <v>0.14388944943750123</v>
      </c>
      <c r="E355" s="302">
        <f t="shared" si="154"/>
        <v>1.6521160341382641</v>
      </c>
      <c r="F355" s="303"/>
      <c r="G355" s="302">
        <v>0.70901529037756872</v>
      </c>
      <c r="H355" s="302">
        <v>0.69749700617529398</v>
      </c>
      <c r="I355" s="302">
        <v>7.9075081186264232E-2</v>
      </c>
      <c r="J355" s="302">
        <f t="shared" si="157"/>
        <v>1.4855873777391269</v>
      </c>
      <c r="K355" s="303"/>
      <c r="L355" s="302">
        <v>0.78846430584205585</v>
      </c>
      <c r="M355" s="302">
        <v>0.74355608072933277</v>
      </c>
      <c r="N355" s="302">
        <v>0.11592154084414059</v>
      </c>
      <c r="O355" s="302">
        <f t="shared" si="156"/>
        <v>1.6479419274155291</v>
      </c>
    </row>
    <row r="356" spans="1:15" s="236" customFormat="1" x14ac:dyDescent="0.2">
      <c r="A356" s="237" t="str">
        <f>name!E$11</f>
        <v>Process, plant and machine operatives</v>
      </c>
      <c r="B356" s="302">
        <v>0.2064728920970165</v>
      </c>
      <c r="C356" s="302">
        <v>0.48412226392168317</v>
      </c>
      <c r="D356" s="302">
        <v>2.8350076082752005E-2</v>
      </c>
      <c r="E356" s="302">
        <f t="shared" si="154"/>
        <v>0.71894523210145167</v>
      </c>
      <c r="F356" s="303"/>
      <c r="G356" s="302">
        <v>0.16463317037081479</v>
      </c>
      <c r="H356" s="302">
        <v>0.39543377205220054</v>
      </c>
      <c r="I356" s="302">
        <v>2.3433746533911292E-2</v>
      </c>
      <c r="J356" s="302">
        <f t="shared" si="157"/>
        <v>0.58350068895692664</v>
      </c>
      <c r="K356" s="303"/>
      <c r="L356" s="302">
        <v>7.6361395307118843E-2</v>
      </c>
      <c r="M356" s="302">
        <v>0.26808313164390629</v>
      </c>
      <c r="N356" s="302">
        <v>1.5529972580822725E-2</v>
      </c>
      <c r="O356" s="302">
        <f t="shared" si="156"/>
        <v>0.35997449953184785</v>
      </c>
    </row>
    <row r="357" spans="1:15" s="236" customFormat="1" x14ac:dyDescent="0.2">
      <c r="A357" s="237" t="str">
        <f>name!E$12</f>
        <v>Elementary occupations</v>
      </c>
      <c r="B357" s="302">
        <v>0.72856835675205078</v>
      </c>
      <c r="C357" s="302">
        <v>3.2678012287629707</v>
      </c>
      <c r="D357" s="302">
        <v>6.8261209618373841E-2</v>
      </c>
      <c r="E357" s="302">
        <f t="shared" si="154"/>
        <v>4.0646307951333949</v>
      </c>
      <c r="F357" s="303"/>
      <c r="G357" s="302">
        <v>0.64727238652876584</v>
      </c>
      <c r="H357" s="302">
        <v>2.3653300058149234</v>
      </c>
      <c r="I357" s="302">
        <v>3.4031401750455915E-2</v>
      </c>
      <c r="J357" s="302">
        <f t="shared" si="157"/>
        <v>3.046633794094145</v>
      </c>
      <c r="K357" s="303"/>
      <c r="L357" s="302">
        <v>0.32885673660196868</v>
      </c>
      <c r="M357" s="302">
        <v>1.6562331969347126</v>
      </c>
      <c r="N357" s="302">
        <v>1.4053995554346404E-2</v>
      </c>
      <c r="O357" s="302">
        <f t="shared" si="156"/>
        <v>1.9991439290910276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66.81937053969942</v>
      </c>
      <c r="C359" s="311">
        <f t="shared" ref="C359:E359" si="158">SUM(C349:C357)</f>
        <v>54.849562019367276</v>
      </c>
      <c r="D359" s="311">
        <f t="shared" si="158"/>
        <v>9.8960674409331322</v>
      </c>
      <c r="E359" s="311">
        <f t="shared" si="158"/>
        <v>131.56499999999983</v>
      </c>
      <c r="F359" s="311"/>
      <c r="G359" s="311">
        <f t="shared" ref="G359:J359" si="159">SUM(G349:G357)</f>
        <v>73.921126865766638</v>
      </c>
      <c r="H359" s="311">
        <f t="shared" si="159"/>
        <v>54.08001509943243</v>
      </c>
      <c r="I359" s="311">
        <f t="shared" si="159"/>
        <v>9.0728580348007188</v>
      </c>
      <c r="J359" s="311">
        <f t="shared" si="159"/>
        <v>137.07399999999976</v>
      </c>
      <c r="K359" s="311"/>
      <c r="L359" s="311">
        <f t="shared" ref="L359:O359" si="160">SUM(L349:L357)</f>
        <v>88.314312854768701</v>
      </c>
      <c r="M359" s="311">
        <f t="shared" si="160"/>
        <v>56.130779846940221</v>
      </c>
      <c r="N359" s="311">
        <f t="shared" si="160"/>
        <v>11.039907298291174</v>
      </c>
      <c r="O359" s="311">
        <f t="shared" si="160"/>
        <v>155.4850000000001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1.292568011652139</v>
      </c>
      <c r="C366" s="302">
        <v>0.35476265526040129</v>
      </c>
      <c r="D366" s="302">
        <v>0.67190706183145843</v>
      </c>
      <c r="E366" s="302">
        <f>SUM(B366:D366)</f>
        <v>2.3192377287439987</v>
      </c>
      <c r="F366" s="303"/>
      <c r="G366" s="302">
        <v>1.4506098066264048</v>
      </c>
      <c r="H366" s="302">
        <v>0.56500707534749972</v>
      </c>
      <c r="I366" s="302">
        <v>0.57048487150006311</v>
      </c>
      <c r="J366" s="302">
        <f>SUM(G366:I366)</f>
        <v>2.5861017534739679</v>
      </c>
      <c r="K366" s="303"/>
      <c r="L366" s="302">
        <v>1.4660851620502287</v>
      </c>
      <c r="M366" s="302">
        <v>0.78427197075433963</v>
      </c>
      <c r="N366" s="302">
        <v>0.55107639056219093</v>
      </c>
      <c r="O366" s="302">
        <f>SUM(L366:N366)</f>
        <v>2.8014335233667591</v>
      </c>
    </row>
    <row r="367" spans="1:15" s="236" customFormat="1" x14ac:dyDescent="0.2">
      <c r="A367" s="237" t="str">
        <f>name!E$5</f>
        <v>Professional occupations</v>
      </c>
      <c r="B367" s="302">
        <v>1.3532640221644756</v>
      </c>
      <c r="C367" s="302">
        <v>0.68893797531132439</v>
      </c>
      <c r="D367" s="302">
        <v>1.5731093972077679</v>
      </c>
      <c r="E367" s="302">
        <f t="shared" ref="E367:E374" si="161">SUM(B367:D367)</f>
        <v>3.6153113946835678</v>
      </c>
      <c r="F367" s="303"/>
      <c r="G367" s="302">
        <v>1.9528899703072007</v>
      </c>
      <c r="H367" s="302">
        <v>1.1975538126101708</v>
      </c>
      <c r="I367" s="302">
        <v>1.140677810051854</v>
      </c>
      <c r="J367" s="302">
        <f t="shared" ref="J367:J369" si="162">SUM(G367:I367)</f>
        <v>4.2911215929692252</v>
      </c>
      <c r="K367" s="303"/>
      <c r="L367" s="302">
        <v>2.0654785118633709</v>
      </c>
      <c r="M367" s="302">
        <v>1.5321809092143257</v>
      </c>
      <c r="N367" s="302">
        <v>0.99394675091761198</v>
      </c>
      <c r="O367" s="302">
        <f t="shared" ref="O367:O374" si="163">SUM(L367:N367)</f>
        <v>4.5916061719953083</v>
      </c>
    </row>
    <row r="368" spans="1:15" s="236" customFormat="1" x14ac:dyDescent="0.2">
      <c r="A368" s="237" t="str">
        <f>name!E$6</f>
        <v>Associate professional occupations</v>
      </c>
      <c r="B368" s="302">
        <v>1.5756043801820996</v>
      </c>
      <c r="C368" s="302">
        <v>0.95383434452944083</v>
      </c>
      <c r="D368" s="302">
        <v>3.5783711314788165</v>
      </c>
      <c r="E368" s="302">
        <f t="shared" si="161"/>
        <v>6.1078098561903573</v>
      </c>
      <c r="F368" s="303"/>
      <c r="G368" s="302">
        <v>1.7750316224678859</v>
      </c>
      <c r="H368" s="302">
        <v>1.2511036605528778</v>
      </c>
      <c r="I368" s="302">
        <v>3.0750067076139391</v>
      </c>
      <c r="J368" s="302">
        <f t="shared" si="162"/>
        <v>6.1011419906347033</v>
      </c>
      <c r="K368" s="303"/>
      <c r="L368" s="302">
        <v>1.6372964548834203</v>
      </c>
      <c r="M368" s="302">
        <v>1.1675510058898859</v>
      </c>
      <c r="N368" s="302">
        <v>2.8287213838610095</v>
      </c>
      <c r="O368" s="302">
        <f t="shared" si="163"/>
        <v>5.6335688446343157</v>
      </c>
    </row>
    <row r="369" spans="1:15" s="236" customFormat="1" x14ac:dyDescent="0.2">
      <c r="A369" s="237" t="str">
        <f>name!E$7</f>
        <v>Administrative and secretarial occupations</v>
      </c>
      <c r="B369" s="302">
        <v>0.94651529216447916</v>
      </c>
      <c r="C369" s="302">
        <v>1.9558042854480455</v>
      </c>
      <c r="D369" s="302">
        <v>0.12030525764887134</v>
      </c>
      <c r="E369" s="302">
        <f t="shared" si="161"/>
        <v>3.022624835261396</v>
      </c>
      <c r="F369" s="303"/>
      <c r="G369" s="302">
        <v>1.127383046869167</v>
      </c>
      <c r="H369" s="302">
        <v>2.4406119403055402</v>
      </c>
      <c r="I369" s="302">
        <v>0.10826392579561564</v>
      </c>
      <c r="J369" s="302">
        <f t="shared" si="162"/>
        <v>3.6762589129703227</v>
      </c>
      <c r="K369" s="303"/>
      <c r="L369" s="302">
        <v>0.8736330061251335</v>
      </c>
      <c r="M369" s="302">
        <v>2.1294195422814117</v>
      </c>
      <c r="N369" s="302">
        <v>7.4221322217155633E-2</v>
      </c>
      <c r="O369" s="302">
        <f t="shared" si="163"/>
        <v>3.0772738706237011</v>
      </c>
    </row>
    <row r="370" spans="1:15" s="236" customFormat="1" x14ac:dyDescent="0.2">
      <c r="A370" s="237" t="str">
        <f>name!E$8</f>
        <v>Skilled trades occupations</v>
      </c>
      <c r="B370" s="302">
        <v>1.1391793642112538</v>
      </c>
      <c r="C370" s="302">
        <v>0.63895060809098114</v>
      </c>
      <c r="D370" s="302">
        <v>0.9650795543078815</v>
      </c>
      <c r="E370" s="302">
        <f t="shared" si="161"/>
        <v>2.7432095266101166</v>
      </c>
      <c r="F370" s="303"/>
      <c r="G370" s="302">
        <v>0.940925086073924</v>
      </c>
      <c r="H370" s="302">
        <v>0.51390399206721027</v>
      </c>
      <c r="I370" s="302">
        <v>0.81608695360102756</v>
      </c>
      <c r="J370" s="302">
        <f>SUM(G370:I370)</f>
        <v>2.2709160317421615</v>
      </c>
      <c r="K370" s="303"/>
      <c r="L370" s="302">
        <v>0.67584606772460576</v>
      </c>
      <c r="M370" s="302">
        <v>0.69409780880012273</v>
      </c>
      <c r="N370" s="302">
        <v>0.79778972547263427</v>
      </c>
      <c r="O370" s="302">
        <f t="shared" si="163"/>
        <v>2.1677336019973628</v>
      </c>
    </row>
    <row r="371" spans="1:15" s="236" customFormat="1" x14ac:dyDescent="0.2">
      <c r="A371" s="237" t="str">
        <f>name!E$9</f>
        <v>Caring, leisure and other service occupations</v>
      </c>
      <c r="B371" s="302">
        <v>1.0648216520053664</v>
      </c>
      <c r="C371" s="302">
        <v>1.8975893710386282</v>
      </c>
      <c r="D371" s="302">
        <v>0.24714455469830143</v>
      </c>
      <c r="E371" s="302">
        <f t="shared" si="161"/>
        <v>3.2095555777422962</v>
      </c>
      <c r="F371" s="303"/>
      <c r="G371" s="302">
        <v>1.1748793763553445</v>
      </c>
      <c r="H371" s="302">
        <v>1.9444336890738825</v>
      </c>
      <c r="I371" s="302">
        <v>0.27002049232461223</v>
      </c>
      <c r="J371" s="302">
        <f t="shared" ref="J371:J374" si="164">SUM(G371:I371)</f>
        <v>3.3893335577538393</v>
      </c>
      <c r="K371" s="303"/>
      <c r="L371" s="302">
        <v>1.1486201890536949</v>
      </c>
      <c r="M371" s="302">
        <v>1.9933412235581307</v>
      </c>
      <c r="N371" s="302">
        <v>0.26622999073964032</v>
      </c>
      <c r="O371" s="302">
        <f t="shared" si="163"/>
        <v>3.408191403351466</v>
      </c>
    </row>
    <row r="372" spans="1:15" s="236" customFormat="1" x14ac:dyDescent="0.2">
      <c r="A372" s="237" t="str">
        <f>name!E$10</f>
        <v>Sales and customer service occupations</v>
      </c>
      <c r="B372" s="302">
        <v>0.4034122372368652</v>
      </c>
      <c r="C372" s="302">
        <v>0.79529638217863474</v>
      </c>
      <c r="D372" s="302">
        <v>0.13554064395687157</v>
      </c>
      <c r="E372" s="302">
        <f t="shared" si="161"/>
        <v>1.3342492633723715</v>
      </c>
      <c r="F372" s="303"/>
      <c r="G372" s="302">
        <v>0.44377335112172411</v>
      </c>
      <c r="H372" s="302">
        <v>0.82155352608979415</v>
      </c>
      <c r="I372" s="302">
        <v>8.7971599222243083E-2</v>
      </c>
      <c r="J372" s="302">
        <f t="shared" si="164"/>
        <v>1.3532984764337614</v>
      </c>
      <c r="K372" s="303"/>
      <c r="L372" s="302">
        <v>0.43786530832083342</v>
      </c>
      <c r="M372" s="302">
        <v>0.81808863475737048</v>
      </c>
      <c r="N372" s="302">
        <v>6.731149935887136E-2</v>
      </c>
      <c r="O372" s="302">
        <f t="shared" si="163"/>
        <v>1.3232654424370751</v>
      </c>
    </row>
    <row r="373" spans="1:15" s="236" customFormat="1" x14ac:dyDescent="0.2">
      <c r="A373" s="237" t="str">
        <f>name!E$11</f>
        <v>Process, plant and machine operatives</v>
      </c>
      <c r="B373" s="302">
        <v>0.18670140691448514</v>
      </c>
      <c r="C373" s="302">
        <v>0.16480236360509665</v>
      </c>
      <c r="D373" s="302">
        <v>3.9772688054419282E-2</v>
      </c>
      <c r="E373" s="302">
        <f t="shared" si="161"/>
        <v>0.39127645857400112</v>
      </c>
      <c r="F373" s="303"/>
      <c r="G373" s="302">
        <v>0.1441800200234116</v>
      </c>
      <c r="H373" s="302">
        <v>0.15091449269747528</v>
      </c>
      <c r="I373" s="302">
        <v>2.9918990825128538E-2</v>
      </c>
      <c r="J373" s="302">
        <f t="shared" si="164"/>
        <v>0.32501350354601544</v>
      </c>
      <c r="K373" s="303"/>
      <c r="L373" s="302">
        <v>0.13399062270360146</v>
      </c>
      <c r="M373" s="302">
        <v>0.16826273162973979</v>
      </c>
      <c r="N373" s="302">
        <v>3.3311432641611856E-2</v>
      </c>
      <c r="O373" s="302">
        <f t="shared" si="163"/>
        <v>0.33556478697495307</v>
      </c>
    </row>
    <row r="374" spans="1:15" s="236" customFormat="1" x14ac:dyDescent="0.2">
      <c r="A374" s="237" t="str">
        <f>name!E$12</f>
        <v>Elementary occupations</v>
      </c>
      <c r="B374" s="302">
        <v>0.59087403102595659</v>
      </c>
      <c r="C374" s="302">
        <v>2.1307238669804383</v>
      </c>
      <c r="D374" s="302">
        <v>0.11612746081549659</v>
      </c>
      <c r="E374" s="302">
        <f t="shared" si="161"/>
        <v>2.8377253588218911</v>
      </c>
      <c r="F374" s="303"/>
      <c r="G374" s="302">
        <v>0.49284999649105032</v>
      </c>
      <c r="H374" s="302">
        <v>1.9587364668550136</v>
      </c>
      <c r="I374" s="302">
        <v>7.7227717129928902E-2</v>
      </c>
      <c r="J374" s="302">
        <f t="shared" si="164"/>
        <v>2.5288141804759929</v>
      </c>
      <c r="K374" s="303"/>
      <c r="L374" s="302">
        <v>0.44568662367430883</v>
      </c>
      <c r="M374" s="302">
        <v>1.4173345367049495</v>
      </c>
      <c r="N374" s="302">
        <v>8.6341194239790045E-2</v>
      </c>
      <c r="O374" s="302">
        <f t="shared" si="163"/>
        <v>1.9493623546190484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8.552940397557121</v>
      </c>
      <c r="C376" s="311">
        <f t="shared" ref="C376:E376" si="165">SUM(C366:C374)</f>
        <v>9.5807018524429921</v>
      </c>
      <c r="D376" s="311">
        <f t="shared" si="165"/>
        <v>7.4473577499998838</v>
      </c>
      <c r="E376" s="311">
        <f t="shared" si="165"/>
        <v>25.580999999999996</v>
      </c>
      <c r="F376" s="311"/>
      <c r="G376" s="311">
        <f t="shared" ref="G376:J376" si="166">SUM(G366:G374)</f>
        <v>9.5025222763361121</v>
      </c>
      <c r="H376" s="311">
        <f t="shared" si="166"/>
        <v>10.843818655599465</v>
      </c>
      <c r="I376" s="311">
        <f t="shared" si="166"/>
        <v>6.1756590680644114</v>
      </c>
      <c r="J376" s="311">
        <f t="shared" si="166"/>
        <v>26.521999999999988</v>
      </c>
      <c r="K376" s="311"/>
      <c r="L376" s="311">
        <f t="shared" ref="L376:O376" si="167">SUM(L366:L374)</f>
        <v>8.8845019463991974</v>
      </c>
      <c r="M376" s="311">
        <f t="shared" si="167"/>
        <v>10.704548363590277</v>
      </c>
      <c r="N376" s="311">
        <f t="shared" si="167"/>
        <v>5.6989496900105179</v>
      </c>
      <c r="O376" s="311">
        <f t="shared" si="167"/>
        <v>25.28799999999999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0.66361256454158346</v>
      </c>
      <c r="C383" s="302">
        <v>0.27101201693977617</v>
      </c>
      <c r="D383" s="302">
        <v>0.93303019112618568</v>
      </c>
      <c r="E383" s="302">
        <f>SUM(B383:D383)</f>
        <v>1.8676547726075454</v>
      </c>
      <c r="F383" s="303"/>
      <c r="G383" s="302">
        <v>1.0797806311740976</v>
      </c>
      <c r="H383" s="302">
        <v>0.25460823397641663</v>
      </c>
      <c r="I383" s="302">
        <v>1.5442949561088988</v>
      </c>
      <c r="J383" s="302">
        <f>SUM(G383:I383)</f>
        <v>2.878683821259413</v>
      </c>
      <c r="K383" s="303"/>
      <c r="L383" s="302">
        <v>1.1222708814947404</v>
      </c>
      <c r="M383" s="302">
        <v>0.29447069638291179</v>
      </c>
      <c r="N383" s="302">
        <v>1.4057710364843397</v>
      </c>
      <c r="O383" s="302">
        <f>SUM(L383:N383)</f>
        <v>2.8225126143619921</v>
      </c>
    </row>
    <row r="384" spans="1:15" s="236" customFormat="1" x14ac:dyDescent="0.2">
      <c r="A384" s="237" t="str">
        <f>name!E$5</f>
        <v>Professional occupations</v>
      </c>
      <c r="B384" s="302">
        <v>1.3268431348657237</v>
      </c>
      <c r="C384" s="302">
        <v>1.0561905859191454</v>
      </c>
      <c r="D384" s="302">
        <v>1.8149475010073679</v>
      </c>
      <c r="E384" s="302">
        <f t="shared" ref="E384:E391" si="168">SUM(B384:D384)</f>
        <v>4.1979812217922374</v>
      </c>
      <c r="F384" s="303"/>
      <c r="G384" s="302">
        <v>2.4107211093865586</v>
      </c>
      <c r="H384" s="302">
        <v>0.79998877180184502</v>
      </c>
      <c r="I384" s="302">
        <v>2.0978145894536255</v>
      </c>
      <c r="J384" s="302">
        <f t="shared" ref="J384:J386" si="169">SUM(G384:I384)</f>
        <v>5.3085244706420287</v>
      </c>
      <c r="K384" s="303"/>
      <c r="L384" s="302">
        <v>2.6176794794822253</v>
      </c>
      <c r="M384" s="302">
        <v>0.8931970535665511</v>
      </c>
      <c r="N384" s="302">
        <v>1.9017503317326478</v>
      </c>
      <c r="O384" s="302">
        <f t="shared" ref="O384:O391" si="170">SUM(L384:N384)</f>
        <v>5.4126268647814246</v>
      </c>
    </row>
    <row r="385" spans="1:15" s="236" customFormat="1" x14ac:dyDescent="0.2">
      <c r="A385" s="237" t="str">
        <f>name!E$6</f>
        <v>Associate professional occupations</v>
      </c>
      <c r="B385" s="302">
        <v>0.61570432000301001</v>
      </c>
      <c r="C385" s="302">
        <v>0.66171551153635688</v>
      </c>
      <c r="D385" s="302">
        <v>0.89553566811339735</v>
      </c>
      <c r="E385" s="302">
        <f t="shared" si="168"/>
        <v>2.172955499652764</v>
      </c>
      <c r="F385" s="303"/>
      <c r="G385" s="302">
        <v>1.0011553213497366</v>
      </c>
      <c r="H385" s="302">
        <v>0.46867077067071716</v>
      </c>
      <c r="I385" s="302">
        <v>1.3684793464591571</v>
      </c>
      <c r="J385" s="302">
        <f t="shared" si="169"/>
        <v>2.8383054384796109</v>
      </c>
      <c r="K385" s="303"/>
      <c r="L385" s="302">
        <v>0.90766540419569464</v>
      </c>
      <c r="M385" s="302">
        <v>0.41723969415356327</v>
      </c>
      <c r="N385" s="302">
        <v>1.1144421169622012</v>
      </c>
      <c r="O385" s="302">
        <f t="shared" si="170"/>
        <v>2.439347215311459</v>
      </c>
    </row>
    <row r="386" spans="1:15" s="236" customFormat="1" x14ac:dyDescent="0.2">
      <c r="A386" s="237" t="str">
        <f>name!E$7</f>
        <v>Administrative and secretarial occupations</v>
      </c>
      <c r="B386" s="302">
        <v>0.58488098418134771</v>
      </c>
      <c r="C386" s="302">
        <v>1.6612685207814202</v>
      </c>
      <c r="D386" s="302">
        <v>0.36369149364478071</v>
      </c>
      <c r="E386" s="302">
        <f t="shared" si="168"/>
        <v>2.6098409986075488</v>
      </c>
      <c r="F386" s="303"/>
      <c r="G386" s="302">
        <v>0.82890219111509134</v>
      </c>
      <c r="H386" s="302">
        <v>0.95455080598063335</v>
      </c>
      <c r="I386" s="302">
        <v>0.4642146170848972</v>
      </c>
      <c r="J386" s="302">
        <f t="shared" si="169"/>
        <v>2.2476676141806218</v>
      </c>
      <c r="K386" s="303"/>
      <c r="L386" s="302">
        <v>0.60540385811492625</v>
      </c>
      <c r="M386" s="302">
        <v>0.88758065253161922</v>
      </c>
      <c r="N386" s="302">
        <v>0.64045833418167208</v>
      </c>
      <c r="O386" s="302">
        <f t="shared" si="170"/>
        <v>2.1334428448282177</v>
      </c>
    </row>
    <row r="387" spans="1:15" s="236" customFormat="1" x14ac:dyDescent="0.2">
      <c r="A387" s="237" t="str">
        <f>name!E$8</f>
        <v>Skilled trades occupations</v>
      </c>
      <c r="B387" s="302">
        <v>0.30608590809541747</v>
      </c>
      <c r="C387" s="302">
        <v>0.33390610119038311</v>
      </c>
      <c r="D387" s="302">
        <v>0.53948340666328587</v>
      </c>
      <c r="E387" s="302">
        <f t="shared" si="168"/>
        <v>1.1794754159490863</v>
      </c>
      <c r="F387" s="303"/>
      <c r="G387" s="302">
        <v>0.36679821696803255</v>
      </c>
      <c r="H387" s="302">
        <v>0.17988076015290683</v>
      </c>
      <c r="I387" s="302">
        <v>0.75099912616219322</v>
      </c>
      <c r="J387" s="302">
        <f>SUM(G387:I387)</f>
        <v>1.2976781032831326</v>
      </c>
      <c r="K387" s="303"/>
      <c r="L387" s="302">
        <v>0.30623633384296522</v>
      </c>
      <c r="M387" s="302">
        <v>0.18944450496659115</v>
      </c>
      <c r="N387" s="302">
        <v>0.88472843841755267</v>
      </c>
      <c r="O387" s="302">
        <f t="shared" si="170"/>
        <v>1.380409277227109</v>
      </c>
    </row>
    <row r="388" spans="1:15" s="236" customFormat="1" x14ac:dyDescent="0.2">
      <c r="A388" s="237" t="str">
        <f>name!E$9</f>
        <v>Caring, leisure and other service occupations</v>
      </c>
      <c r="B388" s="302">
        <v>2.0506001455564684</v>
      </c>
      <c r="C388" s="302">
        <v>2.1014168391621029</v>
      </c>
      <c r="D388" s="302">
        <v>2.7246517529610879</v>
      </c>
      <c r="E388" s="302">
        <f t="shared" si="168"/>
        <v>6.8766687376796591</v>
      </c>
      <c r="F388" s="303"/>
      <c r="G388" s="302">
        <v>3.1997372792647458</v>
      </c>
      <c r="H388" s="302">
        <v>2.4645505729506993</v>
      </c>
      <c r="I388" s="302">
        <v>6.0517499729045579</v>
      </c>
      <c r="J388" s="302">
        <f t="shared" ref="J388:J391" si="171">SUM(G388:I388)</f>
        <v>11.716037825120003</v>
      </c>
      <c r="K388" s="303"/>
      <c r="L388" s="302">
        <v>2.8986855754305991</v>
      </c>
      <c r="M388" s="302">
        <v>2.1584765641066244</v>
      </c>
      <c r="N388" s="302">
        <v>5.9019300147688343</v>
      </c>
      <c r="O388" s="302">
        <f t="shared" si="170"/>
        <v>10.959092154306058</v>
      </c>
    </row>
    <row r="389" spans="1:15" s="236" customFormat="1" x14ac:dyDescent="0.2">
      <c r="A389" s="237" t="str">
        <f>name!E$10</f>
        <v>Sales and customer service occupations</v>
      </c>
      <c r="B389" s="302">
        <v>0.18586321066289321</v>
      </c>
      <c r="C389" s="302">
        <v>0.42883475323286419</v>
      </c>
      <c r="D389" s="302">
        <v>0.36259136272146014</v>
      </c>
      <c r="E389" s="302">
        <f t="shared" si="168"/>
        <v>0.97728932661721757</v>
      </c>
      <c r="F389" s="303"/>
      <c r="G389" s="302">
        <v>0.25071532522631423</v>
      </c>
      <c r="H389" s="302">
        <v>0.51855931868899097</v>
      </c>
      <c r="I389" s="302">
        <v>0.44066831537312873</v>
      </c>
      <c r="J389" s="302">
        <f t="shared" si="171"/>
        <v>1.2099429592884339</v>
      </c>
      <c r="K389" s="303"/>
      <c r="L389" s="302">
        <v>0.21888902637248753</v>
      </c>
      <c r="M389" s="302">
        <v>0.49668254044261306</v>
      </c>
      <c r="N389" s="302">
        <v>0.24231884981934204</v>
      </c>
      <c r="O389" s="302">
        <f t="shared" si="170"/>
        <v>0.95789041663444263</v>
      </c>
    </row>
    <row r="390" spans="1:15" s="236" customFormat="1" x14ac:dyDescent="0.2">
      <c r="A390" s="237" t="str">
        <f>name!E$11</f>
        <v>Process, plant and machine operatives</v>
      </c>
      <c r="B390" s="302">
        <v>0.26022634566993985</v>
      </c>
      <c r="C390" s="302">
        <v>0.29869702947856513</v>
      </c>
      <c r="D390" s="302">
        <v>0.1118975560218104</v>
      </c>
      <c r="E390" s="302">
        <f t="shared" si="168"/>
        <v>0.67082093117031538</v>
      </c>
      <c r="F390" s="303"/>
      <c r="G390" s="302">
        <v>0.3197900020912543</v>
      </c>
      <c r="H390" s="302">
        <v>0.3108194296718651</v>
      </c>
      <c r="I390" s="302">
        <v>0.16303660709729179</v>
      </c>
      <c r="J390" s="302">
        <f t="shared" si="171"/>
        <v>0.79364603886041118</v>
      </c>
      <c r="K390" s="303"/>
      <c r="L390" s="302">
        <v>0.26736405021152643</v>
      </c>
      <c r="M390" s="302">
        <v>0.31520484091037143</v>
      </c>
      <c r="N390" s="302">
        <v>0.10837008916968403</v>
      </c>
      <c r="O390" s="302">
        <f t="shared" si="170"/>
        <v>0.69093898029158185</v>
      </c>
    </row>
    <row r="391" spans="1:15" s="236" customFormat="1" x14ac:dyDescent="0.2">
      <c r="A391" s="237" t="str">
        <f>name!E$12</f>
        <v>Elementary occupations</v>
      </c>
      <c r="B391" s="302">
        <v>0.49439625396318598</v>
      </c>
      <c r="C391" s="302">
        <v>1.3400464347058962</v>
      </c>
      <c r="D391" s="302">
        <v>0.47387040725454532</v>
      </c>
      <c r="E391" s="302">
        <f t="shared" si="168"/>
        <v>2.3083130959236278</v>
      </c>
      <c r="F391" s="303"/>
      <c r="G391" s="302">
        <v>0.66036551573955016</v>
      </c>
      <c r="H391" s="302">
        <v>0.76592926306334963</v>
      </c>
      <c r="I391" s="302">
        <v>0.4662189500834294</v>
      </c>
      <c r="J391" s="302">
        <f t="shared" si="171"/>
        <v>1.8925137288863292</v>
      </c>
      <c r="K391" s="303"/>
      <c r="L391" s="302">
        <v>0.65433715477329157</v>
      </c>
      <c r="M391" s="302">
        <v>0.45622143559986283</v>
      </c>
      <c r="N391" s="302">
        <v>0.42718104188455014</v>
      </c>
      <c r="O391" s="302">
        <f t="shared" si="170"/>
        <v>1.5377396322577046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6.4882128675395689</v>
      </c>
      <c r="C393" s="311">
        <f t="shared" ref="C393:E393" si="172">SUM(C383:C391)</f>
        <v>8.1530877929465095</v>
      </c>
      <c r="D393" s="311">
        <f t="shared" si="172"/>
        <v>8.2196993395139213</v>
      </c>
      <c r="E393" s="311">
        <f t="shared" si="172"/>
        <v>22.861000000000001</v>
      </c>
      <c r="F393" s="311"/>
      <c r="G393" s="311">
        <f t="shared" ref="G393:J393" si="173">SUM(G383:G391)</f>
        <v>10.117965592315381</v>
      </c>
      <c r="H393" s="311">
        <f t="shared" si="173"/>
        <v>6.717557926957423</v>
      </c>
      <c r="I393" s="311">
        <f t="shared" si="173"/>
        <v>13.347476480727181</v>
      </c>
      <c r="J393" s="311">
        <f t="shared" si="173"/>
        <v>30.182999999999982</v>
      </c>
      <c r="K393" s="311"/>
      <c r="L393" s="311">
        <f t="shared" ref="L393:O393" si="174">SUM(L383:L391)</f>
        <v>9.5985317639184551</v>
      </c>
      <c r="M393" s="311">
        <f t="shared" si="174"/>
        <v>6.1085179826607083</v>
      </c>
      <c r="N393" s="311">
        <f t="shared" si="174"/>
        <v>12.626950253420823</v>
      </c>
      <c r="O393" s="311">
        <f t="shared" si="174"/>
        <v>28.333999999999985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Derby, Derbyshire, Nottingham and Nottinghamshire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Derby, Derbyshire, Nottingham and Nottinghamshire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Derby, Derbyshire, Nottingham and Nottinghamshire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96.859495859384026</v>
      </c>
      <c r="C8" s="11">
        <f t="array" ref="C8:C16">MMULT(aggregation!$B$13:$AA$21,'Occ T2'!C8:C33)</f>
        <v>113.22775569967905</v>
      </c>
      <c r="D8" s="11">
        <f t="array" ref="D8:D16">MMULT(aggregation!$B$13:$AA$21,'Occ T2'!D8:D33)</f>
        <v>117.52356053452156</v>
      </c>
      <c r="E8" s="11">
        <f t="array" ref="E8:E16">MMULT(aggregation!$B$13:$AA$21,'Occ T2'!E8:E33)</f>
        <v>119.30948247122517</v>
      </c>
      <c r="F8" s="11">
        <f t="array" ref="F8:F16">MMULT(aggregation!$B$13:$AA$21,'Occ T2'!F8:F33)</f>
        <v>132.29062856669898</v>
      </c>
      <c r="G8" s="11"/>
      <c r="H8" s="11">
        <f>F8-D8</f>
        <v>14.76706803217742</v>
      </c>
      <c r="I8" s="11">
        <f t="array" ref="I8:I16">MMULT(aggregation!$B$13:$AA$21,'Occ T2'!I8:I33)</f>
        <v>63.739596362719382</v>
      </c>
      <c r="J8" s="11">
        <f>SUM(H8:I8)</f>
        <v>78.506664394896802</v>
      </c>
      <c r="L8" s="10" t="str">
        <f>name!E4</f>
        <v>Managers, directors and senior officials</v>
      </c>
      <c r="M8" s="11">
        <f t="array" ref="M8:M16">MMULT(aggregation!$B$13:$AA$21,'Occ T2'!M8:M33)</f>
        <v>67.393904535105662</v>
      </c>
      <c r="N8" s="11">
        <f t="array" ref="N8:N16">MMULT(aggregation!$B$13:$AA$21,'Occ T2'!N8:N33)</f>
        <v>75.67606991784676</v>
      </c>
      <c r="O8" s="11">
        <f t="array" ref="O8:O16">MMULT(aggregation!$B$13:$AA$21,'Occ T2'!O8:O33)</f>
        <v>79.240819110186138</v>
      </c>
      <c r="P8" s="11">
        <f t="array" ref="P8:P16">MMULT(aggregation!$B$13:$AA$21,'Occ T2'!P8:P33)</f>
        <v>79.447358564687377</v>
      </c>
      <c r="Q8" s="11">
        <f t="array" ref="Q8:Q16">MMULT(aggregation!$B$13:$AA$21,'Occ T2'!Q8:Q33)</f>
        <v>85.933760756374454</v>
      </c>
      <c r="R8" s="11"/>
      <c r="S8" s="11">
        <f>Q8-O8</f>
        <v>6.6929416461883164</v>
      </c>
      <c r="T8" s="11">
        <f t="array" ref="T8:T16">MMULT(aggregation!$B$13:$AA$21,'Occ T2'!T8:T33)</f>
        <v>38.611439295381182</v>
      </c>
      <c r="U8" s="11">
        <f>SUM(S8:T8)</f>
        <v>45.304380941569498</v>
      </c>
      <c r="W8" s="10" t="str">
        <f>name!E4</f>
        <v>Managers, directors and senior officials</v>
      </c>
      <c r="X8" s="11">
        <f t="array" ref="X8:X16">MMULT(aggregation!$B$13:$AA$21,'Occ T2'!X8:X33)</f>
        <v>29.465591324278421</v>
      </c>
      <c r="Y8" s="11">
        <f t="array" ref="Y8:Y16">MMULT(aggregation!$B$13:$AA$21,'Occ T2'!Y8:Y33)</f>
        <v>37.551685781832269</v>
      </c>
      <c r="Z8" s="11">
        <f t="array" ref="Z8:Z16">MMULT(aggregation!$B$13:$AA$21,'Occ T2'!Z8:Z33)</f>
        <v>38.282741424335349</v>
      </c>
      <c r="AA8" s="11">
        <f t="array" ref="AA8:AA16">MMULT(aggregation!$B$13:$AA$21,'Occ T2'!AA8:AA33)</f>
        <v>39.862123906537747</v>
      </c>
      <c r="AB8" s="11">
        <f t="array" ref="AB8:AB16">MMULT(aggregation!$B$13:$AA$21,'Occ T2'!AB8:AB33)</f>
        <v>46.356867810324374</v>
      </c>
      <c r="AC8" s="11"/>
      <c r="AD8" s="11">
        <f>AB8-Z8</f>
        <v>8.0741263859890253</v>
      </c>
      <c r="AE8" s="11">
        <f t="array" ref="AE8:AE16">MMULT(aggregation!$B$13:$AA$21,'Occ T2'!AE8:AE33)</f>
        <v>25.128157067338208</v>
      </c>
      <c r="AF8" s="11">
        <f>SUM(AD8:AE8)</f>
        <v>33.202283453327233</v>
      </c>
    </row>
    <row r="9" spans="1:32" x14ac:dyDescent="0.2">
      <c r="A9" t="str">
        <f>name!E5</f>
        <v>Professional occupations</v>
      </c>
      <c r="B9" s="11">
        <v>185.7351382779016</v>
      </c>
      <c r="C9" s="11">
        <v>216.3310999131061</v>
      </c>
      <c r="D9" s="11">
        <v>229.4349870931313</v>
      </c>
      <c r="E9" s="11">
        <v>243.78610916364229</v>
      </c>
      <c r="F9" s="11">
        <v>268.10328933321597</v>
      </c>
      <c r="G9" s="11"/>
      <c r="H9" s="11">
        <f t="shared" ref="H9:H16" si="0">F9-D9</f>
        <v>38.668302240084671</v>
      </c>
      <c r="I9" s="11">
        <v>114.1426146489284</v>
      </c>
      <c r="J9" s="11">
        <f t="shared" ref="J9:J15" si="1">SUM(H9:I9)</f>
        <v>152.81091688901307</v>
      </c>
      <c r="L9" s="10" t="str">
        <f>name!E5</f>
        <v>Professional occupations</v>
      </c>
      <c r="M9" s="11">
        <v>102.56522415067592</v>
      </c>
      <c r="N9" s="11">
        <v>115.59622192570291</v>
      </c>
      <c r="O9" s="11">
        <v>121.82297882164823</v>
      </c>
      <c r="P9" s="11">
        <v>128.12248182769571</v>
      </c>
      <c r="Q9" s="11">
        <v>138.41756785802286</v>
      </c>
      <c r="R9" s="11"/>
      <c r="S9" s="11">
        <f t="shared" ref="S9:S16" si="2">Q9-O9</f>
        <v>16.594589036374629</v>
      </c>
      <c r="T9" s="11">
        <v>48.983296399747481</v>
      </c>
      <c r="U9" s="11">
        <f t="shared" ref="U9:U12" si="3">SUM(S9:T9)</f>
        <v>65.577885436122102</v>
      </c>
      <c r="W9" s="10" t="str">
        <f>name!E5</f>
        <v>Professional occupations</v>
      </c>
      <c r="X9" s="11">
        <v>83.169914127225695</v>
      </c>
      <c r="Y9" s="11">
        <v>100.73487798740325</v>
      </c>
      <c r="Z9" s="11">
        <v>107.61200827148305</v>
      </c>
      <c r="AA9" s="11">
        <v>115.6636273359464</v>
      </c>
      <c r="AB9" s="11">
        <v>129.68572147519308</v>
      </c>
      <c r="AC9" s="11"/>
      <c r="AD9" s="11">
        <f t="shared" ref="AD9:AD16" si="4">AB9-Z9</f>
        <v>22.073713203710028</v>
      </c>
      <c r="AE9" s="11">
        <v>65.159318249180942</v>
      </c>
      <c r="AF9" s="11">
        <f t="shared" ref="AF9:AF12" si="5">SUM(AD9:AE9)</f>
        <v>87.23303145289097</v>
      </c>
    </row>
    <row r="10" spans="1:32" x14ac:dyDescent="0.2">
      <c r="A10" t="str">
        <f>name!E6</f>
        <v>Associate professional occupations</v>
      </c>
      <c r="B10" s="11">
        <v>118.41299900454128</v>
      </c>
      <c r="C10" s="11">
        <v>127.62668720251753</v>
      </c>
      <c r="D10" s="11">
        <v>134.59276434523318</v>
      </c>
      <c r="E10" s="11">
        <v>130.08378077922481</v>
      </c>
      <c r="F10" s="11">
        <v>138.69126500390576</v>
      </c>
      <c r="G10" s="11"/>
      <c r="H10" s="11">
        <f t="shared" si="0"/>
        <v>4.0985006586725774</v>
      </c>
      <c r="I10" s="11">
        <v>60.084263561940531</v>
      </c>
      <c r="J10" s="11">
        <f t="shared" si="1"/>
        <v>64.182764220613109</v>
      </c>
      <c r="L10" s="10" t="str">
        <f>name!E6</f>
        <v>Associate professional occupations</v>
      </c>
      <c r="M10" s="11">
        <v>66.993152218585479</v>
      </c>
      <c r="N10" s="11">
        <v>69.368804450983532</v>
      </c>
      <c r="O10" s="11">
        <v>73.295021940620643</v>
      </c>
      <c r="P10" s="11">
        <v>67.601670345020125</v>
      </c>
      <c r="Q10" s="11">
        <v>69.124191443030213</v>
      </c>
      <c r="R10" s="11"/>
      <c r="S10" s="11">
        <f t="shared" si="2"/>
        <v>-4.1708304975904298</v>
      </c>
      <c r="T10" s="11">
        <v>25.081847449589326</v>
      </c>
      <c r="U10" s="11">
        <f t="shared" si="3"/>
        <v>20.911016951998896</v>
      </c>
      <c r="W10" s="10" t="str">
        <f>name!E6</f>
        <v>Associate professional occupations</v>
      </c>
      <c r="X10" s="11">
        <v>51.419846785955826</v>
      </c>
      <c r="Y10" s="11">
        <v>58.257882751534019</v>
      </c>
      <c r="Z10" s="11">
        <v>61.297742404612421</v>
      </c>
      <c r="AA10" s="11">
        <v>62.4821104342046</v>
      </c>
      <c r="AB10" s="11">
        <v>69.567073560875542</v>
      </c>
      <c r="AC10" s="11"/>
      <c r="AD10" s="11">
        <f t="shared" si="4"/>
        <v>8.2693311562631209</v>
      </c>
      <c r="AE10" s="11">
        <v>35.002416112351199</v>
      </c>
      <c r="AF10" s="11">
        <f t="shared" si="5"/>
        <v>43.27174726861432</v>
      </c>
    </row>
    <row r="11" spans="1:32" x14ac:dyDescent="0.2">
      <c r="A11" t="str">
        <f>name!E7</f>
        <v>Administrative and secretarial occupations</v>
      </c>
      <c r="B11" s="11">
        <v>111.07370929879292</v>
      </c>
      <c r="C11" s="11">
        <v>109.62654899380288</v>
      </c>
      <c r="D11" s="11">
        <v>113.4266861508117</v>
      </c>
      <c r="E11" s="11">
        <v>105.9335335244709</v>
      </c>
      <c r="F11" s="11">
        <v>96.328748049675625</v>
      </c>
      <c r="G11" s="11"/>
      <c r="H11" s="11">
        <f t="shared" si="0"/>
        <v>-17.09793810113608</v>
      </c>
      <c r="I11" s="11">
        <v>52.774923784953415</v>
      </c>
      <c r="J11" s="11">
        <f t="shared" si="1"/>
        <v>35.676985683817335</v>
      </c>
      <c r="L11" s="10" t="str">
        <f>name!E7</f>
        <v>Administrative and secretarial occupations</v>
      </c>
      <c r="M11" s="11">
        <v>22.679138465094255</v>
      </c>
      <c r="N11" s="11">
        <v>21.005846141847599</v>
      </c>
      <c r="O11" s="11">
        <v>25.287225265583</v>
      </c>
      <c r="P11" s="11">
        <v>23.724638568484622</v>
      </c>
      <c r="Q11" s="11">
        <v>25.523222341661779</v>
      </c>
      <c r="R11" s="11"/>
      <c r="S11" s="11">
        <f t="shared" si="2"/>
        <v>0.23599707607877818</v>
      </c>
      <c r="T11" s="11">
        <v>8.8848850008944389</v>
      </c>
      <c r="U11" s="11">
        <f t="shared" si="3"/>
        <v>9.1208820769732171</v>
      </c>
      <c r="W11" s="10" t="str">
        <f>name!E7</f>
        <v>Administrative and secretarial occupations</v>
      </c>
      <c r="X11" s="11">
        <v>88.394570833698765</v>
      </c>
      <c r="Y11" s="11">
        <v>88.620702851955258</v>
      </c>
      <c r="Z11" s="11">
        <v>88.139460885228814</v>
      </c>
      <c r="AA11" s="11">
        <v>82.208894955986139</v>
      </c>
      <c r="AB11" s="11">
        <v>70.805525708013874</v>
      </c>
      <c r="AC11" s="11"/>
      <c r="AD11" s="11">
        <f t="shared" si="4"/>
        <v>-17.33393517721494</v>
      </c>
      <c r="AE11" s="11">
        <v>43.890038784058973</v>
      </c>
      <c r="AF11" s="11">
        <f t="shared" si="5"/>
        <v>26.556103606844033</v>
      </c>
    </row>
    <row r="12" spans="1:32" x14ac:dyDescent="0.2">
      <c r="A12" t="str">
        <f>name!E8</f>
        <v>Skilled trades occupations</v>
      </c>
      <c r="B12" s="11">
        <v>104.88281724438895</v>
      </c>
      <c r="C12" s="11">
        <v>104.38068392162025</v>
      </c>
      <c r="D12" s="11">
        <v>94.539333685672915</v>
      </c>
      <c r="E12" s="11">
        <v>91.923479903417771</v>
      </c>
      <c r="F12" s="11">
        <v>85.219530919469378</v>
      </c>
      <c r="G12" s="11"/>
      <c r="H12" s="11">
        <f t="shared" si="0"/>
        <v>-9.3198027662035372</v>
      </c>
      <c r="I12" s="11">
        <v>37.867986728606219</v>
      </c>
      <c r="J12" s="11">
        <f t="shared" si="1"/>
        <v>28.548183962402682</v>
      </c>
      <c r="L12" s="10" t="str">
        <f>name!E8</f>
        <v>Skilled trades occupations</v>
      </c>
      <c r="M12" s="11">
        <v>93.60877535100208</v>
      </c>
      <c r="N12" s="11">
        <v>91.712220185085712</v>
      </c>
      <c r="O12" s="11">
        <v>82.286818799172963</v>
      </c>
      <c r="P12" s="11">
        <v>78.920949001733817</v>
      </c>
      <c r="Q12" s="11">
        <v>71.738563162297098</v>
      </c>
      <c r="R12" s="11"/>
      <c r="S12" s="11">
        <f t="shared" si="2"/>
        <v>-10.548255636875865</v>
      </c>
      <c r="T12" s="11">
        <v>30.113339297935518</v>
      </c>
      <c r="U12" s="11">
        <f t="shared" si="3"/>
        <v>19.565083661059653</v>
      </c>
      <c r="W12" s="10" t="str">
        <f>name!E8</f>
        <v>Skilled trades occupations</v>
      </c>
      <c r="X12" s="11">
        <v>11.27404189338683</v>
      </c>
      <c r="Y12" s="11">
        <v>12.668463736534452</v>
      </c>
      <c r="Z12" s="11">
        <v>12.252514886499998</v>
      </c>
      <c r="AA12" s="11">
        <v>13.002530901684034</v>
      </c>
      <c r="AB12" s="11">
        <v>13.480967757172284</v>
      </c>
      <c r="AC12" s="11"/>
      <c r="AD12" s="11">
        <f t="shared" si="4"/>
        <v>1.2284528706722853</v>
      </c>
      <c r="AE12" s="11">
        <v>7.7546474306707109</v>
      </c>
      <c r="AF12" s="11">
        <f t="shared" si="5"/>
        <v>8.9831003013429971</v>
      </c>
    </row>
    <row r="13" spans="1:32" x14ac:dyDescent="0.2">
      <c r="A13" t="str">
        <f>name!E9</f>
        <v>Caring, leisure and other service occupations</v>
      </c>
      <c r="B13" s="11">
        <v>116.30449746258321</v>
      </c>
      <c r="C13" s="11">
        <v>124.47720054390797</v>
      </c>
      <c r="D13" s="11">
        <v>119.96686552878458</v>
      </c>
      <c r="E13" s="11">
        <v>127.65408593927567</v>
      </c>
      <c r="F13" s="11">
        <v>136.81750642468762</v>
      </c>
      <c r="G13" s="11"/>
      <c r="H13" s="11">
        <f t="shared" si="0"/>
        <v>16.850640895903041</v>
      </c>
      <c r="I13" s="11">
        <v>70.703673277831925</v>
      </c>
      <c r="J13" s="11">
        <f>SUM(H13:I13)</f>
        <v>87.554314173734966</v>
      </c>
      <c r="L13" s="10" t="str">
        <f>name!E9</f>
        <v>Caring, leisure and other service occupations</v>
      </c>
      <c r="M13" s="11">
        <v>21.368756405816733</v>
      </c>
      <c r="N13" s="11">
        <v>22.511480969861317</v>
      </c>
      <c r="O13" s="11">
        <v>22.636374952089763</v>
      </c>
      <c r="P13" s="11">
        <v>25.673672116497517</v>
      </c>
      <c r="Q13" s="11">
        <v>29.394005473207066</v>
      </c>
      <c r="R13" s="11"/>
      <c r="S13" s="11">
        <f t="shared" si="2"/>
        <v>6.7576305211173029</v>
      </c>
      <c r="T13" s="11">
        <v>11.496185216147939</v>
      </c>
      <c r="U13" s="11">
        <f>SUM(S13:T13)</f>
        <v>18.253815737265242</v>
      </c>
      <c r="W13" s="10" t="str">
        <f>name!E9</f>
        <v>Caring, leisure and other service occupations</v>
      </c>
      <c r="X13" s="11">
        <v>94.935741056766474</v>
      </c>
      <c r="Y13" s="11">
        <v>101.9657195740466</v>
      </c>
      <c r="Z13" s="11">
        <v>97.330490576694771</v>
      </c>
      <c r="AA13" s="11">
        <v>101.9804138227782</v>
      </c>
      <c r="AB13" s="11">
        <v>107.42350095148048</v>
      </c>
      <c r="AC13" s="11"/>
      <c r="AD13" s="11">
        <f t="shared" si="4"/>
        <v>10.093010374785706</v>
      </c>
      <c r="AE13" s="11">
        <v>59.207488061683982</v>
      </c>
      <c r="AF13" s="11">
        <f>SUM(AD13:AE13)</f>
        <v>69.300498436469695</v>
      </c>
    </row>
    <row r="14" spans="1:32" x14ac:dyDescent="0.2">
      <c r="A14" t="str">
        <f>name!E10</f>
        <v>Sales and customer service occupations</v>
      </c>
      <c r="B14" s="11">
        <v>93.953892835311549</v>
      </c>
      <c r="C14" s="11">
        <v>88.514205881375318</v>
      </c>
      <c r="D14" s="11">
        <v>86.536877005664266</v>
      </c>
      <c r="E14" s="11">
        <v>86.387031384792664</v>
      </c>
      <c r="F14" s="11">
        <v>85.811315537972504</v>
      </c>
      <c r="G14" s="11"/>
      <c r="H14" s="11">
        <f t="shared" si="0"/>
        <v>-0.72556146769176166</v>
      </c>
      <c r="I14" s="11">
        <v>40.492592313347622</v>
      </c>
      <c r="J14" s="11">
        <f t="shared" si="1"/>
        <v>39.76703084565586</v>
      </c>
      <c r="L14" s="10" t="str">
        <f>name!E10</f>
        <v>Sales and customer service occupations</v>
      </c>
      <c r="M14" s="11">
        <v>33.567039064247794</v>
      </c>
      <c r="N14" s="11">
        <v>31.660860307084004</v>
      </c>
      <c r="O14" s="11">
        <v>32.164305610530462</v>
      </c>
      <c r="P14" s="11">
        <v>32.444128519373997</v>
      </c>
      <c r="Q14" s="11">
        <v>32.724785081563297</v>
      </c>
      <c r="R14" s="11"/>
      <c r="S14" s="11">
        <f t="shared" si="2"/>
        <v>0.56047947103283491</v>
      </c>
      <c r="T14" s="11">
        <v>10.75611706812418</v>
      </c>
      <c r="U14" s="11">
        <f t="shared" ref="U14:U15" si="6">SUM(S14:T14)</f>
        <v>11.316596539157015</v>
      </c>
      <c r="W14" s="10" t="str">
        <f>name!E10</f>
        <v>Sales and customer service occupations</v>
      </c>
      <c r="X14" s="11">
        <v>60.386853771063819</v>
      </c>
      <c r="Y14" s="11">
        <v>56.853345574291431</v>
      </c>
      <c r="Z14" s="11">
        <v>54.372571395133789</v>
      </c>
      <c r="AA14" s="11">
        <v>53.942902865418603</v>
      </c>
      <c r="AB14" s="11">
        <v>53.086530456409228</v>
      </c>
      <c r="AC14" s="11"/>
      <c r="AD14" s="11">
        <f t="shared" si="4"/>
        <v>-1.286040938724561</v>
      </c>
      <c r="AE14" s="11">
        <v>29.736475245223438</v>
      </c>
      <c r="AF14" s="11">
        <f t="shared" ref="AF14:AF15" si="7">SUM(AD14:AE14)</f>
        <v>28.450434306498877</v>
      </c>
    </row>
    <row r="15" spans="1:32" x14ac:dyDescent="0.2">
      <c r="A15" t="str">
        <f>name!E11</f>
        <v>Process, plant and machine operatives</v>
      </c>
      <c r="B15" s="11">
        <v>82.756094795452341</v>
      </c>
      <c r="C15" s="11">
        <v>86.403731436592267</v>
      </c>
      <c r="D15" s="11">
        <v>80.177827169040711</v>
      </c>
      <c r="E15" s="11">
        <v>89.178717388453919</v>
      </c>
      <c r="F15" s="11">
        <v>87.191238254898735</v>
      </c>
      <c r="G15" s="11"/>
      <c r="H15" s="11">
        <f t="shared" si="0"/>
        <v>7.0134110858580243</v>
      </c>
      <c r="I15" s="11">
        <v>40.376518473953581</v>
      </c>
      <c r="J15" s="11">
        <f t="shared" si="1"/>
        <v>47.389929559811605</v>
      </c>
      <c r="L15" s="10" t="str">
        <f>name!E11</f>
        <v>Process, plant and machine operatives</v>
      </c>
      <c r="M15" s="11">
        <v>70.298878207592807</v>
      </c>
      <c r="N15" s="11">
        <v>72.909635386798158</v>
      </c>
      <c r="O15" s="11">
        <v>68.93716724910982</v>
      </c>
      <c r="P15" s="11">
        <v>74.629047396429755</v>
      </c>
      <c r="Q15" s="11">
        <v>71.673466988346718</v>
      </c>
      <c r="R15" s="11"/>
      <c r="S15" s="11">
        <f t="shared" si="2"/>
        <v>2.7362997392368982</v>
      </c>
      <c r="T15" s="11">
        <v>33.009516155826155</v>
      </c>
      <c r="U15" s="11">
        <f t="shared" si="6"/>
        <v>35.745815895063053</v>
      </c>
      <c r="W15" s="10" t="str">
        <f>name!E11</f>
        <v>Process, plant and machine operatives</v>
      </c>
      <c r="X15" s="11">
        <v>12.457216587859552</v>
      </c>
      <c r="Y15" s="11">
        <v>13.494096049794072</v>
      </c>
      <c r="Z15" s="11">
        <v>11.240659919930849</v>
      </c>
      <c r="AA15" s="11">
        <v>14.549669992024182</v>
      </c>
      <c r="AB15" s="11">
        <v>15.517771266551994</v>
      </c>
      <c r="AC15" s="11"/>
      <c r="AD15" s="11">
        <f t="shared" si="4"/>
        <v>4.2771113466211457</v>
      </c>
      <c r="AE15" s="11">
        <v>7.3670023181274278</v>
      </c>
      <c r="AF15" s="11">
        <f t="shared" si="7"/>
        <v>11.644113664748573</v>
      </c>
    </row>
    <row r="16" spans="1:32" x14ac:dyDescent="0.2">
      <c r="A16" t="str">
        <f>name!E12</f>
        <v>Elementary occupations</v>
      </c>
      <c r="B16" s="11">
        <v>128.31435522164418</v>
      </c>
      <c r="C16" s="11">
        <v>118.72708640739816</v>
      </c>
      <c r="D16" s="11">
        <v>110.02809848713953</v>
      </c>
      <c r="E16" s="11">
        <v>106.42777944549725</v>
      </c>
      <c r="F16" s="11">
        <v>99.036477909475337</v>
      </c>
      <c r="G16" s="11"/>
      <c r="H16" s="11">
        <f t="shared" si="0"/>
        <v>-10.991620577664193</v>
      </c>
      <c r="I16" s="11">
        <v>48.078256116356705</v>
      </c>
      <c r="J16" s="11">
        <f>SUM(H16:I16)</f>
        <v>37.086635538692512</v>
      </c>
      <c r="L16" s="10" t="str">
        <f>name!E12</f>
        <v>Elementary occupations</v>
      </c>
      <c r="M16" s="11">
        <v>72.066799879559568</v>
      </c>
      <c r="N16" s="11">
        <v>62.24207988482771</v>
      </c>
      <c r="O16" s="11">
        <v>59.851773809898184</v>
      </c>
      <c r="P16" s="11">
        <v>59.279892599744485</v>
      </c>
      <c r="Q16" s="11">
        <v>54.774253852390132</v>
      </c>
      <c r="R16" s="11"/>
      <c r="S16" s="11">
        <f t="shared" si="2"/>
        <v>-5.0775199575080521</v>
      </c>
      <c r="T16" s="11">
        <v>21.999050817936979</v>
      </c>
      <c r="U16" s="11">
        <f>SUM(S16:T16)</f>
        <v>16.921530860428927</v>
      </c>
      <c r="W16" s="10" t="str">
        <f>name!E12</f>
        <v>Elementary occupations</v>
      </c>
      <c r="X16" s="11">
        <v>56.247555342084652</v>
      </c>
      <c r="Y16" s="11">
        <v>56.485006522570416</v>
      </c>
      <c r="Z16" s="11">
        <v>50.176324677241254</v>
      </c>
      <c r="AA16" s="11">
        <v>47.147886845752609</v>
      </c>
      <c r="AB16" s="11">
        <v>44.262224057085291</v>
      </c>
      <c r="AC16" s="11"/>
      <c r="AD16" s="11">
        <f t="shared" si="4"/>
        <v>-5.9141006201559634</v>
      </c>
      <c r="AE16" s="11">
        <v>26.079205298419733</v>
      </c>
      <c r="AF16" s="11">
        <f>SUM(AD16:AE16)</f>
        <v>20.16510467826377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1038.2930000000001</v>
      </c>
      <c r="C18" s="34">
        <f>SUM(C8:C16)</f>
        <v>1089.3149999999996</v>
      </c>
      <c r="D18" s="34">
        <f>SUM(D8:D16)</f>
        <v>1086.2269999999999</v>
      </c>
      <c r="E18" s="34">
        <f>SUM(E8:E16)</f>
        <v>1100.6840000000004</v>
      </c>
      <c r="F18" s="34">
        <f>SUM(F8:F16)</f>
        <v>1129.4899999999998</v>
      </c>
      <c r="G18" s="11"/>
      <c r="H18" s="34">
        <f>SUM(H8:H16)</f>
        <v>43.263000000000162</v>
      </c>
      <c r="I18" s="34">
        <f>SUM(I8:I16)</f>
        <v>528.26042526863773</v>
      </c>
      <c r="J18" s="34">
        <f>SUM(H18:I18)</f>
        <v>571.52342526863788</v>
      </c>
      <c r="L18" s="231" t="str">
        <f>name!E3</f>
        <v>All occupations</v>
      </c>
      <c r="M18" s="34">
        <f>SUM(M8:M16)</f>
        <v>550.54166827768029</v>
      </c>
      <c r="N18" s="34">
        <f>SUM(N8:N16)</f>
        <v>562.68321917003777</v>
      </c>
      <c r="O18" s="34">
        <f>SUM(O8:O16)</f>
        <v>565.52248555883921</v>
      </c>
      <c r="P18" s="34">
        <f>SUM(P8:P16)</f>
        <v>569.84383893966742</v>
      </c>
      <c r="Q18" s="34">
        <f>SUM(Q8:Q16)</f>
        <v>579.30381695689357</v>
      </c>
      <c r="R18" s="11"/>
      <c r="S18" s="34">
        <f>SUM(S8:S16)</f>
        <v>13.781331398054412</v>
      </c>
      <c r="T18" s="34">
        <f>SUM(T8:T16)</f>
        <v>228.93567670158325</v>
      </c>
      <c r="U18" s="34">
        <f>SUM(S18:T18)</f>
        <v>242.71700809963767</v>
      </c>
      <c r="W18" s="231" t="str">
        <f>name!E3</f>
        <v>All occupations</v>
      </c>
      <c r="X18" s="34">
        <f>SUM(X8:X16)</f>
        <v>487.75133172232</v>
      </c>
      <c r="Y18" s="34">
        <f>SUM(Y8:Y16)</f>
        <v>526.63178082996183</v>
      </c>
      <c r="Z18" s="34">
        <f>SUM(Z8:Z16)</f>
        <v>520.70451444116031</v>
      </c>
      <c r="AA18" s="34">
        <f>SUM(AA8:AA16)</f>
        <v>530.84016106033255</v>
      </c>
      <c r="AB18" s="34">
        <f>SUM(AB8:AB16)</f>
        <v>550.18618304310621</v>
      </c>
      <c r="AC18" s="11"/>
      <c r="AD18" s="34">
        <f>SUM(AD8:AD16)</f>
        <v>29.481668601945849</v>
      </c>
      <c r="AE18" s="34">
        <f>SUM(AE8:AE16)</f>
        <v>299.3247485670546</v>
      </c>
      <c r="AF18" s="34">
        <f>SUM(AD18:AE18)</f>
        <v>328.80641716900044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9.3287247298579512</v>
      </c>
      <c r="C26" s="18">
        <f t="shared" si="8"/>
        <v>10.394399755780384</v>
      </c>
      <c r="D26" s="18">
        <f t="shared" si="8"/>
        <v>10.819429137235732</v>
      </c>
      <c r="E26" s="18">
        <f t="shared" si="8"/>
        <v>10.839576342640132</v>
      </c>
      <c r="F26" s="18">
        <f t="shared" si="8"/>
        <v>11.712421408485158</v>
      </c>
      <c r="G26" s="11"/>
      <c r="H26" s="40">
        <f>IF(D8&gt;0,(H8/D8)*100,0)</f>
        <v>12.565197961169424</v>
      </c>
      <c r="I26" s="40">
        <f>IF(D8&gt;0,(I8/D8)*100,0)</f>
        <v>54.235589930068883</v>
      </c>
      <c r="J26" s="40">
        <f>IF(D8&gt;0,(J8/D8)*100,0)</f>
        <v>66.800787891238315</v>
      </c>
      <c r="L26" t="str">
        <f>$A$8</f>
        <v>Managers, directors and senior officials</v>
      </c>
      <c r="M26" s="18">
        <f t="shared" ref="M26:Q26" si="9">M8/M$18*100</f>
        <v>12.241381246571468</v>
      </c>
      <c r="N26" s="18">
        <f t="shared" si="9"/>
        <v>13.449142846212753</v>
      </c>
      <c r="O26" s="18">
        <f t="shared" si="9"/>
        <v>14.011966125782211</v>
      </c>
      <c r="P26" s="18">
        <f t="shared" si="9"/>
        <v>13.941952713311501</v>
      </c>
      <c r="Q26" s="18">
        <f t="shared" si="9"/>
        <v>14.833971094440216</v>
      </c>
      <c r="R26" s="11"/>
      <c r="S26" s="40">
        <f>IF(O8&gt;0,(S8/O8)*100,0)</f>
        <v>8.4463307186181797</v>
      </c>
      <c r="T26" s="40">
        <f>IF(O8&gt;0,(T8/O8)*100,0)</f>
        <v>48.726703899528232</v>
      </c>
      <c r="U26" s="40">
        <f>IF(O8&gt;0,(U8/O8)*100,0)</f>
        <v>57.17303461814641</v>
      </c>
      <c r="W26" t="str">
        <f>$A$8</f>
        <v>Managers, directors and senior officials</v>
      </c>
      <c r="X26" s="18">
        <f t="shared" ref="X26:AB26" si="10">X8/X$18*100</f>
        <v>6.0411093538650498</v>
      </c>
      <c r="Y26" s="18">
        <f t="shared" si="10"/>
        <v>7.130539239893861</v>
      </c>
      <c r="Z26" s="18">
        <f t="shared" si="10"/>
        <v>7.3521047662553549</v>
      </c>
      <c r="AA26" s="18">
        <f t="shared" si="10"/>
        <v>7.5092517165458448</v>
      </c>
      <c r="AB26" s="18">
        <f t="shared" si="10"/>
        <v>8.4256692078165809</v>
      </c>
      <c r="AC26" s="11"/>
      <c r="AD26" s="40">
        <f>IF(Z8&gt;0,(AD8/Z8)*100,0)</f>
        <v>21.090773767984423</v>
      </c>
      <c r="AE26" s="40">
        <f>IF(Z8&gt;0,(AE8/Z8)*100,0)</f>
        <v>65.638342847006484</v>
      </c>
      <c r="AF26" s="40">
        <f>IF(Z8&gt;0,(AF8/Z8)*100,0)</f>
        <v>86.7291166149909</v>
      </c>
    </row>
    <row r="27" spans="1:32" x14ac:dyDescent="0.2">
      <c r="A27" t="str">
        <f>$A$9</f>
        <v>Professional occupations</v>
      </c>
      <c r="B27" s="18">
        <f t="shared" si="8"/>
        <v>17.8885091470232</v>
      </c>
      <c r="C27" s="18">
        <f t="shared" si="8"/>
        <v>19.859370330263161</v>
      </c>
      <c r="D27" s="18">
        <f t="shared" si="8"/>
        <v>21.122195185088504</v>
      </c>
      <c r="E27" s="18">
        <f t="shared" si="8"/>
        <v>22.148601157429578</v>
      </c>
      <c r="F27" s="18">
        <f t="shared" si="8"/>
        <v>23.736667817618219</v>
      </c>
      <c r="G27" s="11"/>
      <c r="H27" s="40">
        <f t="shared" ref="H27:H36" si="11">IF(D9&gt;0,(H9/D9)*100,0)</f>
        <v>16.853707767067188</v>
      </c>
      <c r="I27" s="40">
        <f t="shared" ref="I27:I36" si="12">IF(D9&gt;0,(I9/D9)*100,0)</f>
        <v>49.749437125993389</v>
      </c>
      <c r="J27" s="40">
        <f t="shared" ref="J27:J36" si="13">IF(D9&gt;0,(J9/D9)*100,0)</f>
        <v>66.603144893060573</v>
      </c>
      <c r="L27" t="str">
        <f>$A$9</f>
        <v>Professional occupations</v>
      </c>
      <c r="M27" s="18">
        <f t="shared" ref="M27:Q27" si="14">M9/M$18*100</f>
        <v>18.629874914198943</v>
      </c>
      <c r="N27" s="18">
        <f t="shared" si="14"/>
        <v>20.543747882904391</v>
      </c>
      <c r="O27" s="18">
        <f t="shared" si="14"/>
        <v>21.541668445113185</v>
      </c>
      <c r="P27" s="18">
        <f t="shared" si="14"/>
        <v>22.483788201711306</v>
      </c>
      <c r="Q27" s="18">
        <f t="shared" si="14"/>
        <v>23.893777980807368</v>
      </c>
      <c r="R27" s="11"/>
      <c r="S27" s="40">
        <f t="shared" ref="S27:S34" si="15">IF(O9&gt;0,(S9/O9)*100,0)</f>
        <v>13.621887427879681</v>
      </c>
      <c r="T27" s="40">
        <f t="shared" ref="T27:T34" si="16">IF(O9&gt;0,(T9/O9)*100,0)</f>
        <v>40.208585337139233</v>
      </c>
      <c r="U27" s="40">
        <f t="shared" ref="U27:U34" si="17">IF(O9&gt;0,(U9/O9)*100,0)</f>
        <v>53.830472765018911</v>
      </c>
      <c r="W27" t="str">
        <f>$A$9</f>
        <v>Professional occupations</v>
      </c>
      <c r="X27" s="18">
        <f t="shared" ref="X27:AB27" si="18">X9/X$18*100</f>
        <v>17.05170416112259</v>
      </c>
      <c r="Y27" s="18">
        <f t="shared" si="18"/>
        <v>19.12814259493549</v>
      </c>
      <c r="Z27" s="18">
        <f t="shared" si="18"/>
        <v>20.666617109509087</v>
      </c>
      <c r="AA27" s="18">
        <f t="shared" si="18"/>
        <v>21.788786120649352</v>
      </c>
      <c r="AB27" s="18">
        <f t="shared" si="18"/>
        <v>23.571242875983383</v>
      </c>
      <c r="AC27" s="11"/>
      <c r="AD27" s="40">
        <f t="shared" ref="AD27:AD34" si="19">IF(Z9&gt;0,(AD9/Z9)*100,0)</f>
        <v>20.512314153660782</v>
      </c>
      <c r="AE27" s="40">
        <f t="shared" ref="AE27:AE34" si="20">IF(Z9&gt;0,(AE9/Z9)*100,0)</f>
        <v>60.550229752052701</v>
      </c>
      <c r="AF27" s="40">
        <f t="shared" ref="AF27:AF34" si="21">IF(Z9&gt;0,(AF9/Z9)*100,0)</f>
        <v>81.062543905713483</v>
      </c>
    </row>
    <row r="28" spans="1:32" x14ac:dyDescent="0.2">
      <c r="A28" t="str">
        <f>$A$10</f>
        <v>Associate professional occupations</v>
      </c>
      <c r="B28" s="18">
        <f t="shared" si="8"/>
        <v>11.404584159244187</v>
      </c>
      <c r="C28" s="18">
        <f t="shared" si="8"/>
        <v>11.716233339531501</v>
      </c>
      <c r="D28" s="18">
        <f t="shared" si="8"/>
        <v>12.390850563025333</v>
      </c>
      <c r="E28" s="18">
        <f t="shared" si="8"/>
        <v>11.818449325985002</v>
      </c>
      <c r="F28" s="18">
        <f t="shared" si="8"/>
        <v>12.279105171706325</v>
      </c>
      <c r="G28" s="11"/>
      <c r="H28" s="40">
        <f t="shared" si="11"/>
        <v>3.0451121786605406</v>
      </c>
      <c r="I28" s="40">
        <f t="shared" si="12"/>
        <v>44.64152575678078</v>
      </c>
      <c r="J28" s="40">
        <f t="shared" si="13"/>
        <v>47.686637935441325</v>
      </c>
      <c r="L28" t="str">
        <f>$A$10</f>
        <v>Associate professional occupations</v>
      </c>
      <c r="M28" s="18">
        <f t="shared" ref="M28:Q28" si="22">M10/M$18*100</f>
        <v>12.16858887868878</v>
      </c>
      <c r="N28" s="18">
        <f t="shared" si="22"/>
        <v>12.328216319175658</v>
      </c>
      <c r="O28" s="18">
        <f t="shared" si="22"/>
        <v>12.960584912586068</v>
      </c>
      <c r="P28" s="18">
        <f t="shared" si="22"/>
        <v>11.863192286295385</v>
      </c>
      <c r="Q28" s="18">
        <f t="shared" si="22"/>
        <v>11.932286551492513</v>
      </c>
      <c r="R28" s="11"/>
      <c r="S28" s="40">
        <f t="shared" si="15"/>
        <v>-5.6904689938825497</v>
      </c>
      <c r="T28" s="40">
        <f t="shared" si="16"/>
        <v>34.220396945796914</v>
      </c>
      <c r="U28" s="40">
        <f t="shared" si="17"/>
        <v>28.529927951914363</v>
      </c>
      <c r="W28" t="str">
        <f>$A$10</f>
        <v>Associate professional occupations</v>
      </c>
      <c r="X28" s="18">
        <f t="shared" ref="X28:AB28" si="23">X10/X$18*100</f>
        <v>10.542225810923973</v>
      </c>
      <c r="Y28" s="18">
        <f t="shared" si="23"/>
        <v>11.062356065887382</v>
      </c>
      <c r="Z28" s="18">
        <f t="shared" si="23"/>
        <v>11.772078156533647</v>
      </c>
      <c r="AA28" s="18">
        <f t="shared" si="23"/>
        <v>11.770418860057426</v>
      </c>
      <c r="AB28" s="18">
        <f t="shared" si="23"/>
        <v>12.644278556051102</v>
      </c>
      <c r="AC28" s="11"/>
      <c r="AD28" s="40">
        <f t="shared" si="19"/>
        <v>13.49043346764576</v>
      </c>
      <c r="AE28" s="40">
        <f t="shared" si="20"/>
        <v>57.102292416102749</v>
      </c>
      <c r="AF28" s="40">
        <f t="shared" si="21"/>
        <v>70.592725883748514</v>
      </c>
    </row>
    <row r="29" spans="1:32" x14ac:dyDescent="0.2">
      <c r="A29" t="str">
        <f>$A$11</f>
        <v>Administrative and secretarial occupations</v>
      </c>
      <c r="B29" s="18">
        <f t="shared" si="8"/>
        <v>10.697723022190548</v>
      </c>
      <c r="C29" s="18">
        <f t="shared" si="8"/>
        <v>10.063806061038626</v>
      </c>
      <c r="D29" s="18">
        <f t="shared" si="8"/>
        <v>10.442263555482576</v>
      </c>
      <c r="E29" s="18">
        <f t="shared" si="8"/>
        <v>9.6243366419854262</v>
      </c>
      <c r="F29" s="18">
        <f t="shared" si="8"/>
        <v>8.5285171227435086</v>
      </c>
      <c r="G29" s="11"/>
      <c r="H29" s="40">
        <f t="shared" si="11"/>
        <v>-15.073999498145193</v>
      </c>
      <c r="I29" s="40">
        <f t="shared" si="12"/>
        <v>46.52778422423809</v>
      </c>
      <c r="J29" s="40">
        <f t="shared" si="13"/>
        <v>31.453784726092891</v>
      </c>
      <c r="L29" t="str">
        <f>$A$11</f>
        <v>Administrative and secretarial occupations</v>
      </c>
      <c r="M29" s="18">
        <f t="shared" ref="M29:Q29" si="24">M11/M$18*100</f>
        <v>4.1194227016537885</v>
      </c>
      <c r="N29" s="18">
        <f t="shared" si="24"/>
        <v>3.7331566725646073</v>
      </c>
      <c r="O29" s="18">
        <f t="shared" si="24"/>
        <v>4.4714800757382118</v>
      </c>
      <c r="P29" s="18">
        <f t="shared" si="24"/>
        <v>4.1633579144472392</v>
      </c>
      <c r="Q29" s="18">
        <f t="shared" si="24"/>
        <v>4.4058439793710145</v>
      </c>
      <c r="R29" s="11"/>
      <c r="S29" s="40">
        <f t="shared" si="15"/>
        <v>0.9332660013116596</v>
      </c>
      <c r="T29" s="40">
        <f t="shared" si="16"/>
        <v>35.135863692356743</v>
      </c>
      <c r="U29" s="40">
        <f t="shared" si="17"/>
        <v>36.069129693668408</v>
      </c>
      <c r="W29" t="str">
        <f>$A$11</f>
        <v>Administrative and secretarial occupations</v>
      </c>
      <c r="X29" s="18">
        <f t="shared" ref="X29:AB29" si="25">X11/X$18*100</f>
        <v>18.12287636848983</v>
      </c>
      <c r="Y29" s="18">
        <f t="shared" si="25"/>
        <v>16.827830388870698</v>
      </c>
      <c r="Z29" s="18">
        <f t="shared" si="25"/>
        <v>16.926963074215596</v>
      </c>
      <c r="AA29" s="18">
        <f t="shared" si="25"/>
        <v>15.486562808619656</v>
      </c>
      <c r="AB29" s="18">
        <f t="shared" si="25"/>
        <v>12.869375475113735</v>
      </c>
      <c r="AC29" s="11"/>
      <c r="AD29" s="40">
        <f t="shared" si="19"/>
        <v>-19.666486501189745</v>
      </c>
      <c r="AE29" s="40">
        <f t="shared" si="20"/>
        <v>49.796128026254415</v>
      </c>
      <c r="AF29" s="40">
        <f t="shared" si="21"/>
        <v>30.12964152506467</v>
      </c>
    </row>
    <row r="30" spans="1:32" x14ac:dyDescent="0.2">
      <c r="A30" t="str">
        <f>$A$12</f>
        <v>Skilled trades occupations</v>
      </c>
      <c r="B30" s="18">
        <f t="shared" si="8"/>
        <v>10.10146627631978</v>
      </c>
      <c r="C30" s="18">
        <f t="shared" si="8"/>
        <v>9.5822313951079607</v>
      </c>
      <c r="D30" s="18">
        <f t="shared" si="8"/>
        <v>8.7034601133715999</v>
      </c>
      <c r="E30" s="18">
        <f t="shared" si="8"/>
        <v>8.3514868848295905</v>
      </c>
      <c r="F30" s="18">
        <f t="shared" si="8"/>
        <v>7.5449566547264162</v>
      </c>
      <c r="G30" s="11"/>
      <c r="H30" s="40">
        <f t="shared" si="11"/>
        <v>-9.8581219084855043</v>
      </c>
      <c r="I30" s="40">
        <f t="shared" si="12"/>
        <v>40.055271443429866</v>
      </c>
      <c r="J30" s="40">
        <f t="shared" si="13"/>
        <v>30.197149534944366</v>
      </c>
      <c r="L30" t="str">
        <f>$A$12</f>
        <v>Skilled trades occupations</v>
      </c>
      <c r="M30" s="18">
        <f t="shared" ref="M30:Q30" si="26">M12/M$18*100</f>
        <v>17.003031876560524</v>
      </c>
      <c r="N30" s="18">
        <f t="shared" si="26"/>
        <v>16.299085712981093</v>
      </c>
      <c r="O30" s="18">
        <f t="shared" si="26"/>
        <v>14.550583027279384</v>
      </c>
      <c r="P30" s="18">
        <f t="shared" si="26"/>
        <v>13.849574849942286</v>
      </c>
      <c r="Q30" s="18">
        <f t="shared" si="26"/>
        <v>12.38358199314872</v>
      </c>
      <c r="R30" s="11"/>
      <c r="S30" s="40">
        <f t="shared" si="15"/>
        <v>-12.81888860306978</v>
      </c>
      <c r="T30" s="40">
        <f t="shared" si="16"/>
        <v>36.595580844399073</v>
      </c>
      <c r="U30" s="40">
        <f t="shared" si="17"/>
        <v>23.776692241329293</v>
      </c>
      <c r="W30" t="str">
        <f>$A$12</f>
        <v>Skilled trades occupations</v>
      </c>
      <c r="X30" s="18">
        <f t="shared" ref="X30:AB30" si="27">X12/X$18*100</f>
        <v>2.3114323139983175</v>
      </c>
      <c r="Y30" s="18">
        <f t="shared" si="27"/>
        <v>2.4055638489134079</v>
      </c>
      <c r="Z30" s="18">
        <f t="shared" si="27"/>
        <v>2.3530648470850806</v>
      </c>
      <c r="AA30" s="18">
        <f t="shared" si="27"/>
        <v>2.4494248656152888</v>
      </c>
      <c r="AB30" s="18">
        <f t="shared" si="27"/>
        <v>2.450255599406078</v>
      </c>
      <c r="AC30" s="11"/>
      <c r="AD30" s="40">
        <f t="shared" si="19"/>
        <v>10.026128366722595</v>
      </c>
      <c r="AE30" s="40">
        <f t="shared" si="20"/>
        <v>63.290251042379033</v>
      </c>
      <c r="AF30" s="40">
        <f t="shared" si="21"/>
        <v>73.316379409101629</v>
      </c>
    </row>
    <row r="31" spans="1:32" x14ac:dyDescent="0.2">
      <c r="A31" t="str">
        <f>$A$13</f>
        <v>Caring, leisure and other service occupations</v>
      </c>
      <c r="B31" s="18">
        <f t="shared" si="8"/>
        <v>11.201510311885295</v>
      </c>
      <c r="C31" s="18">
        <f t="shared" si="8"/>
        <v>11.427107911293612</v>
      </c>
      <c r="D31" s="18">
        <f t="shared" si="8"/>
        <v>11.044364164100561</v>
      </c>
      <c r="E31" s="18">
        <f t="shared" si="8"/>
        <v>11.597705239585169</v>
      </c>
      <c r="F31" s="18">
        <f t="shared" si="8"/>
        <v>12.113210955801968</v>
      </c>
      <c r="G31" s="11"/>
      <c r="H31" s="40">
        <f t="shared" si="11"/>
        <v>14.046079158298868</v>
      </c>
      <c r="I31" s="40">
        <f t="shared" si="12"/>
        <v>58.936001175147354</v>
      </c>
      <c r="J31" s="40">
        <f t="shared" si="13"/>
        <v>72.98208033344622</v>
      </c>
      <c r="L31" t="str">
        <f>$A$13</f>
        <v>Caring, leisure and other service occupations</v>
      </c>
      <c r="M31" s="18">
        <f t="shared" ref="M31:Q31" si="28">M13/M$18*100</f>
        <v>3.8814058294019689</v>
      </c>
      <c r="N31" s="18">
        <f t="shared" si="28"/>
        <v>4.0007379290724057</v>
      </c>
      <c r="O31" s="18">
        <f t="shared" si="28"/>
        <v>4.002736501223449</v>
      </c>
      <c r="P31" s="18">
        <f t="shared" si="28"/>
        <v>4.5053873293198379</v>
      </c>
      <c r="Q31" s="18">
        <f t="shared" si="28"/>
        <v>5.0740224063454251</v>
      </c>
      <c r="R31" s="11"/>
      <c r="S31" s="40">
        <f t="shared" si="15"/>
        <v>29.852971314620525</v>
      </c>
      <c r="T31" s="40">
        <f t="shared" si="16"/>
        <v>50.786335004963433</v>
      </c>
      <c r="U31" s="40">
        <f t="shared" si="17"/>
        <v>80.639306319583966</v>
      </c>
      <c r="W31" t="str">
        <f>$A$13</f>
        <v>Caring, leisure and other service occupations</v>
      </c>
      <c r="X31" s="18">
        <f t="shared" ref="X31:AB31" si="29">X13/X$18*100</f>
        <v>19.463963475309178</v>
      </c>
      <c r="Y31" s="18">
        <f t="shared" si="29"/>
        <v>19.361862175000251</v>
      </c>
      <c r="Z31" s="18">
        <f t="shared" si="29"/>
        <v>18.692077344701634</v>
      </c>
      <c r="AA31" s="18">
        <f t="shared" si="29"/>
        <v>19.211133840943063</v>
      </c>
      <c r="AB31" s="18">
        <f t="shared" si="29"/>
        <v>19.524936151125413</v>
      </c>
      <c r="AC31" s="11"/>
      <c r="AD31" s="40">
        <f t="shared" si="19"/>
        <v>10.369834072533093</v>
      </c>
      <c r="AE31" s="40">
        <f t="shared" si="20"/>
        <v>60.831387688351867</v>
      </c>
      <c r="AF31" s="40">
        <f t="shared" si="21"/>
        <v>71.201221760884977</v>
      </c>
    </row>
    <row r="32" spans="1:32" x14ac:dyDescent="0.2">
      <c r="A32" t="str">
        <f>$A$14</f>
        <v>Sales and customer service occupations</v>
      </c>
      <c r="B32" s="18">
        <f t="shared" si="8"/>
        <v>9.048880502450805</v>
      </c>
      <c r="C32" s="18">
        <f t="shared" si="8"/>
        <v>8.1256758496280099</v>
      </c>
      <c r="D32" s="18">
        <f t="shared" si="8"/>
        <v>7.9667396414989016</v>
      </c>
      <c r="E32" s="18">
        <f t="shared" si="8"/>
        <v>7.8484861581337277</v>
      </c>
      <c r="F32" s="18">
        <f t="shared" si="8"/>
        <v>7.5973506217826214</v>
      </c>
      <c r="H32" s="40">
        <f t="shared" si="11"/>
        <v>-0.83844193689156366</v>
      </c>
      <c r="I32" s="40">
        <f t="shared" si="12"/>
        <v>46.792296780824643</v>
      </c>
      <c r="J32" s="40">
        <f t="shared" si="13"/>
        <v>45.95385484393308</v>
      </c>
      <c r="L32" t="str">
        <f>$A$14</f>
        <v>Sales and customer service occupations</v>
      </c>
      <c r="M32" s="18">
        <f t="shared" ref="M32:Q32" si="30">M14/M$18*100</f>
        <v>6.097093280742806</v>
      </c>
      <c r="N32" s="18">
        <f t="shared" si="30"/>
        <v>5.6267646214479301</v>
      </c>
      <c r="O32" s="18">
        <f t="shared" si="30"/>
        <v>5.6875378843241347</v>
      </c>
      <c r="P32" s="18">
        <f t="shared" si="30"/>
        <v>5.6935122049830635</v>
      </c>
      <c r="Q32" s="18">
        <f t="shared" si="30"/>
        <v>5.6489848890462904</v>
      </c>
      <c r="S32" s="40">
        <f t="shared" si="15"/>
        <v>1.742551130497082</v>
      </c>
      <c r="T32" s="40">
        <f t="shared" si="16"/>
        <v>33.441160516155122</v>
      </c>
      <c r="U32" s="40">
        <f t="shared" si="17"/>
        <v>35.183711646652206</v>
      </c>
      <c r="W32" t="str">
        <f>$A$14</f>
        <v>Sales and customer service occupations</v>
      </c>
      <c r="X32" s="18">
        <f t="shared" ref="X32:AB32" si="31">X14/X$18*100</f>
        <v>12.380664048179872</v>
      </c>
      <c r="Y32" s="18">
        <f t="shared" si="31"/>
        <v>10.795654125676126</v>
      </c>
      <c r="Z32" s="18">
        <f t="shared" si="31"/>
        <v>10.442116380244654</v>
      </c>
      <c r="AA32" s="18">
        <f t="shared" si="31"/>
        <v>10.161797622408553</v>
      </c>
      <c r="AB32" s="18">
        <f t="shared" si="31"/>
        <v>9.6488301765022673</v>
      </c>
      <c r="AD32" s="40">
        <f t="shared" si="19"/>
        <v>-2.365238401874918</v>
      </c>
      <c r="AE32" s="40">
        <f t="shared" si="20"/>
        <v>54.69021324947817</v>
      </c>
      <c r="AF32" s="40">
        <f t="shared" si="21"/>
        <v>52.324974847603258</v>
      </c>
    </row>
    <row r="33" spans="1:32" x14ac:dyDescent="0.2">
      <c r="A33" t="str">
        <f>$A$15</f>
        <v>Process, plant and machine operatives</v>
      </c>
      <c r="B33" s="18">
        <f t="shared" si="8"/>
        <v>7.9703989909835018</v>
      </c>
      <c r="C33" s="18">
        <f t="shared" si="8"/>
        <v>7.9319325848438966</v>
      </c>
      <c r="D33" s="18">
        <f t="shared" si="8"/>
        <v>7.3813141423515267</v>
      </c>
      <c r="E33" s="18">
        <f t="shared" si="8"/>
        <v>8.1021180818885234</v>
      </c>
      <c r="F33" s="18">
        <f t="shared" si="8"/>
        <v>7.7195228160407581</v>
      </c>
      <c r="G33" s="11"/>
      <c r="H33" s="40">
        <f t="shared" si="11"/>
        <v>8.747319967990018</v>
      </c>
      <c r="I33" s="40">
        <f t="shared" si="12"/>
        <v>50.358708759750826</v>
      </c>
      <c r="J33" s="40">
        <f t="shared" si="13"/>
        <v>59.106028727740842</v>
      </c>
      <c r="L33" t="str">
        <f>$A$15</f>
        <v>Process, plant and machine operatives</v>
      </c>
      <c r="M33" s="18">
        <f t="shared" ref="M33:Q33" si="32">M15/M$18*100</f>
        <v>12.769038613828537</v>
      </c>
      <c r="N33" s="18">
        <f t="shared" si="32"/>
        <v>12.957492404756705</v>
      </c>
      <c r="O33" s="18">
        <f t="shared" si="32"/>
        <v>12.189995802021443</v>
      </c>
      <c r="P33" s="18">
        <f t="shared" si="32"/>
        <v>13.096403312053912</v>
      </c>
      <c r="Q33" s="18">
        <f t="shared" si="32"/>
        <v>12.372345026975715</v>
      </c>
      <c r="R33" s="11"/>
      <c r="S33" s="40">
        <f t="shared" si="15"/>
        <v>3.969266287587748</v>
      </c>
      <c r="T33" s="40">
        <f t="shared" si="16"/>
        <v>47.883482122994259</v>
      </c>
      <c r="U33" s="40">
        <f t="shared" si="17"/>
        <v>51.852748410582009</v>
      </c>
      <c r="W33" t="str">
        <f>$A$15</f>
        <v>Process, plant and machine operatives</v>
      </c>
      <c r="X33" s="18">
        <f t="shared" ref="X33:AB33" si="33">X15/X$18*100</f>
        <v>2.5540097540833631</v>
      </c>
      <c r="Y33" s="18">
        <f t="shared" si="33"/>
        <v>2.562339862688809</v>
      </c>
      <c r="Z33" s="18">
        <f t="shared" si="33"/>
        <v>2.1587406308537096</v>
      </c>
      <c r="AA33" s="18">
        <f t="shared" si="33"/>
        <v>2.7408758905810333</v>
      </c>
      <c r="AB33" s="18">
        <f t="shared" si="33"/>
        <v>2.8204581912112836</v>
      </c>
      <c r="AC33" s="11"/>
      <c r="AD33" s="40">
        <f t="shared" si="19"/>
        <v>38.05035804915142</v>
      </c>
      <c r="AE33" s="40">
        <f t="shared" si="20"/>
        <v>65.5388773488732</v>
      </c>
      <c r="AF33" s="40">
        <f t="shared" si="21"/>
        <v>103.58923539802463</v>
      </c>
    </row>
    <row r="34" spans="1:32" x14ac:dyDescent="0.2">
      <c r="A34" t="str">
        <f>$A$16</f>
        <v>Elementary occupations</v>
      </c>
      <c r="B34" s="18">
        <f t="shared" si="8"/>
        <v>12.358202860044724</v>
      </c>
      <c r="C34" s="18">
        <f t="shared" si="8"/>
        <v>10.899242772512837</v>
      </c>
      <c r="D34" s="18">
        <f t="shared" si="8"/>
        <v>10.129383497845252</v>
      </c>
      <c r="E34" s="18">
        <f t="shared" si="8"/>
        <v>9.669240167522851</v>
      </c>
      <c r="F34" s="18">
        <f t="shared" si="8"/>
        <v>8.7682474310950393</v>
      </c>
      <c r="G34" s="11"/>
      <c r="H34" s="40">
        <f t="shared" si="11"/>
        <v>-9.9898305331059873</v>
      </c>
      <c r="I34" s="40">
        <f t="shared" si="12"/>
        <v>43.696343731666197</v>
      </c>
      <c r="J34" s="40">
        <f t="shared" si="13"/>
        <v>33.706513198560209</v>
      </c>
      <c r="L34" t="str">
        <f>$A$16</f>
        <v>Elementary occupations</v>
      </c>
      <c r="M34" s="18">
        <f t="shared" ref="M34:Q34" si="34">M16/M$18*100</f>
        <v>13.090162658353185</v>
      </c>
      <c r="N34" s="18">
        <f t="shared" si="34"/>
        <v>11.061655610884447</v>
      </c>
      <c r="O34" s="18">
        <f t="shared" si="34"/>
        <v>10.583447225931915</v>
      </c>
      <c r="P34" s="18">
        <f t="shared" si="34"/>
        <v>10.402831187935469</v>
      </c>
      <c r="Q34" s="18">
        <f t="shared" si="34"/>
        <v>9.4551860783727459</v>
      </c>
      <c r="R34" s="11"/>
      <c r="S34" s="40">
        <f t="shared" si="15"/>
        <v>-8.4834911888080757</v>
      </c>
      <c r="T34" s="40">
        <f t="shared" si="16"/>
        <v>36.755887783394002</v>
      </c>
      <c r="U34" s="40">
        <f t="shared" si="17"/>
        <v>28.272396594585931</v>
      </c>
      <c r="W34" t="str">
        <f>$A$16</f>
        <v>Elementary occupations</v>
      </c>
      <c r="X34" s="18">
        <f t="shared" ref="X34:AB34" si="35">X16/X$18*100</f>
        <v>11.532014714027834</v>
      </c>
      <c r="Y34" s="18">
        <f t="shared" si="35"/>
        <v>10.72571169813396</v>
      </c>
      <c r="Z34" s="18">
        <f t="shared" si="35"/>
        <v>9.6362376906012379</v>
      </c>
      <c r="AA34" s="18">
        <f t="shared" si="35"/>
        <v>8.8817482745797793</v>
      </c>
      <c r="AB34" s="18">
        <f t="shared" si="35"/>
        <v>8.0449537667901438</v>
      </c>
      <c r="AC34" s="11"/>
      <c r="AD34" s="40">
        <f t="shared" si="19"/>
        <v>-11.786635745440426</v>
      </c>
      <c r="AE34" s="40">
        <f t="shared" si="20"/>
        <v>51.97512066930765</v>
      </c>
      <c r="AF34" s="40">
        <f t="shared" si="21"/>
        <v>40.188484923867222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3.9828691424536649</v>
      </c>
      <c r="I36" s="43">
        <f t="shared" si="12"/>
        <v>48.632599380114634</v>
      </c>
      <c r="J36" s="43">
        <f t="shared" si="13"/>
        <v>52.6154685225683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2.4369201490610841</v>
      </c>
      <c r="T36" s="43">
        <f t="shared" ref="T36" si="37">IF(O18&gt;0,(T18/O18)*100,0)</f>
        <v>40.482152796338966</v>
      </c>
      <c r="U36" s="43">
        <f t="shared" ref="U36" si="38">IF(O18&gt;0,(U18/O18)*100,0)</f>
        <v>42.919072945400046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5.6618807374056823</v>
      </c>
      <c r="AE36" s="43">
        <f t="shared" ref="AE36" si="40">IF(Z18&gt;0,(AE18/Z18)*100,0)</f>
        <v>57.48456951411324</v>
      </c>
      <c r="AF36" s="43">
        <f t="shared" ref="AF36" si="41">IF(Z18&gt;0,(AF18/Z18)*100,0)</f>
        <v>63.146450251518914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Derby, Derbyshire, Nottingham and Nottinghamshire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Derby, Derbyshire, Nottingham and Nottinghamshire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Derby, Derbyshire, Nottingham and Nottinghamshire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3.9806849032933744</v>
      </c>
      <c r="C46" s="18">
        <f t="shared" si="42"/>
        <v>3.7939503510398431</v>
      </c>
      <c r="D46" s="18">
        <f t="shared" si="42"/>
        <v>0.30209502061124827</v>
      </c>
      <c r="E46" s="18">
        <f t="shared" si="42"/>
        <v>1.0381560687027225</v>
      </c>
      <c r="F46" s="18">
        <f>IF(F$6-D$6 &lt;&gt; 0,(EXP(LN(F8/D8)/(F$6-D$6))-1)*100,0)</f>
        <v>0.7922041639341959</v>
      </c>
      <c r="H46" s="18">
        <f>IF($F$6-$D$6 &lt;&gt; 0,(EXP(LN(1+(H26/100))/($F$6-$D$6))-1)*100,0)</f>
        <v>0.7922041639341959</v>
      </c>
      <c r="I46" s="18">
        <f>IF($F$6-$D$6 &lt;&gt; 0,(EXP(LN(1+(I26/100))/($F$6-$D$6))-1)*100,0)</f>
        <v>2.9308691373936657</v>
      </c>
      <c r="J46" s="18">
        <f>IF($F$6-$D$6 &lt;&gt; 0,(EXP(LN(1+(J26/100))/($F$6-$D$6))-1)*100,0)</f>
        <v>3.4697039593883261</v>
      </c>
      <c r="L46" t="str">
        <f>$A$8</f>
        <v>Managers, directors and senior officials</v>
      </c>
      <c r="M46" s="18">
        <f t="shared" ref="M46:M54" si="43">IF(N$6-M$6 &lt;&gt; 0,(EXP(LN(N8/M8)/(N$6-M$6))-1)*100,0)</f>
        <v>2.9400767810226824</v>
      </c>
      <c r="N46" s="18">
        <f t="shared" ref="N46:N54" si="44">IF(O$6-N$6 &lt;&gt; 0,(EXP(LN(O8/N8)/(O$6-N$6))-1)*100,0)</f>
        <v>4.710536892586048</v>
      </c>
      <c r="O46" s="18">
        <f t="shared" ref="O46:O54" si="45">IF(P$6-O$6 &lt;&gt; 0,(EXP(LN(P8/O8)/(P$6-O$6))-1)*100,0)</f>
        <v>5.2075295724041126E-2</v>
      </c>
      <c r="P46" s="18">
        <f t="shared" ref="P46:P54" si="46">IF(Q$6-P$6 &lt;&gt; 0,(EXP(LN(Q8/P8)/(Q$6-P$6))-1)*100,0)</f>
        <v>0.78790909292192346</v>
      </c>
      <c r="Q46" s="18">
        <f>IF(Q$6-O$6 &lt;&gt; 0,(EXP(LN(Q8/O8)/(Q$6-O$6))-1)*100,0)</f>
        <v>0.54203181806882217</v>
      </c>
      <c r="S46" s="18">
        <f>IF($F$6-$D$6 &lt;&gt; 0,(EXP(LN(1+(S26/100))/($F$6-$D$6))-1)*100,0)</f>
        <v>0.54203181806882217</v>
      </c>
      <c r="T46" s="18">
        <f>IF($F$6-$D$6 &lt;&gt; 0,(EXP(LN(1+(T26/100))/($F$6-$D$6))-1)*100,0)</f>
        <v>2.6815928085395013</v>
      </c>
      <c r="U46" s="18">
        <f>IF($F$6-$D$6 &lt;&gt; 0,(EXP(LN(1+(U26/100))/($F$6-$D$6))-1)*100,0)</f>
        <v>3.0604107987024731</v>
      </c>
      <c r="W46" t="str">
        <f>$A$8</f>
        <v>Managers, directors and senior officials</v>
      </c>
      <c r="X46" s="18">
        <f t="shared" ref="X46:X54" si="47">IF(Y$6-X$6 &lt;&gt; 0,(EXP(LN(Y8/X8)/(Y$6-X$6))-1)*100,0)</f>
        <v>6.2499096203395776</v>
      </c>
      <c r="Y46" s="18">
        <f t="shared" ref="Y46:Y54" si="48">IF(Z$6-Y$6 &lt;&gt; 0,(EXP(LN(Z8/Y8)/(Z$6-Y$6))-1)*100,0)</f>
        <v>1.9467984653215531</v>
      </c>
      <c r="Z46" s="18">
        <f t="shared" ref="Z46:Z54" si="49">IF(AA$6-Z$6 &lt;&gt; 0,(EXP(LN(AA8/Z8)/(AA$6-Z$6))-1)*100,0)</f>
        <v>0.81182594891171522</v>
      </c>
      <c r="AA46" s="18">
        <f t="shared" ref="AA46:AA54" si="50">IF(AB$6-AA$6 &lt;&gt; 0,(EXP(LN(AB8/AA8)/(AB$6-AA$6))-1)*100,0)</f>
        <v>1.5208779706277431</v>
      </c>
      <c r="AB46" s="18">
        <f>IF(AB$6-Z$6 &lt;&gt; 0,(EXP(LN(AB8/Z8)/(AB$6-Z$6))-1)*100,0)</f>
        <v>1.2839749038647152</v>
      </c>
      <c r="AD46" s="18">
        <f>IF($F$6-$D$6 &lt;&gt; 0,(EXP(LN(1+(AD26/100))/($F$6-$D$6))-1)*100,0)</f>
        <v>1.2839749038647152</v>
      </c>
      <c r="AE46" s="18">
        <f>IF($F$6-$D$6 &lt;&gt; 0,(EXP(LN(1+(AE26/100))/($F$6-$D$6))-1)*100,0)</f>
        <v>3.4214744583743295</v>
      </c>
      <c r="AF46" s="18">
        <f>IF($F$6-$D$6 &lt;&gt; 0,(EXP(LN(1+(AF26/100))/($F$6-$D$6))-1)*100,0)</f>
        <v>4.2511376242881038</v>
      </c>
    </row>
    <row r="47" spans="1:32" x14ac:dyDescent="0.2">
      <c r="A47" t="str">
        <f>$A$9</f>
        <v>Professional occupations</v>
      </c>
      <c r="B47" s="18">
        <f t="shared" si="42"/>
        <v>3.8858078244777383</v>
      </c>
      <c r="C47" s="18">
        <f t="shared" si="42"/>
        <v>6.0573293369694081</v>
      </c>
      <c r="D47" s="18">
        <f t="shared" si="42"/>
        <v>1.2208225443207876</v>
      </c>
      <c r="E47" s="18">
        <f t="shared" si="42"/>
        <v>0.95534531729697392</v>
      </c>
      <c r="F47" s="18">
        <f>IF(F$6-D$6 &lt;&gt; 0,(EXP(LN(F9/D9)/(F$6-D$6))-1)*100,0)</f>
        <v>1.0437602714050032</v>
      </c>
      <c r="H47" s="18">
        <f t="shared" ref="H47:J56" si="51">IF($F$6-$D$6 &lt;&gt; 0,(EXP(LN(1+(H27/100))/($F$6-$D$6))-1)*100,0)</f>
        <v>1.0437602714050032</v>
      </c>
      <c r="I47" s="18">
        <f t="shared" si="51"/>
        <v>2.7285157241335511</v>
      </c>
      <c r="J47" s="18">
        <f t="shared" si="51"/>
        <v>3.4615259887744276</v>
      </c>
      <c r="L47" t="str">
        <f>$A$9</f>
        <v>Professional occupations</v>
      </c>
      <c r="M47" s="18">
        <f t="shared" si="43"/>
        <v>3.0352612619423569</v>
      </c>
      <c r="N47" s="18">
        <f t="shared" si="44"/>
        <v>5.3866439509999253</v>
      </c>
      <c r="O47" s="18">
        <f t="shared" si="45"/>
        <v>1.013454977830075</v>
      </c>
      <c r="P47" s="18">
        <f t="shared" si="46"/>
        <v>0.77587719673286593</v>
      </c>
      <c r="Q47" s="18">
        <f>IF(Q$6-O$6 &lt;&gt; 0,(EXP(LN(Q9/O9)/(Q$6-O$6))-1)*100,0)</f>
        <v>0.85500763998358487</v>
      </c>
      <c r="S47" s="18">
        <f t="shared" ref="S47:U47" si="52">IF($F$6-$D$6 &lt;&gt; 0,(EXP(LN(1+(S27/100))/($F$6-$D$6))-1)*100,0)</f>
        <v>0.85500763998358487</v>
      </c>
      <c r="T47" s="18">
        <f t="shared" si="52"/>
        <v>2.2786468893513101</v>
      </c>
      <c r="U47" s="18">
        <f t="shared" si="52"/>
        <v>2.9128230382022391</v>
      </c>
      <c r="W47" t="str">
        <f>$A$9</f>
        <v>Professional occupations</v>
      </c>
      <c r="X47" s="18">
        <f t="shared" si="47"/>
        <v>4.9067427718229695</v>
      </c>
      <c r="Y47" s="18">
        <f t="shared" si="48"/>
        <v>6.8269604544910267</v>
      </c>
      <c r="Z47" s="18">
        <f t="shared" si="49"/>
        <v>1.4535420941045762</v>
      </c>
      <c r="AA47" s="18">
        <f t="shared" si="50"/>
        <v>1.1508497227325609</v>
      </c>
      <c r="AB47" s="18">
        <f>IF(AB$6-Z$6 &lt;&gt; 0,(EXP(LN(AB9/Z9)/(AB$6-Z$6))-1)*100,0)</f>
        <v>1.2516467021451483</v>
      </c>
      <c r="AD47" s="18">
        <f t="shared" ref="AD47:AF47" si="53">IF($F$6-$D$6 &lt;&gt; 0,(EXP(LN(1+(AD27/100))/($F$6-$D$6))-1)*100,0)</f>
        <v>1.2516467021451483</v>
      </c>
      <c r="AE47" s="18">
        <f t="shared" si="53"/>
        <v>3.2065820285363866</v>
      </c>
      <c r="AF47" s="18">
        <f t="shared" si="53"/>
        <v>4.0371806453771919</v>
      </c>
    </row>
    <row r="48" spans="1:32" x14ac:dyDescent="0.2">
      <c r="A48" t="str">
        <f>$A$10</f>
        <v>Associate professional occupations</v>
      </c>
      <c r="B48" s="18">
        <f t="shared" si="42"/>
        <v>1.8909306443790852</v>
      </c>
      <c r="C48" s="18">
        <f t="shared" si="42"/>
        <v>5.45816654447977</v>
      </c>
      <c r="D48" s="18">
        <f t="shared" si="42"/>
        <v>-0.67918203475605399</v>
      </c>
      <c r="E48" s="18">
        <f t="shared" si="42"/>
        <v>0.64277335122002732</v>
      </c>
      <c r="F48" s="18">
        <f t="shared" ref="F48:F56" si="54">IF(F$6-D$6 &lt;&gt; 0,(EXP(LN(F10/D10)/(F$6-D$6))-1)*100,0)</f>
        <v>0.20017801368976684</v>
      </c>
      <c r="H48" s="18">
        <f t="shared" si="51"/>
        <v>0.20017801368976684</v>
      </c>
      <c r="I48" s="18">
        <f t="shared" si="51"/>
        <v>2.4911106998490196</v>
      </c>
      <c r="J48" s="18">
        <f t="shared" si="51"/>
        <v>2.6335647905274095</v>
      </c>
      <c r="L48" t="str">
        <f>$A$10</f>
        <v>Associate professional occupations</v>
      </c>
      <c r="M48" s="18">
        <f t="shared" si="43"/>
        <v>0.87497710099080361</v>
      </c>
      <c r="N48" s="18">
        <f t="shared" si="44"/>
        <v>5.659918057851776</v>
      </c>
      <c r="O48" s="18">
        <f t="shared" si="45"/>
        <v>-1.6041935503700588</v>
      </c>
      <c r="P48" s="18">
        <f>IF(Q$6-P$6 &lt;&gt; 0,(EXP(LN(Q10/P10)/(Q$6-P$6))-1)*100,0)</f>
        <v>0.222968914381938</v>
      </c>
      <c r="Q48" s="18">
        <f t="shared" ref="Q48:Q54" si="55">IF(Q$6-O$6 &lt;&gt; 0,(EXP(LN(Q10/O10)/(Q$6-O$6))-1)*100,0)</f>
        <v>-0.38982440651412764</v>
      </c>
      <c r="S48" s="18">
        <f t="shared" ref="S48:U48" si="56">IF($F$6-$D$6 &lt;&gt; 0,(EXP(LN(1+(S28/100))/($F$6-$D$6))-1)*100,0)</f>
        <v>-0.38982440651412764</v>
      </c>
      <c r="T48" s="18">
        <f t="shared" si="56"/>
        <v>1.981462210467555</v>
      </c>
      <c r="U48" s="18">
        <f t="shared" si="56"/>
        <v>1.6873549849947489</v>
      </c>
      <c r="W48" t="str">
        <f>$A$10</f>
        <v>Associate professional occupations</v>
      </c>
      <c r="X48" s="18">
        <f t="shared" si="47"/>
        <v>3.170605579374719</v>
      </c>
      <c r="Y48" s="18">
        <f t="shared" si="48"/>
        <v>5.217937057622235</v>
      </c>
      <c r="Z48" s="18">
        <f t="shared" si="49"/>
        <v>0.38347878731317397</v>
      </c>
      <c r="AA48" s="18">
        <f t="shared" si="50"/>
        <v>1.0799001971363076</v>
      </c>
      <c r="AB48" s="18">
        <f t="shared" ref="AB48:AB54" si="57">IF(AB$6-Z$6 &lt;&gt; 0,(EXP(LN(AB10/Z10)/(AB$6-Z$6))-1)*100,0)</f>
        <v>0.84722454245378387</v>
      </c>
      <c r="AD48" s="18">
        <f t="shared" ref="AD48:AF48" si="58">IF($F$6-$D$6 &lt;&gt; 0,(EXP(LN(1+(AD28/100))/($F$6-$D$6))-1)*100,0)</f>
        <v>0.84722454245378387</v>
      </c>
      <c r="AE48" s="18">
        <f t="shared" si="58"/>
        <v>3.0573177099390447</v>
      </c>
      <c r="AF48" s="18">
        <f t="shared" si="58"/>
        <v>3.6248783976494003</v>
      </c>
    </row>
    <row r="49" spans="1:32" x14ac:dyDescent="0.2">
      <c r="A49" t="str">
        <f>$A$11</f>
        <v>Administrative and secretarial occupations</v>
      </c>
      <c r="B49" s="18">
        <f t="shared" si="42"/>
        <v>-0.32732432561639602</v>
      </c>
      <c r="C49" s="18">
        <f t="shared" si="42"/>
        <v>3.4664387339454095</v>
      </c>
      <c r="D49" s="18">
        <f t="shared" si="42"/>
        <v>-1.3575971070426185</v>
      </c>
      <c r="E49" s="18">
        <f t="shared" si="42"/>
        <v>-0.9459480448024471</v>
      </c>
      <c r="F49" s="18">
        <f t="shared" si="54"/>
        <v>-1.0833549203070114</v>
      </c>
      <c r="H49" s="18">
        <f t="shared" si="51"/>
        <v>-1.0833549203070114</v>
      </c>
      <c r="I49" s="18">
        <f t="shared" si="51"/>
        <v>2.5796781612217101</v>
      </c>
      <c r="J49" s="18">
        <f t="shared" si="51"/>
        <v>1.8399567722696242</v>
      </c>
      <c r="L49" t="str">
        <f>$A$11</f>
        <v>Administrative and secretarial occupations</v>
      </c>
      <c r="M49" s="18">
        <f t="shared" si="43"/>
        <v>-1.8978767799689877</v>
      </c>
      <c r="N49" s="18">
        <f t="shared" si="44"/>
        <v>20.381845581578784</v>
      </c>
      <c r="O49" s="18">
        <f t="shared" si="45"/>
        <v>-1.2676019376656078</v>
      </c>
      <c r="P49" s="18">
        <f t="shared" si="46"/>
        <v>0.73342254092692016</v>
      </c>
      <c r="Q49" s="18">
        <f t="shared" si="55"/>
        <v>6.1948378839882245E-2</v>
      </c>
      <c r="S49" s="18">
        <f t="shared" ref="S49:U49" si="59">IF($F$6-$D$6 &lt;&gt; 0,(EXP(LN(1+(S29/100))/($F$6-$D$6))-1)*100,0)</f>
        <v>6.1948378839882245E-2</v>
      </c>
      <c r="T49" s="18">
        <f t="shared" si="59"/>
        <v>2.0276870646545264</v>
      </c>
      <c r="U49" s="18">
        <f t="shared" si="59"/>
        <v>2.074510782317196</v>
      </c>
      <c r="W49" t="str">
        <f>$A$11</f>
        <v>Administrative and secretarial occupations</v>
      </c>
      <c r="X49" s="18">
        <f t="shared" si="47"/>
        <v>6.3894027711142165E-2</v>
      </c>
      <c r="Y49" s="18">
        <f t="shared" si="48"/>
        <v>-0.54303560143319496</v>
      </c>
      <c r="Z49" s="18">
        <f t="shared" si="49"/>
        <v>-1.3834774674669315</v>
      </c>
      <c r="AA49" s="18">
        <f t="shared" si="50"/>
        <v>-1.4821707225746272</v>
      </c>
      <c r="AB49" s="18">
        <f t="shared" si="57"/>
        <v>-1.4492839502059485</v>
      </c>
      <c r="AD49" s="18">
        <f t="shared" ref="AD49:AF49" si="60">IF($F$6-$D$6 &lt;&gt; 0,(EXP(LN(1+(AD29/100))/($F$6-$D$6))-1)*100,0)</f>
        <v>-1.4492839502059485</v>
      </c>
      <c r="AE49" s="18">
        <f t="shared" si="60"/>
        <v>2.7306507523547463</v>
      </c>
      <c r="AF49" s="18">
        <f t="shared" si="60"/>
        <v>1.7712437850132767</v>
      </c>
    </row>
    <row r="50" spans="1:32" x14ac:dyDescent="0.2">
      <c r="A50" t="str">
        <f>$A$12</f>
        <v>Skilled trades occupations</v>
      </c>
      <c r="B50" s="18">
        <f t="shared" si="42"/>
        <v>-0.11990461365858351</v>
      </c>
      <c r="C50" s="18">
        <f t="shared" si="42"/>
        <v>-9.4283251136170314</v>
      </c>
      <c r="D50" s="18">
        <f t="shared" si="42"/>
        <v>-0.55961800386856719</v>
      </c>
      <c r="E50" s="18">
        <f t="shared" si="42"/>
        <v>-0.75439849246178303</v>
      </c>
      <c r="F50" s="18">
        <f t="shared" si="54"/>
        <v>-0.68951409204410785</v>
      </c>
      <c r="H50" s="18">
        <f t="shared" si="51"/>
        <v>-0.68951409204410785</v>
      </c>
      <c r="I50" s="18">
        <f t="shared" si="51"/>
        <v>2.2711871726419419</v>
      </c>
      <c r="J50" s="18">
        <f t="shared" si="51"/>
        <v>1.774762691914078</v>
      </c>
      <c r="L50" t="str">
        <f>$A$12</f>
        <v>Skilled trades occupations</v>
      </c>
      <c r="M50" s="18">
        <f t="shared" si="43"/>
        <v>-0.5104054770621369</v>
      </c>
      <c r="N50" s="18">
        <f t="shared" si="44"/>
        <v>-10.277148854199813</v>
      </c>
      <c r="O50" s="18">
        <f t="shared" si="45"/>
        <v>-0.83180576151041796</v>
      </c>
      <c r="P50" s="18">
        <f t="shared" si="46"/>
        <v>-0.94964474667731391</v>
      </c>
      <c r="Q50" s="18">
        <f t="shared" si="55"/>
        <v>-0.91038065151077818</v>
      </c>
      <c r="S50" s="18">
        <f t="shared" ref="S50:U50" si="61">IF($F$6-$D$6 &lt;&gt; 0,(EXP(LN(1+(S30/100))/($F$6-$D$6))-1)*100,0)</f>
        <v>-0.91038065151077818</v>
      </c>
      <c r="T50" s="18">
        <f t="shared" si="61"/>
        <v>2.1007917669348064</v>
      </c>
      <c r="U50" s="18">
        <f t="shared" si="61"/>
        <v>1.4322186099848144</v>
      </c>
      <c r="W50" t="str">
        <f>$A$12</f>
        <v>Skilled trades occupations</v>
      </c>
      <c r="X50" s="18">
        <f t="shared" si="47"/>
        <v>2.9582321958675051</v>
      </c>
      <c r="Y50" s="18">
        <f t="shared" si="48"/>
        <v>-3.2833408902999239</v>
      </c>
      <c r="Z50" s="18">
        <f t="shared" si="49"/>
        <v>1.1953440196680765</v>
      </c>
      <c r="AA50" s="18">
        <f t="shared" si="50"/>
        <v>0.36200236880545855</v>
      </c>
      <c r="AB50" s="18">
        <f t="shared" si="57"/>
        <v>0.63901760907443261</v>
      </c>
      <c r="AD50" s="18">
        <f t="shared" ref="AD50:AF50" si="62">IF($F$6-$D$6 &lt;&gt; 0,(EXP(LN(1+(AD30/100))/($F$6-$D$6))-1)*100,0)</f>
        <v>0.63901760907443261</v>
      </c>
      <c r="AE50" s="18">
        <f t="shared" si="62"/>
        <v>3.3230815920501477</v>
      </c>
      <c r="AF50" s="18">
        <f t="shared" si="62"/>
        <v>3.7343620709852088</v>
      </c>
    </row>
    <row r="51" spans="1:32" x14ac:dyDescent="0.2">
      <c r="A51" t="str">
        <f>$A$13</f>
        <v>Caring, leisure and other service occupations</v>
      </c>
      <c r="B51" s="18">
        <f t="shared" si="42"/>
        <v>1.7122650657643845</v>
      </c>
      <c r="C51" s="18">
        <f t="shared" si="42"/>
        <v>-3.6234225990103397</v>
      </c>
      <c r="D51" s="18">
        <f t="shared" si="42"/>
        <v>1.2499183529877778</v>
      </c>
      <c r="E51" s="18">
        <f t="shared" si="42"/>
        <v>0.69564661636816183</v>
      </c>
      <c r="F51" s="18">
        <f t="shared" si="54"/>
        <v>0.88006590057223555</v>
      </c>
      <c r="H51" s="18">
        <f t="shared" si="51"/>
        <v>0.88006590057223555</v>
      </c>
      <c r="I51" s="18">
        <f t="shared" si="51"/>
        <v>3.1370769668441323</v>
      </c>
      <c r="J51" s="18">
        <f t="shared" si="51"/>
        <v>3.7210109362568966</v>
      </c>
      <c r="L51" t="str">
        <f>$A$13</f>
        <v>Caring, leisure and other service occupations</v>
      </c>
      <c r="M51" s="18">
        <f t="shared" si="43"/>
        <v>1.310907283388496</v>
      </c>
      <c r="N51" s="18">
        <f t="shared" si="44"/>
        <v>0.55480126960840703</v>
      </c>
      <c r="O51" s="18">
        <f t="shared" si="45"/>
        <v>2.5501316607257074</v>
      </c>
      <c r="P51" s="18">
        <f t="shared" si="46"/>
        <v>1.3624450586206649</v>
      </c>
      <c r="Q51" s="18">
        <f t="shared" si="55"/>
        <v>1.7568043145050005</v>
      </c>
      <c r="S51" s="18">
        <f t="shared" ref="S51:U51" si="63">IF($F$6-$D$6 &lt;&gt; 0,(EXP(LN(1+(S31/100))/($F$6-$D$6))-1)*100,0)</f>
        <v>1.7568043145050005</v>
      </c>
      <c r="T51" s="18">
        <f t="shared" si="63"/>
        <v>2.7757841547553452</v>
      </c>
      <c r="U51" s="18">
        <f t="shared" si="63"/>
        <v>4.0209503236205313</v>
      </c>
      <c r="W51" t="str">
        <f>$A$13</f>
        <v>Caring, leisure and other service occupations</v>
      </c>
      <c r="X51" s="18">
        <f t="shared" si="47"/>
        <v>1.8019532775258584</v>
      </c>
      <c r="Y51" s="18">
        <f t="shared" si="48"/>
        <v>-4.5458699420894755</v>
      </c>
      <c r="Z51" s="18">
        <f t="shared" si="49"/>
        <v>0.93773881005478898</v>
      </c>
      <c r="AA51" s="18">
        <f t="shared" si="50"/>
        <v>0.52133626966426316</v>
      </c>
      <c r="AB51" s="18">
        <f t="shared" si="57"/>
        <v>0.65994589874751597</v>
      </c>
      <c r="AD51" s="18">
        <f t="shared" ref="AD51:AF51" si="64">IF($F$6-$D$6 &lt;&gt; 0,(EXP(LN(1+(AD31/100))/($F$6-$D$6))-1)*100,0)</f>
        <v>0.65994589874751597</v>
      </c>
      <c r="AE51" s="18">
        <f t="shared" si="64"/>
        <v>3.2186213188513557</v>
      </c>
      <c r="AF51" s="18">
        <f t="shared" si="64"/>
        <v>3.6494791306387109</v>
      </c>
    </row>
    <row r="52" spans="1:32" x14ac:dyDescent="0.2">
      <c r="A52" t="str">
        <f>$A$14</f>
        <v>Sales and customer service occupations</v>
      </c>
      <c r="B52" s="18">
        <f t="shared" si="42"/>
        <v>-1.4799667907212988</v>
      </c>
      <c r="C52" s="18">
        <f t="shared" si="42"/>
        <v>-2.2339113321098059</v>
      </c>
      <c r="D52" s="18">
        <f t="shared" si="42"/>
        <v>-3.4655633981595102E-2</v>
      </c>
      <c r="E52" s="18">
        <f t="shared" si="42"/>
        <v>-6.6844492166218128E-2</v>
      </c>
      <c r="F52" s="18">
        <f t="shared" si="54"/>
        <v>-5.6116024582619772E-2</v>
      </c>
      <c r="H52" s="18">
        <f t="shared" si="51"/>
        <v>-5.6116024582619772E-2</v>
      </c>
      <c r="I52" s="18">
        <f t="shared" si="51"/>
        <v>2.5920129237578138</v>
      </c>
      <c r="J52" s="18">
        <f t="shared" si="51"/>
        <v>2.5528430337055541</v>
      </c>
      <c r="L52" t="str">
        <f>$A$14</f>
        <v>Sales and customer service occupations</v>
      </c>
      <c r="M52" s="18">
        <f t="shared" si="43"/>
        <v>-1.4509551495713757</v>
      </c>
      <c r="N52" s="18">
        <f t="shared" si="44"/>
        <v>1.590118836201726</v>
      </c>
      <c r="O52" s="18">
        <f t="shared" si="45"/>
        <v>0.17339357699979185</v>
      </c>
      <c r="P52" s="18">
        <f t="shared" si="46"/>
        <v>8.6169673729497021E-2</v>
      </c>
      <c r="Q52" s="18">
        <f t="shared" si="55"/>
        <v>0.11523586617407933</v>
      </c>
      <c r="S52" s="18">
        <f t="shared" ref="S52:U52" si="65">IF($F$6-$D$6 &lt;&gt; 0,(EXP(LN(1+(S32/100))/($F$6-$D$6))-1)*100,0)</f>
        <v>0.11523586617407933</v>
      </c>
      <c r="T52" s="18">
        <f t="shared" si="65"/>
        <v>1.9418836350994617</v>
      </c>
      <c r="U52" s="18">
        <f t="shared" si="65"/>
        <v>2.0300950164328091</v>
      </c>
      <c r="W52" t="str">
        <f>$A$14</f>
        <v>Sales and customer service occupations</v>
      </c>
      <c r="X52" s="18">
        <f t="shared" si="47"/>
        <v>-1.4961044842927262</v>
      </c>
      <c r="Y52" s="18">
        <f t="shared" si="48"/>
        <v>-4.3634620867051055</v>
      </c>
      <c r="Z52" s="18">
        <f t="shared" si="49"/>
        <v>-0.15854801137491492</v>
      </c>
      <c r="AA52" s="18">
        <f t="shared" si="50"/>
        <v>-0.1599010266447709</v>
      </c>
      <c r="AB52" s="18">
        <f t="shared" si="57"/>
        <v>-0.15945002359211147</v>
      </c>
      <c r="AD52" s="18">
        <f t="shared" ref="AD52:AF52" si="66">IF($F$6-$D$6 &lt;&gt; 0,(EXP(LN(1+(AD32/100))/($F$6-$D$6))-1)*100,0)</f>
        <v>-0.15945002359211147</v>
      </c>
      <c r="AE52" s="18">
        <f t="shared" si="66"/>
        <v>2.9510679026912401</v>
      </c>
      <c r="AF52" s="18">
        <f t="shared" si="66"/>
        <v>2.8453690660652953</v>
      </c>
    </row>
    <row r="53" spans="1:32" x14ac:dyDescent="0.2">
      <c r="A53" t="str">
        <f>$A$15</f>
        <v>Process, plant and machine operatives</v>
      </c>
      <c r="B53" s="18">
        <f t="shared" si="42"/>
        <v>1.0841648853250341</v>
      </c>
      <c r="C53" s="18">
        <f t="shared" si="42"/>
        <v>-7.205596522322022</v>
      </c>
      <c r="D53" s="18">
        <f t="shared" si="42"/>
        <v>2.1507095977857826</v>
      </c>
      <c r="E53" s="18">
        <f t="shared" si="42"/>
        <v>-0.22513189394852695</v>
      </c>
      <c r="F53" s="18">
        <f t="shared" si="54"/>
        <v>0.5606111740017683</v>
      </c>
      <c r="H53" s="18">
        <f t="shared" si="51"/>
        <v>0.5606111740017683</v>
      </c>
      <c r="I53" s="18">
        <f t="shared" si="51"/>
        <v>2.7563270889917169</v>
      </c>
      <c r="J53" s="18">
        <f t="shared" si="51"/>
        <v>3.1444289391461933</v>
      </c>
      <c r="L53" t="str">
        <f>$A$15</f>
        <v>Process, plant and machine operatives</v>
      </c>
      <c r="M53" s="18">
        <f t="shared" si="43"/>
        <v>0.9157919843169271</v>
      </c>
      <c r="N53" s="18">
        <f t="shared" si="44"/>
        <v>-5.4484816946535393</v>
      </c>
      <c r="O53" s="18">
        <f t="shared" si="45"/>
        <v>1.599341446690139</v>
      </c>
      <c r="P53" s="18">
        <f t="shared" si="46"/>
        <v>-0.40327648299649521</v>
      </c>
      <c r="Q53" s="18">
        <f t="shared" si="55"/>
        <v>0.2598380154307689</v>
      </c>
      <c r="S53" s="18">
        <f t="shared" ref="S53:U53" si="67">IF($F$6-$D$6 &lt;&gt; 0,(EXP(LN(1+(S33/100))/($F$6-$D$6))-1)*100,0)</f>
        <v>0.2598380154307689</v>
      </c>
      <c r="T53" s="18">
        <f t="shared" si="67"/>
        <v>2.6426788018564906</v>
      </c>
      <c r="U53" s="18">
        <f t="shared" si="67"/>
        <v>2.8240826880347347</v>
      </c>
      <c r="W53" t="str">
        <f>$A$15</f>
        <v>Process, plant and machine operatives</v>
      </c>
      <c r="X53" s="18">
        <f t="shared" si="47"/>
        <v>2.0189138377102456</v>
      </c>
      <c r="Y53" s="18">
        <f t="shared" si="48"/>
        <v>-16.699422633038186</v>
      </c>
      <c r="Z53" s="18">
        <f t="shared" si="49"/>
        <v>5.2960953833027347</v>
      </c>
      <c r="AA53" s="18">
        <f t="shared" si="50"/>
        <v>0.64625515599932015</v>
      </c>
      <c r="AB53" s="18">
        <f t="shared" si="57"/>
        <v>2.172927190467977</v>
      </c>
      <c r="AD53" s="18">
        <f t="shared" ref="AD53:AF53" si="68">IF($F$6-$D$6 &lt;&gt; 0,(EXP(LN(1+(AD33/100))/($F$6-$D$6))-1)*100,0)</f>
        <v>2.172927190467977</v>
      </c>
      <c r="AE53" s="18">
        <f t="shared" si="68"/>
        <v>3.4173330049210193</v>
      </c>
      <c r="AF53" s="18">
        <f t="shared" si="68"/>
        <v>4.8536743967949603</v>
      </c>
    </row>
    <row r="54" spans="1:32" x14ac:dyDescent="0.2">
      <c r="A54" t="str">
        <f>$A$16</f>
        <v>Elementary occupations</v>
      </c>
      <c r="B54" s="18">
        <f t="shared" si="42"/>
        <v>-1.9226684842883257</v>
      </c>
      <c r="C54" s="18">
        <f t="shared" si="42"/>
        <v>-7.3268772809003906</v>
      </c>
      <c r="D54" s="18">
        <f t="shared" si="42"/>
        <v>-0.66317415188121842</v>
      </c>
      <c r="E54" s="18">
        <f t="shared" si="42"/>
        <v>-0.71719957874669671</v>
      </c>
      <c r="F54" s="18">
        <f t="shared" si="54"/>
        <v>-0.69919436861685114</v>
      </c>
      <c r="H54" s="18">
        <f t="shared" si="51"/>
        <v>-0.69919436861685114</v>
      </c>
      <c r="I54" s="18">
        <f t="shared" si="51"/>
        <v>2.446324382327103</v>
      </c>
      <c r="J54" s="18">
        <f t="shared" si="51"/>
        <v>1.9553854570819373</v>
      </c>
      <c r="L54" t="str">
        <f>$A$16</f>
        <v>Elementary occupations</v>
      </c>
      <c r="M54" s="18">
        <f t="shared" si="43"/>
        <v>-3.5977401413825438</v>
      </c>
      <c r="N54" s="18">
        <f t="shared" si="44"/>
        <v>-3.8403377254624727</v>
      </c>
      <c r="O54" s="18">
        <f t="shared" si="45"/>
        <v>-0.19183376170479605</v>
      </c>
      <c r="P54" s="18">
        <f t="shared" si="46"/>
        <v>-0.78738283183350521</v>
      </c>
      <c r="Q54" s="18">
        <f t="shared" si="55"/>
        <v>-0.5892623707854483</v>
      </c>
      <c r="S54" s="18">
        <f t="shared" ref="S54:U54" si="69">IF($F$6-$D$6 &lt;&gt; 0,(EXP(LN(1+(S34/100))/($F$6-$D$6))-1)*100,0)</f>
        <v>-0.5892623707854483</v>
      </c>
      <c r="T54" s="18">
        <f t="shared" si="69"/>
        <v>2.1087756797513846</v>
      </c>
      <c r="U54" s="18">
        <f t="shared" si="69"/>
        <v>1.6737590849043471</v>
      </c>
      <c r="W54" t="str">
        <f>$A$16</f>
        <v>Elementary occupations</v>
      </c>
      <c r="X54" s="18">
        <f t="shared" si="47"/>
        <v>0.10537177955001198</v>
      </c>
      <c r="Y54" s="18">
        <f t="shared" si="48"/>
        <v>-11.168772447265852</v>
      </c>
      <c r="Z54" s="18">
        <f t="shared" si="49"/>
        <v>-1.2373630241569566</v>
      </c>
      <c r="AA54" s="18">
        <f t="shared" si="50"/>
        <v>-0.62958582251101403</v>
      </c>
      <c r="AB54" s="18">
        <f t="shared" si="57"/>
        <v>-0.83259266951239974</v>
      </c>
      <c r="AD54" s="18">
        <f t="shared" ref="AD54:AF54" si="70">IF($F$6-$D$6 &lt;&gt; 0,(EXP(LN(1+(AD34/100))/($F$6-$D$6))-1)*100,0)</f>
        <v>-0.83259266951239974</v>
      </c>
      <c r="AE54" s="18">
        <f t="shared" si="70"/>
        <v>2.8296047418382209</v>
      </c>
      <c r="AF54" s="18">
        <f t="shared" si="70"/>
        <v>2.2776693074538112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1.206496144054614</v>
      </c>
      <c r="C56" s="26">
        <f>IF(D$6-C$6 &lt;&gt; 0,(EXP(LN(D18/C18)/(D$6-C$6))-1)*100,0)</f>
        <v>-0.28348090313634611</v>
      </c>
      <c r="D56" s="26">
        <f>IF(E$6-D$6 &lt;&gt; 0,(EXP(LN(E18/D18)/(E$6-D$6))-1)*100,0)</f>
        <v>0.26478155132725334</v>
      </c>
      <c r="E56" s="26">
        <f>IF(F$6-E$6 &lt;&gt; 0,(EXP(LN(F18/E18)/(F$6-E$6))-1)*100,0)</f>
        <v>0.25867798237886319</v>
      </c>
      <c r="F56" s="26">
        <f t="shared" si="54"/>
        <v>0.26071246407701754</v>
      </c>
      <c r="H56" s="26">
        <f t="shared" si="51"/>
        <v>0.26071246407701754</v>
      </c>
      <c r="I56" s="26">
        <f t="shared" ref="I56" si="71">IF($F$6-$D$6 &lt;&gt; 0,(EXP(LN(1+(I36/100))/($F$6-$D$6))-1)*100,0)</f>
        <v>2.6772601831942966</v>
      </c>
      <c r="J56" s="26">
        <f t="shared" ref="J56" si="72">IF($F$6-$D$6 &lt;&gt; 0,(EXP(LN(1+(J36/100))/($F$6-$D$6))-1)*100,0)</f>
        <v>2.858432965962554</v>
      </c>
      <c r="L56" s="24" t="str">
        <f>$A$18</f>
        <v>All occupations</v>
      </c>
      <c r="M56" s="26">
        <f>IF(N$6-M$6 &lt;&gt; 0,(EXP(LN(N18/M18)/(N$6-M$6))-1)*100,0)</f>
        <v>0.54684373719027235</v>
      </c>
      <c r="N56" s="26">
        <f>IF(O$6-N$6 &lt;&gt; 0,(EXP(LN(O18/N18)/(O$6-N$6))-1)*100,0)</f>
        <v>0.50459411122822928</v>
      </c>
      <c r="O56" s="26">
        <f>IF(P$6-O$6 &lt;&gt; 0,(EXP(LN(P18/O18)/(P$6-O$6))-1)*100,0)</f>
        <v>0.15236194290875194</v>
      </c>
      <c r="P56" s="26">
        <f>IF(Q$6-P$6 &lt;&gt; 0,(EXP(LN(Q18/P18)/(Q$6-P$6))-1)*100,0)</f>
        <v>0.1647827224938947</v>
      </c>
      <c r="Q56" s="26">
        <f t="shared" ref="Q56" si="73">IF(Q$6-O$6 &lt;&gt; 0,(EXP(LN(Q18/O18)/(Q$6-O$6))-1)*100,0)</f>
        <v>0.1606422914848693</v>
      </c>
      <c r="S56" s="26">
        <f t="shared" ref="S56:U56" si="74">IF($F$6-$D$6 &lt;&gt; 0,(EXP(LN(1+(S36/100))/($F$6-$D$6))-1)*100,0)</f>
        <v>0.1606422914848693</v>
      </c>
      <c r="T56" s="26">
        <f t="shared" si="74"/>
        <v>2.2919388308372035</v>
      </c>
      <c r="U56" s="26">
        <f t="shared" si="74"/>
        <v>2.4092878373904947</v>
      </c>
      <c r="W56" s="24" t="str">
        <f>$A$18</f>
        <v>All occupations</v>
      </c>
      <c r="X56" s="26">
        <f>IF(Y$6-X$6 &lt;&gt; 0,(EXP(LN(Y18/X18)/(Y$6-X$6))-1)*100,0)</f>
        <v>1.9358972701481791</v>
      </c>
      <c r="Y56" s="26">
        <f>IF(Z$6-Y$6 &lt;&gt; 0,(EXP(LN(Z18/Y18)/(Z$6-Y$6))-1)*100,0)</f>
        <v>-1.1255048792270461</v>
      </c>
      <c r="Z56" s="26">
        <f>IF(AA$6-Z$6 &lt;&gt; 0,(EXP(LN(AA18/Z18)/(AA$6-Z$6))-1)*100,0)</f>
        <v>0.38630887455066709</v>
      </c>
      <c r="AA56" s="26">
        <f>IF(AB$6-AA$6 &lt;&gt; 0,(EXP(LN(AB18/AA18)/(AB$6-AA$6))-1)*100,0)</f>
        <v>0.35859917978147138</v>
      </c>
      <c r="AB56" s="26">
        <f t="shared" ref="AB56" si="75">IF(AB$6-Z$6 &lt;&gt; 0,(EXP(LN(AB18/Z18)/(AB$6-Z$6))-1)*100,0)</f>
        <v>0.36783489474203623</v>
      </c>
      <c r="AD56" s="26">
        <f t="shared" ref="AD56:AF56" si="76">IF($F$6-$D$6 &lt;&gt; 0,(EXP(LN(1+(AD36/100))/($F$6-$D$6))-1)*100,0)</f>
        <v>0.36783489474203623</v>
      </c>
      <c r="AE56" s="26">
        <f t="shared" si="76"/>
        <v>3.0740167177455202</v>
      </c>
      <c r="AF56" s="26">
        <f t="shared" si="76"/>
        <v>3.3170130319840174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16.368259840295025</v>
      </c>
      <c r="C64" s="27">
        <f t="shared" si="77"/>
        <v>4.2958048348425137</v>
      </c>
      <c r="D64" s="27">
        <f t="shared" si="77"/>
        <v>1.7859219367036019</v>
      </c>
      <c r="E64" s="27">
        <f t="shared" si="77"/>
        <v>12.981146095473818</v>
      </c>
      <c r="F64" s="27">
        <f>F8-D8</f>
        <v>14.76706803217742</v>
      </c>
      <c r="L64" t="str">
        <f>$A$8</f>
        <v>Managers, directors and senior officials</v>
      </c>
      <c r="M64" s="27">
        <f t="shared" ref="M64:M72" si="78">N8-M8</f>
        <v>8.2821653827410984</v>
      </c>
      <c r="N64" s="27">
        <f t="shared" ref="N64:N72" si="79">O8-N8</f>
        <v>3.5647491923393773</v>
      </c>
      <c r="O64" s="27">
        <f t="shared" ref="O64:O72" si="80">P8-O8</f>
        <v>0.20653945450123956</v>
      </c>
      <c r="P64" s="27">
        <f t="shared" ref="P64:P72" si="81">Q8-P8</f>
        <v>6.4864021916870769</v>
      </c>
      <c r="Q64" s="27">
        <f>Q8-O8</f>
        <v>6.6929416461883164</v>
      </c>
      <c r="W64" t="str">
        <f>$A$8</f>
        <v>Managers, directors and senior officials</v>
      </c>
      <c r="X64" s="27">
        <f t="shared" ref="X64:X72" si="82">Y8-X8</f>
        <v>8.0860944575538483</v>
      </c>
      <c r="Y64" s="27">
        <f t="shared" ref="Y64:Y72" si="83">Z8-Y8</f>
        <v>0.73105564250307964</v>
      </c>
      <c r="Z64" s="27">
        <f t="shared" ref="Z64:Z72" si="84">AA8-Z8</f>
        <v>1.5793824822023979</v>
      </c>
      <c r="AA64" s="27">
        <f t="shared" ref="AA64:AA72" si="85">AB8-AA8</f>
        <v>6.4947439037866275</v>
      </c>
      <c r="AB64" s="27">
        <f>AB8-Z8</f>
        <v>8.0741263859890253</v>
      </c>
    </row>
    <row r="65" spans="1:31" x14ac:dyDescent="0.2">
      <c r="A65" t="str">
        <f>$A$9</f>
        <v>Professional occupations</v>
      </c>
      <c r="B65" s="27">
        <f t="shared" si="77"/>
        <v>30.595961635204503</v>
      </c>
      <c r="C65" s="27">
        <f t="shared" si="77"/>
        <v>13.103887180025197</v>
      </c>
      <c r="D65" s="27">
        <f t="shared" si="77"/>
        <v>14.351122070510996</v>
      </c>
      <c r="E65" s="27">
        <f t="shared" si="77"/>
        <v>24.317180169573675</v>
      </c>
      <c r="F65" s="27">
        <f t="shared" ref="F65:F72" si="86">F9-D9</f>
        <v>38.668302240084671</v>
      </c>
      <c r="L65" t="str">
        <f>$A$9</f>
        <v>Professional occupations</v>
      </c>
      <c r="M65" s="27">
        <f t="shared" si="78"/>
        <v>13.030997775026989</v>
      </c>
      <c r="N65" s="27">
        <f t="shared" si="79"/>
        <v>6.2267568959453286</v>
      </c>
      <c r="O65" s="27">
        <f t="shared" si="80"/>
        <v>6.2995030060474733</v>
      </c>
      <c r="P65" s="27">
        <f t="shared" si="81"/>
        <v>10.295086030327155</v>
      </c>
      <c r="Q65" s="27">
        <f t="shared" ref="Q65:Q72" si="87">Q9-O9</f>
        <v>16.594589036374629</v>
      </c>
      <c r="W65" t="str">
        <f>$A$9</f>
        <v>Professional occupations</v>
      </c>
      <c r="X65" s="27">
        <f t="shared" si="82"/>
        <v>17.564963860177556</v>
      </c>
      <c r="Y65" s="27">
        <f t="shared" si="83"/>
        <v>6.8771302840797972</v>
      </c>
      <c r="Z65" s="27">
        <f t="shared" si="84"/>
        <v>8.0516190644633525</v>
      </c>
      <c r="AA65" s="27">
        <f t="shared" si="85"/>
        <v>14.022094139246676</v>
      </c>
      <c r="AB65" s="27">
        <f t="shared" ref="AB65:AB72" si="88">AB9-Z9</f>
        <v>22.073713203710028</v>
      </c>
    </row>
    <row r="66" spans="1:31" x14ac:dyDescent="0.2">
      <c r="A66" t="str">
        <f>$A$10</f>
        <v>Associate professional occupations</v>
      </c>
      <c r="B66" s="27">
        <f t="shared" si="77"/>
        <v>9.2136881979762535</v>
      </c>
      <c r="C66" s="27">
        <f t="shared" si="77"/>
        <v>6.9660771427156476</v>
      </c>
      <c r="D66" s="27">
        <f t="shared" si="77"/>
        <v>-4.5089835660083679</v>
      </c>
      <c r="E66" s="27">
        <f t="shared" si="77"/>
        <v>8.6074842246809453</v>
      </c>
      <c r="F66" s="27">
        <f t="shared" si="86"/>
        <v>4.0985006586725774</v>
      </c>
      <c r="L66" t="str">
        <f>$A$10</f>
        <v>Associate professional occupations</v>
      </c>
      <c r="M66" s="27">
        <f t="shared" si="78"/>
        <v>2.3756522323980533</v>
      </c>
      <c r="N66" s="27">
        <f t="shared" si="79"/>
        <v>3.9262174896371107</v>
      </c>
      <c r="O66" s="27">
        <f t="shared" si="80"/>
        <v>-5.6933515956005181</v>
      </c>
      <c r="P66" s="27">
        <f t="shared" si="81"/>
        <v>1.5225210980100883</v>
      </c>
      <c r="Q66" s="27">
        <f t="shared" si="87"/>
        <v>-4.1708304975904298</v>
      </c>
      <c r="W66" t="str">
        <f>$A$10</f>
        <v>Associate professional occupations</v>
      </c>
      <c r="X66" s="27">
        <f t="shared" si="82"/>
        <v>6.838035965578193</v>
      </c>
      <c r="Y66" s="27">
        <f t="shared" si="83"/>
        <v>3.0398596530784019</v>
      </c>
      <c r="Z66" s="27">
        <f t="shared" si="84"/>
        <v>1.1843680295921786</v>
      </c>
      <c r="AA66" s="27">
        <f t="shared" si="85"/>
        <v>7.0849631266709423</v>
      </c>
      <c r="AB66" s="27">
        <f t="shared" si="88"/>
        <v>8.2693311562631209</v>
      </c>
    </row>
    <row r="67" spans="1:31" x14ac:dyDescent="0.2">
      <c r="A67" t="str">
        <f>$A$11</f>
        <v>Administrative and secretarial occupations</v>
      </c>
      <c r="B67" s="27">
        <f t="shared" si="77"/>
        <v>-1.4471603049900352</v>
      </c>
      <c r="C67" s="27">
        <f t="shared" si="77"/>
        <v>3.8001371570088196</v>
      </c>
      <c r="D67" s="27">
        <f t="shared" si="77"/>
        <v>-7.4931526263408017</v>
      </c>
      <c r="E67" s="27">
        <f t="shared" si="77"/>
        <v>-9.6047854747952783</v>
      </c>
      <c r="F67" s="27">
        <f t="shared" si="86"/>
        <v>-17.09793810113608</v>
      </c>
      <c r="L67" t="str">
        <f>$A$11</f>
        <v>Administrative and secretarial occupations</v>
      </c>
      <c r="M67" s="27">
        <f t="shared" si="78"/>
        <v>-1.6732923232466561</v>
      </c>
      <c r="N67" s="27">
        <f t="shared" si="79"/>
        <v>4.2813791237354017</v>
      </c>
      <c r="O67" s="27">
        <f t="shared" si="80"/>
        <v>-1.5625866970983786</v>
      </c>
      <c r="P67" s="27">
        <f t="shared" si="81"/>
        <v>1.7985837731771568</v>
      </c>
      <c r="Q67" s="27">
        <f t="shared" si="87"/>
        <v>0.23599707607877818</v>
      </c>
      <c r="W67" t="str">
        <f>$A$11</f>
        <v>Administrative and secretarial occupations</v>
      </c>
      <c r="X67" s="27">
        <f t="shared" si="82"/>
        <v>0.22613201825649298</v>
      </c>
      <c r="Y67" s="27">
        <f t="shared" si="83"/>
        <v>-0.48124196672644359</v>
      </c>
      <c r="Z67" s="27">
        <f t="shared" si="84"/>
        <v>-5.9305659292426753</v>
      </c>
      <c r="AA67" s="27">
        <f t="shared" si="85"/>
        <v>-11.403369247972265</v>
      </c>
      <c r="AB67" s="27">
        <f t="shared" si="88"/>
        <v>-17.33393517721494</v>
      </c>
    </row>
    <row r="68" spans="1:31" x14ac:dyDescent="0.2">
      <c r="A68" t="str">
        <f>$A$12</f>
        <v>Skilled trades occupations</v>
      </c>
      <c r="B68" s="27">
        <f t="shared" si="77"/>
        <v>-0.50213332276869949</v>
      </c>
      <c r="C68" s="27">
        <f t="shared" si="77"/>
        <v>-9.8413502359473313</v>
      </c>
      <c r="D68" s="27">
        <f t="shared" si="77"/>
        <v>-2.6158537822551438</v>
      </c>
      <c r="E68" s="27">
        <f t="shared" si="77"/>
        <v>-6.7039489839483934</v>
      </c>
      <c r="F68" s="27">
        <f t="shared" si="86"/>
        <v>-9.3198027662035372</v>
      </c>
      <c r="L68" t="str">
        <f>$A$12</f>
        <v>Skilled trades occupations</v>
      </c>
      <c r="M68" s="27">
        <f t="shared" si="78"/>
        <v>-1.896555165916368</v>
      </c>
      <c r="N68" s="27">
        <f t="shared" si="79"/>
        <v>-9.4254013859127497</v>
      </c>
      <c r="O68" s="27">
        <f t="shared" si="80"/>
        <v>-3.3658697974391458</v>
      </c>
      <c r="P68" s="27">
        <f t="shared" si="81"/>
        <v>-7.1823858394367193</v>
      </c>
      <c r="Q68" s="27">
        <f t="shared" si="87"/>
        <v>-10.548255636875865</v>
      </c>
      <c r="W68" t="str">
        <f>$A$12</f>
        <v>Skilled trades occupations</v>
      </c>
      <c r="X68" s="27">
        <f t="shared" si="82"/>
        <v>1.3944218431476223</v>
      </c>
      <c r="Y68" s="27">
        <f t="shared" si="83"/>
        <v>-0.4159488500344537</v>
      </c>
      <c r="Z68" s="27">
        <f t="shared" si="84"/>
        <v>0.75001601518403582</v>
      </c>
      <c r="AA68" s="27">
        <f t="shared" si="85"/>
        <v>0.47843685548824944</v>
      </c>
      <c r="AB68" s="27">
        <f t="shared" si="88"/>
        <v>1.2284528706722853</v>
      </c>
    </row>
    <row r="69" spans="1:31" x14ac:dyDescent="0.2">
      <c r="A69" t="str">
        <f>$A$13</f>
        <v>Caring, leisure and other service occupations</v>
      </c>
      <c r="B69" s="27">
        <f t="shared" si="77"/>
        <v>8.1727030813247552</v>
      </c>
      <c r="C69" s="27">
        <f t="shared" si="77"/>
        <v>-4.5103350151233883</v>
      </c>
      <c r="D69" s="27">
        <f t="shared" si="77"/>
        <v>7.6872204104910935</v>
      </c>
      <c r="E69" s="27">
        <f t="shared" si="77"/>
        <v>9.1634204854119474</v>
      </c>
      <c r="F69" s="27">
        <f t="shared" si="86"/>
        <v>16.850640895903041</v>
      </c>
      <c r="L69" t="str">
        <f>$A$13</f>
        <v>Caring, leisure and other service occupations</v>
      </c>
      <c r="M69" s="27">
        <f t="shared" si="78"/>
        <v>1.1427245640445847</v>
      </c>
      <c r="N69" s="27">
        <f t="shared" si="79"/>
        <v>0.12489398222844628</v>
      </c>
      <c r="O69" s="27">
        <f t="shared" si="80"/>
        <v>3.0372971644077538</v>
      </c>
      <c r="P69" s="27">
        <f t="shared" si="81"/>
        <v>3.7203333567095491</v>
      </c>
      <c r="Q69" s="27">
        <f t="shared" si="87"/>
        <v>6.7576305211173029</v>
      </c>
      <c r="W69" t="str">
        <f>$A$13</f>
        <v>Caring, leisure and other service occupations</v>
      </c>
      <c r="X69" s="27">
        <f t="shared" si="82"/>
        <v>7.0299785172801279</v>
      </c>
      <c r="Y69" s="27">
        <f t="shared" si="83"/>
        <v>-4.635228997351831</v>
      </c>
      <c r="Z69" s="27">
        <f t="shared" si="84"/>
        <v>4.6499232460834321</v>
      </c>
      <c r="AA69" s="27">
        <f t="shared" si="85"/>
        <v>5.443087128702274</v>
      </c>
      <c r="AB69" s="27">
        <f t="shared" si="88"/>
        <v>10.093010374785706</v>
      </c>
    </row>
    <row r="70" spans="1:31" x14ac:dyDescent="0.2">
      <c r="A70" t="str">
        <f>$A$14</f>
        <v>Sales and customer service occupations</v>
      </c>
      <c r="B70" s="27">
        <f t="shared" si="77"/>
        <v>-5.4396869539362314</v>
      </c>
      <c r="C70" s="27">
        <f t="shared" si="77"/>
        <v>-1.9773288757110521</v>
      </c>
      <c r="D70" s="27">
        <f t="shared" si="77"/>
        <v>-0.14984562087160214</v>
      </c>
      <c r="E70" s="27">
        <f t="shared" si="77"/>
        <v>-0.57571584682015953</v>
      </c>
      <c r="F70" s="27">
        <f t="shared" si="86"/>
        <v>-0.72556146769176166</v>
      </c>
      <c r="L70" t="str">
        <f>$A$14</f>
        <v>Sales and customer service occupations</v>
      </c>
      <c r="M70" s="27">
        <f t="shared" si="78"/>
        <v>-1.90617875716379</v>
      </c>
      <c r="N70" s="27">
        <f t="shared" si="79"/>
        <v>0.50344530344645833</v>
      </c>
      <c r="O70" s="27">
        <f t="shared" si="80"/>
        <v>0.27982290884353489</v>
      </c>
      <c r="P70" s="27">
        <f t="shared" si="81"/>
        <v>0.28065656218930002</v>
      </c>
      <c r="Q70" s="27">
        <f t="shared" si="87"/>
        <v>0.56047947103283491</v>
      </c>
      <c r="W70" t="str">
        <f>$A$14</f>
        <v>Sales and customer service occupations</v>
      </c>
      <c r="X70" s="27">
        <f t="shared" si="82"/>
        <v>-3.533508196772388</v>
      </c>
      <c r="Y70" s="27">
        <f t="shared" si="83"/>
        <v>-2.4807741791576419</v>
      </c>
      <c r="Z70" s="27">
        <f t="shared" si="84"/>
        <v>-0.42966852971518676</v>
      </c>
      <c r="AA70" s="27">
        <f t="shared" si="85"/>
        <v>-0.85637240900937428</v>
      </c>
      <c r="AB70" s="27">
        <f t="shared" si="88"/>
        <v>-1.286040938724561</v>
      </c>
    </row>
    <row r="71" spans="1:31" x14ac:dyDescent="0.2">
      <c r="A71" t="str">
        <f>$A$15</f>
        <v>Process, plant and machine operatives</v>
      </c>
      <c r="B71" s="27">
        <f t="shared" si="77"/>
        <v>3.6476366411399255</v>
      </c>
      <c r="C71" s="27">
        <f t="shared" si="77"/>
        <v>-6.2259042675515559</v>
      </c>
      <c r="D71" s="27">
        <f t="shared" si="77"/>
        <v>9.0008902194132077</v>
      </c>
      <c r="E71" s="27">
        <f t="shared" si="77"/>
        <v>-1.9874791335551834</v>
      </c>
      <c r="F71" s="27">
        <f t="shared" si="86"/>
        <v>7.0134110858580243</v>
      </c>
      <c r="L71" t="str">
        <f>$A$15</f>
        <v>Process, plant and machine operatives</v>
      </c>
      <c r="M71" s="27">
        <f t="shared" si="78"/>
        <v>2.6107571792053506</v>
      </c>
      <c r="N71" s="27">
        <f t="shared" si="79"/>
        <v>-3.9724681376883382</v>
      </c>
      <c r="O71" s="27">
        <f t="shared" si="80"/>
        <v>5.6918801473199352</v>
      </c>
      <c r="P71" s="27">
        <f t="shared" si="81"/>
        <v>-2.955580408083037</v>
      </c>
      <c r="Q71" s="27">
        <f t="shared" si="87"/>
        <v>2.7362997392368982</v>
      </c>
      <c r="W71" t="str">
        <f>$A$15</f>
        <v>Process, plant and machine operatives</v>
      </c>
      <c r="X71" s="27">
        <f t="shared" si="82"/>
        <v>1.0368794619345199</v>
      </c>
      <c r="Y71" s="27">
        <f t="shared" si="83"/>
        <v>-2.2534361298632231</v>
      </c>
      <c r="Z71" s="27">
        <f t="shared" si="84"/>
        <v>3.3090100720933329</v>
      </c>
      <c r="AA71" s="27">
        <f t="shared" si="85"/>
        <v>0.96810127452781281</v>
      </c>
      <c r="AB71" s="27">
        <f t="shared" si="88"/>
        <v>4.2771113466211457</v>
      </c>
    </row>
    <row r="72" spans="1:31" x14ac:dyDescent="0.2">
      <c r="A72" t="str">
        <f>$A$16</f>
        <v>Elementary occupations</v>
      </c>
      <c r="B72" s="27">
        <f t="shared" si="77"/>
        <v>-9.5872688142460163</v>
      </c>
      <c r="C72" s="27">
        <f t="shared" si="77"/>
        <v>-8.6989879202586309</v>
      </c>
      <c r="D72" s="27">
        <f t="shared" si="77"/>
        <v>-3.6003190416422797</v>
      </c>
      <c r="E72" s="27">
        <f t="shared" si="77"/>
        <v>-7.3913015360219134</v>
      </c>
      <c r="F72" s="27">
        <f t="shared" si="86"/>
        <v>-10.991620577664193</v>
      </c>
      <c r="L72" t="str">
        <f>$A$16</f>
        <v>Elementary occupations</v>
      </c>
      <c r="M72" s="27">
        <f t="shared" si="78"/>
        <v>-9.8247199947318578</v>
      </c>
      <c r="N72" s="27">
        <f t="shared" si="79"/>
        <v>-2.3903060749295264</v>
      </c>
      <c r="O72" s="27">
        <f t="shared" si="80"/>
        <v>-0.57188121015369831</v>
      </c>
      <c r="P72" s="27">
        <f t="shared" si="81"/>
        <v>-4.5056387473543538</v>
      </c>
      <c r="Q72" s="27">
        <f t="shared" si="87"/>
        <v>-5.0775199575080521</v>
      </c>
      <c r="W72" t="str">
        <f>$A$16</f>
        <v>Elementary occupations</v>
      </c>
      <c r="X72" s="27">
        <f t="shared" si="82"/>
        <v>0.2374511804857633</v>
      </c>
      <c r="Y72" s="27">
        <f t="shared" si="83"/>
        <v>-6.3086818453291613</v>
      </c>
      <c r="Z72" s="27">
        <f t="shared" si="84"/>
        <v>-3.0284378314886453</v>
      </c>
      <c r="AA72" s="27">
        <f t="shared" si="85"/>
        <v>-2.8856627886673181</v>
      </c>
      <c r="AB72" s="27">
        <f t="shared" si="88"/>
        <v>-5.9141006201559634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51.02199999999948</v>
      </c>
      <c r="C74" s="29">
        <f t="shared" ref="C74" si="89">D18-C18</f>
        <v>-3.0879999999997381</v>
      </c>
      <c r="D74" s="29">
        <f>E18-D18</f>
        <v>14.457000000000562</v>
      </c>
      <c r="E74" s="29">
        <f>F18-E18</f>
        <v>28.805999999999358</v>
      </c>
      <c r="F74" s="29">
        <f>F18-D18</f>
        <v>43.26299999999992</v>
      </c>
      <c r="L74" s="24" t="str">
        <f>$A$18</f>
        <v>All occupations</v>
      </c>
      <c r="M74" s="29">
        <f>N18-M18</f>
        <v>12.141550892357486</v>
      </c>
      <c r="N74" s="29">
        <f t="shared" ref="N74" si="90">O18-N18</f>
        <v>2.839266388801434</v>
      </c>
      <c r="O74" s="29">
        <f>P18-O18</f>
        <v>4.3213533808282136</v>
      </c>
      <c r="P74" s="29">
        <f>Q18-P18</f>
        <v>9.4599780172261489</v>
      </c>
      <c r="Q74" s="29">
        <f>Q18-O18</f>
        <v>13.781331398054363</v>
      </c>
      <c r="W74" s="24" t="str">
        <f>$A$18</f>
        <v>All occupations</v>
      </c>
      <c r="X74" s="29">
        <f>Y18-X18</f>
        <v>38.880449107641823</v>
      </c>
      <c r="Y74" s="29">
        <f t="shared" ref="Y74" si="91">Z18-Y18</f>
        <v>-5.9272663888015131</v>
      </c>
      <c r="Z74" s="29">
        <f>AA18-Z18</f>
        <v>10.135646619172235</v>
      </c>
      <c r="AA74" s="29">
        <f>AB18-AA18</f>
        <v>19.346021982773664</v>
      </c>
      <c r="AB74" s="29">
        <f>AB18-Z18</f>
        <v>29.481668601945898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96.859495859384026</v>
      </c>
      <c r="C80" s="11">
        <f t="shared" si="92"/>
        <v>113.22775569967905</v>
      </c>
      <c r="D80" s="11">
        <f t="shared" si="92"/>
        <v>117.52356053452156</v>
      </c>
      <c r="E80" s="11">
        <f t="shared" si="92"/>
        <v>119.30948247122517</v>
      </c>
      <c r="F80" s="11">
        <f t="shared" si="92"/>
        <v>132.29062856669898</v>
      </c>
      <c r="H80" s="40">
        <f>IF(D$6-B$6 &lt;&gt; 0,(EXP(LN(D8/B8)/(D$6-B$6))-1)*100,0)</f>
        <v>3.9433111359985729</v>
      </c>
      <c r="I80" s="40">
        <f t="shared" ref="I80:I88" si="93">F46</f>
        <v>0.7922041639341959</v>
      </c>
      <c r="L80" t="str">
        <f t="shared" ref="L80:Q88" si="94">L8</f>
        <v>Managers, directors and senior officials</v>
      </c>
      <c r="M80" s="11">
        <f t="shared" si="94"/>
        <v>67.393904535105662</v>
      </c>
      <c r="N80" s="11">
        <f t="shared" si="94"/>
        <v>75.67606991784676</v>
      </c>
      <c r="O80" s="11">
        <f t="shared" si="94"/>
        <v>79.240819110186138</v>
      </c>
      <c r="P80" s="11">
        <f t="shared" si="94"/>
        <v>79.447358564687377</v>
      </c>
      <c r="Q80" s="11">
        <f t="shared" si="94"/>
        <v>85.933760756374454</v>
      </c>
      <c r="S80" s="40">
        <f t="shared" ref="S80:S88" si="95">IF(O$6-M$6 &lt;&gt; 0,(EXP(LN(O8/M8)/(O$6-M$6))-1)*100,0)</f>
        <v>3.2917576397424542</v>
      </c>
      <c r="T80" s="40">
        <f t="shared" ref="T80:T88" si="96">Q46</f>
        <v>0.54203181806882217</v>
      </c>
      <c r="W80" t="str">
        <f t="shared" ref="W80:AB88" si="97">W8</f>
        <v>Managers, directors and senior officials</v>
      </c>
      <c r="X80" s="11">
        <f t="shared" si="97"/>
        <v>29.465591324278421</v>
      </c>
      <c r="Y80" s="11">
        <f t="shared" si="97"/>
        <v>37.551685781832269</v>
      </c>
      <c r="Z80" s="11">
        <f t="shared" si="97"/>
        <v>38.282741424335349</v>
      </c>
      <c r="AA80" s="11">
        <f t="shared" si="97"/>
        <v>39.862123906537747</v>
      </c>
      <c r="AB80" s="11">
        <f t="shared" si="97"/>
        <v>46.356867810324374</v>
      </c>
      <c r="AD80" s="40">
        <f t="shared" ref="AD80:AD88" si="98">IF(Z$6-X$6 &lt;&gt; 0,(EXP(LN(Z8/X8)/(Z$6-X$6))-1)*100,0)</f>
        <v>5.3749966410041594</v>
      </c>
      <c r="AE80" s="40">
        <f t="shared" ref="AE80:AE88" si="99">AB46</f>
        <v>1.2839749038647152</v>
      </c>
    </row>
    <row r="81" spans="1:31" x14ac:dyDescent="0.2">
      <c r="A81" t="str">
        <f t="shared" si="92"/>
        <v>Professional occupations</v>
      </c>
      <c r="B81" s="11">
        <f t="shared" si="92"/>
        <v>185.7351382779016</v>
      </c>
      <c r="C81" s="11">
        <f t="shared" si="92"/>
        <v>216.3310999131061</v>
      </c>
      <c r="D81" s="11">
        <f t="shared" si="92"/>
        <v>229.4349870931313</v>
      </c>
      <c r="E81" s="11">
        <f t="shared" si="92"/>
        <v>243.78610916364229</v>
      </c>
      <c r="F81" s="11">
        <f t="shared" si="92"/>
        <v>268.10328933321597</v>
      </c>
      <c r="H81" s="40">
        <f t="shared" ref="H81:H88" si="100">IF(D$6-B$6 &lt;&gt; 0,(EXP(LN(D9/B9)/(D$6-B$6))-1)*100,0)</f>
        <v>4.3165257147215863</v>
      </c>
      <c r="I81" s="40">
        <f t="shared" si="93"/>
        <v>1.0437602714050032</v>
      </c>
      <c r="L81" t="str">
        <f t="shared" si="94"/>
        <v>Professional occupations</v>
      </c>
      <c r="M81" s="11">
        <f t="shared" si="94"/>
        <v>102.56522415067592</v>
      </c>
      <c r="N81" s="11">
        <f t="shared" si="94"/>
        <v>115.59622192570291</v>
      </c>
      <c r="O81" s="11">
        <f t="shared" si="94"/>
        <v>121.82297882164823</v>
      </c>
      <c r="P81" s="11">
        <f t="shared" si="94"/>
        <v>128.12248182769571</v>
      </c>
      <c r="Q81" s="11">
        <f t="shared" si="94"/>
        <v>138.41756785802286</v>
      </c>
      <c r="S81" s="40">
        <f t="shared" si="95"/>
        <v>3.5013027583436163</v>
      </c>
      <c r="T81" s="40">
        <f t="shared" si="96"/>
        <v>0.85500763998358487</v>
      </c>
      <c r="W81" t="str">
        <f t="shared" si="97"/>
        <v>Professional occupations</v>
      </c>
      <c r="X81" s="11">
        <f t="shared" si="97"/>
        <v>83.169914127225695</v>
      </c>
      <c r="Y81" s="11">
        <f t="shared" si="97"/>
        <v>100.73487798740325</v>
      </c>
      <c r="Z81" s="11">
        <f t="shared" si="97"/>
        <v>107.61200827148305</v>
      </c>
      <c r="AA81" s="11">
        <f t="shared" si="97"/>
        <v>115.6636273359464</v>
      </c>
      <c r="AB81" s="11">
        <f t="shared" si="97"/>
        <v>129.68572147519308</v>
      </c>
      <c r="AD81" s="40">
        <f t="shared" si="98"/>
        <v>5.2880049787349614</v>
      </c>
      <c r="AE81" s="40">
        <f t="shared" si="99"/>
        <v>1.2516467021451483</v>
      </c>
    </row>
    <row r="82" spans="1:31" x14ac:dyDescent="0.2">
      <c r="A82" t="str">
        <f t="shared" si="92"/>
        <v>Associate professional occupations</v>
      </c>
      <c r="B82" s="11">
        <f t="shared" si="92"/>
        <v>118.41299900454128</v>
      </c>
      <c r="C82" s="11">
        <f t="shared" si="92"/>
        <v>127.62668720251753</v>
      </c>
      <c r="D82" s="11">
        <f t="shared" si="92"/>
        <v>134.59276434523318</v>
      </c>
      <c r="E82" s="11">
        <f t="shared" si="92"/>
        <v>130.08378077922481</v>
      </c>
      <c r="F82" s="11">
        <f t="shared" si="92"/>
        <v>138.69126500390576</v>
      </c>
      <c r="H82" s="40">
        <f t="shared" si="100"/>
        <v>2.5945914807055548</v>
      </c>
      <c r="I82" s="40">
        <f t="shared" si="93"/>
        <v>0.20017801368976684</v>
      </c>
      <c r="L82" t="str">
        <f t="shared" si="94"/>
        <v>Associate professional occupations</v>
      </c>
      <c r="M82" s="11">
        <f t="shared" si="94"/>
        <v>66.993152218585479</v>
      </c>
      <c r="N82" s="11">
        <f t="shared" si="94"/>
        <v>69.368804450983532</v>
      </c>
      <c r="O82" s="11">
        <f t="shared" si="94"/>
        <v>73.295021940620643</v>
      </c>
      <c r="P82" s="11">
        <f t="shared" si="94"/>
        <v>67.601670345020125</v>
      </c>
      <c r="Q82" s="11">
        <f t="shared" si="94"/>
        <v>69.124191443030213</v>
      </c>
      <c r="S82" s="40">
        <f t="shared" si="95"/>
        <v>1.8143078546547287</v>
      </c>
      <c r="T82" s="40">
        <f t="shared" si="96"/>
        <v>-0.38982440651412764</v>
      </c>
      <c r="W82" t="str">
        <f t="shared" si="97"/>
        <v>Associate professional occupations</v>
      </c>
      <c r="X82" s="11">
        <f t="shared" si="97"/>
        <v>51.419846785955826</v>
      </c>
      <c r="Y82" s="11">
        <f t="shared" si="97"/>
        <v>58.257882751534019</v>
      </c>
      <c r="Z82" s="11">
        <f t="shared" si="97"/>
        <v>61.297742404612421</v>
      </c>
      <c r="AA82" s="11">
        <f t="shared" si="97"/>
        <v>62.4821104342046</v>
      </c>
      <c r="AB82" s="11">
        <f t="shared" si="97"/>
        <v>69.567073560875542</v>
      </c>
      <c r="AD82" s="40">
        <f t="shared" si="98"/>
        <v>3.5768598420523379</v>
      </c>
      <c r="AE82" s="40">
        <f t="shared" si="99"/>
        <v>0.84722454245378387</v>
      </c>
    </row>
    <row r="83" spans="1:31" x14ac:dyDescent="0.2">
      <c r="A83" t="str">
        <f t="shared" si="92"/>
        <v>Administrative and secretarial occupations</v>
      </c>
      <c r="B83" s="11">
        <f t="shared" si="92"/>
        <v>111.07370929879292</v>
      </c>
      <c r="C83" s="11">
        <f t="shared" si="92"/>
        <v>109.62654899380288</v>
      </c>
      <c r="D83" s="11">
        <f t="shared" si="92"/>
        <v>113.4266861508117</v>
      </c>
      <c r="E83" s="11">
        <f t="shared" si="92"/>
        <v>105.9335335244709</v>
      </c>
      <c r="F83" s="11">
        <f t="shared" si="92"/>
        <v>96.328748049675625</v>
      </c>
      <c r="H83" s="40">
        <f t="shared" si="100"/>
        <v>0.42013334695527593</v>
      </c>
      <c r="I83" s="40">
        <f t="shared" si="93"/>
        <v>-1.0833549203070114</v>
      </c>
      <c r="L83" t="str">
        <f t="shared" si="94"/>
        <v>Administrative and secretarial occupations</v>
      </c>
      <c r="M83" s="11">
        <f t="shared" si="94"/>
        <v>22.679138465094255</v>
      </c>
      <c r="N83" s="11">
        <f t="shared" si="94"/>
        <v>21.005846141847599</v>
      </c>
      <c r="O83" s="11">
        <f t="shared" si="94"/>
        <v>25.287225265583</v>
      </c>
      <c r="P83" s="11">
        <f t="shared" si="94"/>
        <v>23.724638568484622</v>
      </c>
      <c r="Q83" s="11">
        <f t="shared" si="94"/>
        <v>25.523222341661779</v>
      </c>
      <c r="S83" s="40">
        <f t="shared" si="95"/>
        <v>2.2009481649277296</v>
      </c>
      <c r="T83" s="40">
        <f t="shared" si="96"/>
        <v>6.1948378839882245E-2</v>
      </c>
      <c r="W83" t="str">
        <f t="shared" si="97"/>
        <v>Administrative and secretarial occupations</v>
      </c>
      <c r="X83" s="11">
        <f t="shared" si="97"/>
        <v>88.394570833698765</v>
      </c>
      <c r="Y83" s="11">
        <f t="shared" si="97"/>
        <v>88.620702851955258</v>
      </c>
      <c r="Z83" s="11">
        <f t="shared" si="97"/>
        <v>88.139460885228814</v>
      </c>
      <c r="AA83" s="11">
        <f t="shared" si="97"/>
        <v>82.208894955986139</v>
      </c>
      <c r="AB83" s="11">
        <f t="shared" si="97"/>
        <v>70.805525708013874</v>
      </c>
      <c r="AD83" s="40">
        <f t="shared" si="98"/>
        <v>-5.7787477149129352E-2</v>
      </c>
      <c r="AE83" s="40">
        <f t="shared" si="99"/>
        <v>-1.4492839502059485</v>
      </c>
    </row>
    <row r="84" spans="1:31" x14ac:dyDescent="0.2">
      <c r="A84" t="str">
        <f t="shared" si="92"/>
        <v>Skilled trades occupations</v>
      </c>
      <c r="B84" s="11">
        <f t="shared" si="92"/>
        <v>104.88281724438895</v>
      </c>
      <c r="C84" s="11">
        <f t="shared" si="92"/>
        <v>104.38068392162025</v>
      </c>
      <c r="D84" s="11">
        <f t="shared" si="92"/>
        <v>94.539333685672915</v>
      </c>
      <c r="E84" s="11">
        <f t="shared" si="92"/>
        <v>91.923479903417771</v>
      </c>
      <c r="F84" s="11">
        <f t="shared" si="92"/>
        <v>85.219530919469378</v>
      </c>
      <c r="H84" s="40">
        <f t="shared" si="100"/>
        <v>-2.0551425402478229</v>
      </c>
      <c r="I84" s="40">
        <f t="shared" si="93"/>
        <v>-0.68951409204410785</v>
      </c>
      <c r="L84" t="str">
        <f t="shared" si="94"/>
        <v>Skilled trades occupations</v>
      </c>
      <c r="M84" s="11">
        <f t="shared" si="94"/>
        <v>93.60877535100208</v>
      </c>
      <c r="N84" s="11">
        <f t="shared" si="94"/>
        <v>91.712220185085712</v>
      </c>
      <c r="O84" s="11">
        <f t="shared" si="94"/>
        <v>82.286818799172963</v>
      </c>
      <c r="P84" s="11">
        <f t="shared" si="94"/>
        <v>78.920949001733817</v>
      </c>
      <c r="Q84" s="11">
        <f t="shared" si="94"/>
        <v>71.738563162297098</v>
      </c>
      <c r="S84" s="40">
        <f t="shared" si="95"/>
        <v>-2.5453105582702862</v>
      </c>
      <c r="T84" s="40">
        <f t="shared" si="96"/>
        <v>-0.91038065151077818</v>
      </c>
      <c r="W84" t="str">
        <f t="shared" si="97"/>
        <v>Skilled trades occupations</v>
      </c>
      <c r="X84" s="11">
        <f t="shared" si="97"/>
        <v>11.27404189338683</v>
      </c>
      <c r="Y84" s="11">
        <f t="shared" si="97"/>
        <v>12.668463736534452</v>
      </c>
      <c r="Z84" s="11">
        <f t="shared" si="97"/>
        <v>12.252514886499998</v>
      </c>
      <c r="AA84" s="11">
        <f t="shared" si="97"/>
        <v>13.002530901684034</v>
      </c>
      <c r="AB84" s="11">
        <f t="shared" si="97"/>
        <v>13.480967757172284</v>
      </c>
      <c r="AD84" s="40">
        <f t="shared" si="98"/>
        <v>1.678497236223464</v>
      </c>
      <c r="AE84" s="40">
        <f t="shared" si="99"/>
        <v>0.63901760907443261</v>
      </c>
    </row>
    <row r="85" spans="1:31" x14ac:dyDescent="0.2">
      <c r="A85" t="str">
        <f t="shared" si="92"/>
        <v>Caring, leisure and other service occupations</v>
      </c>
      <c r="B85" s="11">
        <f t="shared" si="92"/>
        <v>116.30449746258321</v>
      </c>
      <c r="C85" s="11">
        <f t="shared" si="92"/>
        <v>124.47720054390797</v>
      </c>
      <c r="D85" s="11">
        <f t="shared" si="92"/>
        <v>119.96686552878458</v>
      </c>
      <c r="E85" s="11">
        <f t="shared" si="92"/>
        <v>127.65408593927567</v>
      </c>
      <c r="F85" s="11">
        <f t="shared" si="92"/>
        <v>136.81750642468762</v>
      </c>
      <c r="H85" s="40">
        <f t="shared" si="100"/>
        <v>0.62200353903585359</v>
      </c>
      <c r="I85" s="40">
        <f t="shared" si="93"/>
        <v>0.88006590057223555</v>
      </c>
      <c r="L85" t="str">
        <f t="shared" si="94"/>
        <v>Caring, leisure and other service occupations</v>
      </c>
      <c r="M85" s="11">
        <f t="shared" si="94"/>
        <v>21.368756405816733</v>
      </c>
      <c r="N85" s="11">
        <f t="shared" si="94"/>
        <v>22.511480969861317</v>
      </c>
      <c r="O85" s="11">
        <f t="shared" si="94"/>
        <v>22.636374952089763</v>
      </c>
      <c r="P85" s="11">
        <f t="shared" si="94"/>
        <v>25.673672116497517</v>
      </c>
      <c r="Q85" s="11">
        <f t="shared" si="94"/>
        <v>29.394005473207066</v>
      </c>
      <c r="S85" s="40">
        <f t="shared" si="95"/>
        <v>1.1592326094013172</v>
      </c>
      <c r="T85" s="40">
        <f t="shared" si="96"/>
        <v>1.7568043145050005</v>
      </c>
      <c r="W85" t="str">
        <f t="shared" si="97"/>
        <v>Caring, leisure and other service occupations</v>
      </c>
      <c r="X85" s="11">
        <f t="shared" si="97"/>
        <v>94.935741056766474</v>
      </c>
      <c r="Y85" s="11">
        <f t="shared" si="97"/>
        <v>101.9657195740466</v>
      </c>
      <c r="Z85" s="11">
        <f t="shared" si="97"/>
        <v>97.330490576694771</v>
      </c>
      <c r="AA85" s="11">
        <f t="shared" si="97"/>
        <v>101.9804138227782</v>
      </c>
      <c r="AB85" s="11">
        <f t="shared" si="97"/>
        <v>107.42350095148048</v>
      </c>
      <c r="AD85" s="40">
        <f>IF(Z$6-X$6 &lt;&gt; 0,(EXP(LN(Z13/X13)/(Z$6-X$6))-1)*100,0)</f>
        <v>0.49948436418953968</v>
      </c>
      <c r="AE85" s="40">
        <f t="shared" si="99"/>
        <v>0.65994589874751597</v>
      </c>
    </row>
    <row r="86" spans="1:31" x14ac:dyDescent="0.2">
      <c r="A86" t="str">
        <f t="shared" si="92"/>
        <v>Sales and customer service occupations</v>
      </c>
      <c r="B86" s="11">
        <f t="shared" si="92"/>
        <v>93.953892835311549</v>
      </c>
      <c r="C86" s="11">
        <f t="shared" si="92"/>
        <v>88.514205881375318</v>
      </c>
      <c r="D86" s="11">
        <f t="shared" si="92"/>
        <v>86.536877005664266</v>
      </c>
      <c r="E86" s="11">
        <f t="shared" si="92"/>
        <v>86.387031384792664</v>
      </c>
      <c r="F86" s="11">
        <f t="shared" si="92"/>
        <v>85.811315537972504</v>
      </c>
      <c r="H86" s="40">
        <f t="shared" si="100"/>
        <v>-1.6312194068908936</v>
      </c>
      <c r="I86" s="40">
        <f t="shared" si="93"/>
        <v>-5.6116024582619772E-2</v>
      </c>
      <c r="L86" t="str">
        <f t="shared" si="94"/>
        <v>Sales and customer service occupations</v>
      </c>
      <c r="M86" s="11">
        <f t="shared" si="94"/>
        <v>33.567039064247794</v>
      </c>
      <c r="N86" s="11">
        <f t="shared" si="94"/>
        <v>31.660860307084004</v>
      </c>
      <c r="O86" s="11">
        <f t="shared" si="94"/>
        <v>32.164305610530462</v>
      </c>
      <c r="P86" s="11">
        <f t="shared" si="94"/>
        <v>32.444128519373997</v>
      </c>
      <c r="Q86" s="11">
        <f t="shared" si="94"/>
        <v>32.724785081563297</v>
      </c>
      <c r="S86" s="40">
        <f t="shared" si="95"/>
        <v>-0.85011171971848265</v>
      </c>
      <c r="T86" s="40">
        <f t="shared" si="96"/>
        <v>0.11523586617407933</v>
      </c>
      <c r="W86" t="str">
        <f t="shared" si="97"/>
        <v>Sales and customer service occupations</v>
      </c>
      <c r="X86" s="11">
        <f t="shared" si="97"/>
        <v>60.386853771063819</v>
      </c>
      <c r="Y86" s="11">
        <f t="shared" si="97"/>
        <v>56.853345574291431</v>
      </c>
      <c r="Z86" s="11">
        <f t="shared" si="97"/>
        <v>54.372571395133789</v>
      </c>
      <c r="AA86" s="11">
        <f t="shared" si="97"/>
        <v>53.942902865418603</v>
      </c>
      <c r="AB86" s="11">
        <f t="shared" si="97"/>
        <v>53.086530456409228</v>
      </c>
      <c r="AD86" s="40">
        <f t="shared" si="98"/>
        <v>-2.0763723477457363</v>
      </c>
      <c r="AE86" s="40">
        <f t="shared" si="99"/>
        <v>-0.15945002359211147</v>
      </c>
    </row>
    <row r="87" spans="1:31" x14ac:dyDescent="0.2">
      <c r="A87" t="str">
        <f t="shared" si="92"/>
        <v>Process, plant and machine operatives</v>
      </c>
      <c r="B87" s="11">
        <f t="shared" si="92"/>
        <v>82.756094795452341</v>
      </c>
      <c r="C87" s="11">
        <f t="shared" si="92"/>
        <v>86.403731436592267</v>
      </c>
      <c r="D87" s="11">
        <f t="shared" si="92"/>
        <v>80.177827169040711</v>
      </c>
      <c r="E87" s="11">
        <f t="shared" si="92"/>
        <v>89.178717388453919</v>
      </c>
      <c r="F87" s="11">
        <f t="shared" si="92"/>
        <v>87.191238254898735</v>
      </c>
      <c r="H87" s="40">
        <f t="shared" si="100"/>
        <v>-0.63101383721076987</v>
      </c>
      <c r="I87" s="40">
        <f t="shared" si="93"/>
        <v>0.5606111740017683</v>
      </c>
      <c r="L87" t="str">
        <f t="shared" si="94"/>
        <v>Process, plant and machine operatives</v>
      </c>
      <c r="M87" s="11">
        <f t="shared" si="94"/>
        <v>70.298878207592807</v>
      </c>
      <c r="N87" s="11">
        <f t="shared" si="94"/>
        <v>72.909635386798158</v>
      </c>
      <c r="O87" s="11">
        <f t="shared" si="94"/>
        <v>68.93716724910982</v>
      </c>
      <c r="P87" s="11">
        <f t="shared" si="94"/>
        <v>74.629047396429755</v>
      </c>
      <c r="Q87" s="11">
        <f t="shared" si="94"/>
        <v>71.673466988346718</v>
      </c>
      <c r="S87" s="40">
        <f t="shared" si="95"/>
        <v>-0.39044320699962443</v>
      </c>
      <c r="T87" s="40">
        <f t="shared" si="96"/>
        <v>0.2598380154307689</v>
      </c>
      <c r="W87" t="str">
        <f t="shared" si="97"/>
        <v>Process, plant and machine operatives</v>
      </c>
      <c r="X87" s="11">
        <f t="shared" si="97"/>
        <v>12.457216587859552</v>
      </c>
      <c r="Y87" s="11">
        <f t="shared" si="97"/>
        <v>13.494096049794072</v>
      </c>
      <c r="Z87" s="11">
        <f t="shared" si="97"/>
        <v>11.240659919930849</v>
      </c>
      <c r="AA87" s="11">
        <f t="shared" si="97"/>
        <v>14.549669992024182</v>
      </c>
      <c r="AB87" s="11">
        <f t="shared" si="97"/>
        <v>15.517771266551994</v>
      </c>
      <c r="AD87" s="40">
        <f t="shared" si="98"/>
        <v>-2.0342745916818283</v>
      </c>
      <c r="AE87" s="40">
        <f t="shared" si="99"/>
        <v>2.172927190467977</v>
      </c>
    </row>
    <row r="88" spans="1:31" x14ac:dyDescent="0.2">
      <c r="A88" t="str">
        <f t="shared" si="92"/>
        <v>Elementary occupations</v>
      </c>
      <c r="B88" s="11">
        <f t="shared" si="92"/>
        <v>128.31435522164418</v>
      </c>
      <c r="C88" s="11">
        <f t="shared" si="92"/>
        <v>118.72708640739816</v>
      </c>
      <c r="D88" s="11">
        <f t="shared" si="92"/>
        <v>110.02809848713953</v>
      </c>
      <c r="E88" s="11">
        <f t="shared" si="92"/>
        <v>106.42777944549725</v>
      </c>
      <c r="F88" s="11">
        <f t="shared" si="92"/>
        <v>99.036477909475337</v>
      </c>
      <c r="H88" s="40">
        <f t="shared" si="100"/>
        <v>-3.0281519469622209</v>
      </c>
      <c r="I88" s="40">
        <f t="shared" si="93"/>
        <v>-0.69919436861685114</v>
      </c>
      <c r="L88" t="str">
        <f t="shared" si="94"/>
        <v>Elementary occupations</v>
      </c>
      <c r="M88" s="11">
        <f t="shared" si="94"/>
        <v>72.066799879559568</v>
      </c>
      <c r="N88" s="11">
        <f t="shared" si="94"/>
        <v>62.24207988482771</v>
      </c>
      <c r="O88" s="11">
        <f t="shared" si="94"/>
        <v>59.851773809898184</v>
      </c>
      <c r="P88" s="11">
        <f t="shared" si="94"/>
        <v>59.279892599744485</v>
      </c>
      <c r="Q88" s="11">
        <f t="shared" si="94"/>
        <v>54.774253852390132</v>
      </c>
      <c r="S88" s="40">
        <f t="shared" si="95"/>
        <v>-3.6463085720793709</v>
      </c>
      <c r="T88" s="40">
        <f t="shared" si="96"/>
        <v>-0.5892623707854483</v>
      </c>
      <c r="W88" t="str">
        <f t="shared" si="97"/>
        <v>Elementary occupations</v>
      </c>
      <c r="X88" s="11">
        <f t="shared" si="97"/>
        <v>56.247555342084652</v>
      </c>
      <c r="Y88" s="11">
        <f t="shared" si="97"/>
        <v>56.485006522570416</v>
      </c>
      <c r="Z88" s="11">
        <f t="shared" si="97"/>
        <v>50.176324677241254</v>
      </c>
      <c r="AA88" s="11">
        <f t="shared" si="97"/>
        <v>47.147886845752609</v>
      </c>
      <c r="AB88" s="11">
        <f t="shared" si="97"/>
        <v>44.262224057085291</v>
      </c>
      <c r="AD88" s="40">
        <f t="shared" si="98"/>
        <v>-2.258491143715291</v>
      </c>
      <c r="AE88" s="40">
        <f t="shared" si="99"/>
        <v>-0.83259266951239974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1038.2930000000001</v>
      </c>
      <c r="C90" s="34">
        <f t="shared" si="101"/>
        <v>1089.3149999999996</v>
      </c>
      <c r="D90" s="34">
        <f t="shared" si="101"/>
        <v>1086.2269999999999</v>
      </c>
      <c r="E90" s="34">
        <f t="shared" si="101"/>
        <v>1100.6840000000004</v>
      </c>
      <c r="F90" s="34">
        <f t="shared" si="101"/>
        <v>1129.4899999999998</v>
      </c>
      <c r="H90" s="43">
        <f>IF(D$6-B$6 &lt;&gt; 0,(EXP(LN(D18/B18)/(D$6-B$6))-1)*100,0)</f>
        <v>0.90673021889013938</v>
      </c>
      <c r="I90" s="43">
        <f>F56</f>
        <v>0.26071246407701754</v>
      </c>
      <c r="L90" s="24" t="str">
        <f t="shared" ref="L90:Q90" si="102">L18</f>
        <v>All occupations</v>
      </c>
      <c r="M90" s="34">
        <f t="shared" si="102"/>
        <v>550.54166827768029</v>
      </c>
      <c r="N90" s="34">
        <f t="shared" si="102"/>
        <v>562.68321917003777</v>
      </c>
      <c r="O90" s="34">
        <f t="shared" si="102"/>
        <v>565.52248555883921</v>
      </c>
      <c r="P90" s="34">
        <f t="shared" si="102"/>
        <v>569.84383893966742</v>
      </c>
      <c r="Q90" s="34">
        <f t="shared" si="102"/>
        <v>579.30381695689357</v>
      </c>
      <c r="S90" s="43">
        <f>IF(O$6-M$6 &lt;&gt; 0,(EXP(LN(O18/M18)/(O$6-M$6))-1)*100,0)</f>
        <v>0.53839239138155914</v>
      </c>
      <c r="T90" s="43">
        <f>Q56</f>
        <v>0.1606422914848693</v>
      </c>
      <c r="W90" s="24" t="str">
        <f t="shared" ref="W90:AB90" si="103">W18</f>
        <v>All occupations</v>
      </c>
      <c r="X90" s="34">
        <f t="shared" si="103"/>
        <v>487.75133172232</v>
      </c>
      <c r="Y90" s="34">
        <f t="shared" si="103"/>
        <v>526.63178082996183</v>
      </c>
      <c r="Z90" s="34">
        <f t="shared" si="103"/>
        <v>520.70451444116031</v>
      </c>
      <c r="AA90" s="34">
        <f t="shared" si="103"/>
        <v>530.84016106033255</v>
      </c>
      <c r="AB90" s="34">
        <f t="shared" si="103"/>
        <v>550.18618304310621</v>
      </c>
      <c r="AD90" s="43">
        <f>IF(Z$6-X$6 &lt;&gt; 0,(EXP(LN(Z18/X18)/(Z$6-X$6))-1)*100,0)</f>
        <v>1.3161260940011354</v>
      </c>
      <c r="AE90" s="43">
        <f>AB56</f>
        <v>0.36783489474203623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Derby, Derbyshire, Nottingham and Nottinghamshire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Derby, Derbyshire, Nottingham and Nottinghamshire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Derby, Derbyshire, Nottingham and Nottinghamshire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65.405732437443078</v>
      </c>
      <c r="C8" s="11">
        <v>78.522517178689284</v>
      </c>
      <c r="D8" s="11">
        <v>81.514591122931563</v>
      </c>
      <c r="E8" s="11">
        <v>75.120534138742755</v>
      </c>
      <c r="F8" s="11">
        <v>81.771407368100895</v>
      </c>
      <c r="G8" s="10"/>
      <c r="H8" s="11">
        <f>F8-D8</f>
        <v>0.25681624516933255</v>
      </c>
      <c r="I8" s="11">
        <f>'RD T1'!E7</f>
        <v>39.356315041354193</v>
      </c>
      <c r="J8" s="11">
        <f>SUM(H8:I8)</f>
        <v>39.613131286523526</v>
      </c>
      <c r="L8" s="10" t="str">
        <f>name!D4</f>
        <v>11 Corporate managers and directors</v>
      </c>
      <c r="M8" s="11">
        <v>47.262332662725058</v>
      </c>
      <c r="N8" s="11">
        <v>54.077717384084927</v>
      </c>
      <c r="O8" s="11">
        <v>56.381335332311501</v>
      </c>
      <c r="P8" s="11">
        <v>50.476436681703895</v>
      </c>
      <c r="Q8" s="11">
        <v>52.80401846487316</v>
      </c>
      <c r="R8" s="10"/>
      <c r="S8" s="11">
        <f>Q8-O8</f>
        <v>-3.5773168674383413</v>
      </c>
      <c r="T8" s="11">
        <f>'RD T1'!T7</f>
        <v>24.085397955307123</v>
      </c>
      <c r="U8" s="11">
        <f>SUM(S8:T8)</f>
        <v>20.508081087868781</v>
      </c>
      <c r="W8" s="10" t="str">
        <f>name!D4</f>
        <v>11 Corporate managers and directors</v>
      </c>
      <c r="X8" s="11">
        <v>18.143399774718112</v>
      </c>
      <c r="Y8" s="11">
        <v>24.44479979460435</v>
      </c>
      <c r="Z8" s="11">
        <v>25.133255790619977</v>
      </c>
      <c r="AA8" s="11">
        <v>24.644097457038782</v>
      </c>
      <c r="AB8" s="11">
        <v>28.967388903227604</v>
      </c>
      <c r="AC8" s="10"/>
      <c r="AD8" s="11">
        <f>AB8-Z8</f>
        <v>3.8341331126076277</v>
      </c>
      <c r="AE8" s="11">
        <f>'RD T1'!T36</f>
        <v>15.270917086047074</v>
      </c>
      <c r="AF8" s="11">
        <f>SUM(AD8:AE8)</f>
        <v>19.105050198654702</v>
      </c>
    </row>
    <row r="9" spans="1:32" x14ac:dyDescent="0.2">
      <c r="A9" s="10" t="str">
        <f>name!D5</f>
        <v>12 Other managers and proprietors</v>
      </c>
      <c r="B9" s="11">
        <v>31.453763421940941</v>
      </c>
      <c r="C9" s="11">
        <v>34.705238520989774</v>
      </c>
      <c r="D9" s="11">
        <v>36.008969411590002</v>
      </c>
      <c r="E9" s="11">
        <v>44.188948332482411</v>
      </c>
      <c r="F9" s="11">
        <v>50.519221198598082</v>
      </c>
      <c r="H9" s="11">
        <f t="shared" ref="H9:H32" si="2">F9-D9</f>
        <v>14.51025178700808</v>
      </c>
      <c r="I9" s="11">
        <f>'RD T1'!E8</f>
        <v>24.383281321365192</v>
      </c>
      <c r="J9" s="11">
        <f>SUM(H9:I9)</f>
        <v>38.893533108373276</v>
      </c>
      <c r="L9" s="10" t="str">
        <f>name!D5</f>
        <v>12 Other managers and proprietors</v>
      </c>
      <c r="M9" s="11">
        <v>20.131571872380604</v>
      </c>
      <c r="N9" s="11">
        <v>21.598352533761833</v>
      </c>
      <c r="O9" s="11">
        <v>22.859483777874633</v>
      </c>
      <c r="P9" s="11">
        <v>28.970921882983486</v>
      </c>
      <c r="Q9" s="11">
        <v>33.129742291501302</v>
      </c>
      <c r="S9" s="11">
        <f t="shared" ref="S9:S32" si="3">Q9-O9</f>
        <v>10.270258513626668</v>
      </c>
      <c r="T9" s="11">
        <f>'RD T1'!T8</f>
        <v>14.526041340074057</v>
      </c>
      <c r="U9" s="11">
        <f>SUM(S9:T9)</f>
        <v>24.796299853700724</v>
      </c>
      <c r="W9" s="10" t="str">
        <f>name!D5</f>
        <v>12 Other managers and proprietors</v>
      </c>
      <c r="X9" s="11">
        <v>11.322191549560307</v>
      </c>
      <c r="Y9" s="11">
        <v>13.106885987227921</v>
      </c>
      <c r="Z9" s="11">
        <v>13.149485633715374</v>
      </c>
      <c r="AA9" s="11">
        <v>15.218026449498961</v>
      </c>
      <c r="AB9" s="11">
        <v>17.389478907096766</v>
      </c>
      <c r="AD9" s="11">
        <f t="shared" ref="AD9:AD32" si="4">AB9-Z9</f>
        <v>4.2399932733813923</v>
      </c>
      <c r="AE9" s="11">
        <f>'RD T1'!T37</f>
        <v>9.8572399812911353</v>
      </c>
      <c r="AF9" s="11">
        <f>SUM(AD9:AE9)</f>
        <v>14.097233254672528</v>
      </c>
    </row>
    <row r="10" spans="1:32" x14ac:dyDescent="0.2">
      <c r="A10" s="10" t="str">
        <f>name!D6</f>
        <v>21 Science, research, engineering and technology professionals</v>
      </c>
      <c r="B10" s="11">
        <v>54.742143590962741</v>
      </c>
      <c r="C10" s="11">
        <v>64.866613137971569</v>
      </c>
      <c r="D10" s="11">
        <v>67.881468704186318</v>
      </c>
      <c r="E10" s="11">
        <v>71.279823239335045</v>
      </c>
      <c r="F10" s="11">
        <v>79.268373364709547</v>
      </c>
      <c r="G10" s="11"/>
      <c r="H10" s="11">
        <f t="shared" si="2"/>
        <v>11.386904660523228</v>
      </c>
      <c r="I10" s="11">
        <f>'RD T1'!E9</f>
        <v>26.81403927336606</v>
      </c>
      <c r="J10" s="11">
        <f t="shared" ref="J10:J32" si="5">SUM(H10:I10)</f>
        <v>38.200943933889292</v>
      </c>
      <c r="L10" s="10" t="str">
        <f>name!D6</f>
        <v>21 Science, research, engineering and technology professionals</v>
      </c>
      <c r="M10" s="11">
        <v>45.813084503162386</v>
      </c>
      <c r="N10" s="11">
        <v>54.57075186817881</v>
      </c>
      <c r="O10" s="11">
        <v>55.085963055122605</v>
      </c>
      <c r="P10" s="11">
        <v>56.230479584885252</v>
      </c>
      <c r="Q10" s="11">
        <v>61.23325391434382</v>
      </c>
      <c r="R10" s="11"/>
      <c r="S10" s="11">
        <f t="shared" si="3"/>
        <v>6.147290859221215</v>
      </c>
      <c r="T10" s="11">
        <f>'RD T1'!T9</f>
        <v>18.847383263097036</v>
      </c>
      <c r="U10" s="11">
        <f t="shared" ref="U10:U32" si="6">SUM(S10:T10)</f>
        <v>24.994674122318251</v>
      </c>
      <c r="W10" s="10" t="str">
        <f>name!D6</f>
        <v>21 Science, research, engineering and technology professionals</v>
      </c>
      <c r="X10" s="11">
        <v>8.929059087800427</v>
      </c>
      <c r="Y10" s="11">
        <v>10.295861269792812</v>
      </c>
      <c r="Z10" s="11">
        <v>12.795505649063628</v>
      </c>
      <c r="AA10" s="11">
        <v>15.049343654449645</v>
      </c>
      <c r="AB10" s="11">
        <v>18.035119450365737</v>
      </c>
      <c r="AC10" s="11"/>
      <c r="AD10" s="11">
        <f t="shared" si="4"/>
        <v>5.2396138013021094</v>
      </c>
      <c r="AE10" s="11">
        <f>'RD T1'!T38</f>
        <v>7.9666560102690251</v>
      </c>
      <c r="AF10" s="11">
        <f t="shared" ref="AF10:AF32" si="7">SUM(AD10:AE10)</f>
        <v>13.206269811571135</v>
      </c>
    </row>
    <row r="11" spans="1:32" x14ac:dyDescent="0.2">
      <c r="A11" s="10" t="str">
        <f>name!D7</f>
        <v>22 Health professionals</v>
      </c>
      <c r="B11" s="11">
        <v>40.533681161571707</v>
      </c>
      <c r="C11" s="11">
        <v>47.151507478384033</v>
      </c>
      <c r="D11" s="11">
        <v>47.095193772295858</v>
      </c>
      <c r="E11" s="11">
        <v>50.650905140802443</v>
      </c>
      <c r="F11" s="11">
        <v>55.199343019658279</v>
      </c>
      <c r="G11" s="11"/>
      <c r="H11" s="11">
        <f t="shared" si="2"/>
        <v>8.1041492473624217</v>
      </c>
      <c r="I11" s="11">
        <f>'RD T1'!E10</f>
        <v>27.162928684352643</v>
      </c>
      <c r="J11" s="11">
        <f t="shared" si="5"/>
        <v>35.267077931715065</v>
      </c>
      <c r="L11" s="10" t="str">
        <f>name!D7</f>
        <v>22 Health professionals</v>
      </c>
      <c r="M11" s="11">
        <v>10.524196380671047</v>
      </c>
      <c r="N11" s="11">
        <v>11.40593518698031</v>
      </c>
      <c r="O11" s="11">
        <v>12.652081479143694</v>
      </c>
      <c r="P11" s="11">
        <v>13.246731908233386</v>
      </c>
      <c r="Q11" s="11">
        <v>14.153230638101052</v>
      </c>
      <c r="R11" s="11"/>
      <c r="S11" s="11">
        <f t="shared" si="3"/>
        <v>1.5011491589573573</v>
      </c>
      <c r="T11" s="11">
        <f>'RD T1'!T10</f>
        <v>5.1130034666603912</v>
      </c>
      <c r="U11" s="11">
        <f t="shared" si="6"/>
        <v>6.6141526256177485</v>
      </c>
      <c r="W11" s="10" t="str">
        <f>name!D7</f>
        <v>22 Health professionals</v>
      </c>
      <c r="X11" s="11">
        <v>30.009484780900664</v>
      </c>
      <c r="Y11" s="11">
        <v>35.745572291403711</v>
      </c>
      <c r="Z11" s="11">
        <v>34.443112293152154</v>
      </c>
      <c r="AA11" s="11">
        <v>37.404173232569121</v>
      </c>
      <c r="AB11" s="11">
        <v>41.046112381557172</v>
      </c>
      <c r="AC11" s="11"/>
      <c r="AD11" s="11">
        <f t="shared" si="4"/>
        <v>6.6030000884050182</v>
      </c>
      <c r="AE11" s="11">
        <f>'RD T1'!T39</f>
        <v>22.049925217692255</v>
      </c>
      <c r="AF11" s="11">
        <f t="shared" si="7"/>
        <v>28.652925306097274</v>
      </c>
    </row>
    <row r="12" spans="1:32" x14ac:dyDescent="0.2">
      <c r="A12" s="10" t="str">
        <f>name!D8</f>
        <v>23 Teaching and other educational professionals</v>
      </c>
      <c r="B12" s="11">
        <v>37.875357259923994</v>
      </c>
      <c r="C12" s="11">
        <v>40.735926708189062</v>
      </c>
      <c r="D12" s="11">
        <v>42.463459993171753</v>
      </c>
      <c r="E12" s="11">
        <v>42.137279087817454</v>
      </c>
      <c r="F12" s="11">
        <v>43.761895916604026</v>
      </c>
      <c r="G12" s="11"/>
      <c r="H12" s="11">
        <f t="shared" si="2"/>
        <v>1.2984359234322724</v>
      </c>
      <c r="I12" s="11">
        <f>'RD T1'!E11</f>
        <v>20.68522792412913</v>
      </c>
      <c r="J12" s="11">
        <f t="shared" si="5"/>
        <v>21.983663847561402</v>
      </c>
      <c r="L12" s="10" t="str">
        <f>name!D8</f>
        <v>23 Teaching and other educational professionals</v>
      </c>
      <c r="M12" s="11">
        <v>15.38065623826226</v>
      </c>
      <c r="N12" s="11">
        <v>15.152509733326289</v>
      </c>
      <c r="O12" s="11">
        <v>15.887558679120058</v>
      </c>
      <c r="P12" s="11">
        <v>16.285954185116399</v>
      </c>
      <c r="Q12" s="11">
        <v>16.80823169614256</v>
      </c>
      <c r="R12" s="11"/>
      <c r="S12" s="11">
        <f t="shared" si="3"/>
        <v>0.92067301702250148</v>
      </c>
      <c r="T12" s="11">
        <f>'RD T1'!T11</f>
        <v>6.8814400947616861</v>
      </c>
      <c r="U12" s="11">
        <f t="shared" si="6"/>
        <v>7.8021131117841875</v>
      </c>
      <c r="W12" s="10" t="str">
        <f>name!D8</f>
        <v>23 Teaching and other educational professionals</v>
      </c>
      <c r="X12" s="11">
        <v>22.494701021661673</v>
      </c>
      <c r="Y12" s="11">
        <v>25.583416974862789</v>
      </c>
      <c r="Z12" s="11">
        <v>26.575901314051702</v>
      </c>
      <c r="AA12" s="11">
        <v>25.851324902701002</v>
      </c>
      <c r="AB12" s="11">
        <v>26.953664220461437</v>
      </c>
      <c r="AC12" s="11"/>
      <c r="AD12" s="11">
        <f t="shared" si="4"/>
        <v>0.37776290640973542</v>
      </c>
      <c r="AE12" s="11">
        <f>'RD T1'!T40</f>
        <v>13.803787829367442</v>
      </c>
      <c r="AF12" s="11">
        <f t="shared" si="7"/>
        <v>14.181550735777178</v>
      </c>
    </row>
    <row r="13" spans="1:32" x14ac:dyDescent="0.2">
      <c r="A13" s="10" t="str">
        <f>name!D9</f>
        <v>24 Business, media and public service professionals</v>
      </c>
      <c r="B13" s="11">
        <v>52.58395626544317</v>
      </c>
      <c r="C13" s="11">
        <v>63.577052588561436</v>
      </c>
      <c r="D13" s="11">
        <v>71.994864623477355</v>
      </c>
      <c r="E13" s="11">
        <v>79.718101695687352</v>
      </c>
      <c r="F13" s="11">
        <v>89.873677032244103</v>
      </c>
      <c r="G13" s="11"/>
      <c r="H13" s="11">
        <f t="shared" si="2"/>
        <v>17.878812408766748</v>
      </c>
      <c r="I13" s="11">
        <f>'RD T1'!E12</f>
        <v>39.480418767080586</v>
      </c>
      <c r="J13" s="11">
        <f t="shared" si="5"/>
        <v>57.359231175847334</v>
      </c>
      <c r="L13" s="10" t="str">
        <f>name!D9</f>
        <v>24 Business, media and public service professionals</v>
      </c>
      <c r="M13" s="11">
        <v>30.847287028580226</v>
      </c>
      <c r="N13" s="11">
        <v>34.467025137217504</v>
      </c>
      <c r="O13" s="11">
        <v>38.197375608261879</v>
      </c>
      <c r="P13" s="11">
        <v>42.359316149460675</v>
      </c>
      <c r="Q13" s="11">
        <v>46.22285160943543</v>
      </c>
      <c r="R13" s="11"/>
      <c r="S13" s="11">
        <f t="shared" si="3"/>
        <v>8.0254760011735513</v>
      </c>
      <c r="T13" s="11">
        <f>'RD T1'!T12</f>
        <v>18.141469575228367</v>
      </c>
      <c r="U13" s="11">
        <f t="shared" si="6"/>
        <v>26.166945576401918</v>
      </c>
      <c r="W13" s="10" t="str">
        <f>name!D9</f>
        <v>24 Business, media and public service professionals</v>
      </c>
      <c r="X13" s="11">
        <v>21.73666923686293</v>
      </c>
      <c r="Y13" s="11">
        <v>29.110027451343932</v>
      </c>
      <c r="Z13" s="11">
        <v>33.797489015215561</v>
      </c>
      <c r="AA13" s="11">
        <v>37.358785546226628</v>
      </c>
      <c r="AB13" s="11">
        <v>43.650825422808722</v>
      </c>
      <c r="AC13" s="11"/>
      <c r="AD13" s="11">
        <f t="shared" si="4"/>
        <v>9.8533364075931615</v>
      </c>
      <c r="AE13" s="11">
        <f>'RD T1'!T41</f>
        <v>21.338949191852215</v>
      </c>
      <c r="AF13" s="11">
        <f t="shared" si="7"/>
        <v>31.192285599445377</v>
      </c>
    </row>
    <row r="14" spans="1:32" x14ac:dyDescent="0.2">
      <c r="A14" s="10" t="str">
        <f>name!D10</f>
        <v>31 Science, engineering and technology associate professionals</v>
      </c>
      <c r="B14" s="11">
        <v>16.699365855338677</v>
      </c>
      <c r="C14" s="11">
        <v>20.047929668219709</v>
      </c>
      <c r="D14" s="11">
        <v>22.163138574231517</v>
      </c>
      <c r="E14" s="11">
        <v>19.104146683471281</v>
      </c>
      <c r="F14" s="11">
        <v>20.212989180416059</v>
      </c>
      <c r="G14" s="11"/>
      <c r="H14" s="11">
        <f t="shared" si="2"/>
        <v>-1.9501493938154582</v>
      </c>
      <c r="I14" s="11">
        <f>'RD T1'!E13</f>
        <v>7.9625263309414951</v>
      </c>
      <c r="J14" s="11">
        <f t="shared" si="5"/>
        <v>6.0123769371260369</v>
      </c>
      <c r="L14" s="10" t="str">
        <f>name!D10</f>
        <v>31 Science, engineering and technology associate professionals</v>
      </c>
      <c r="M14" s="11">
        <v>12.504569475822786</v>
      </c>
      <c r="N14" s="11">
        <v>15.45059153278002</v>
      </c>
      <c r="O14" s="11">
        <v>16.436036505314295</v>
      </c>
      <c r="P14" s="11">
        <v>13.24990690546286</v>
      </c>
      <c r="Q14" s="11">
        <v>13.416194967603248</v>
      </c>
      <c r="R14" s="11"/>
      <c r="S14" s="11">
        <f t="shared" si="3"/>
        <v>-3.0198415377110468</v>
      </c>
      <c r="T14" s="11">
        <f>'RD T1'!T13</f>
        <v>4.9040349482479719</v>
      </c>
      <c r="U14" s="11">
        <f t="shared" si="6"/>
        <v>1.8841934105369251</v>
      </c>
      <c r="W14" s="10" t="str">
        <f>name!D10</f>
        <v>31 Science, engineering and technology associate professionals</v>
      </c>
      <c r="X14" s="11">
        <v>4.1947963795159211</v>
      </c>
      <c r="Y14" s="11">
        <v>4.5973381354397072</v>
      </c>
      <c r="Z14" s="11">
        <v>5.7271020689171799</v>
      </c>
      <c r="AA14" s="11">
        <v>5.8542397780083473</v>
      </c>
      <c r="AB14" s="11">
        <v>6.7967942128128005</v>
      </c>
      <c r="AC14" s="11"/>
      <c r="AD14" s="11">
        <f t="shared" si="4"/>
        <v>1.0696921438956206</v>
      </c>
      <c r="AE14" s="11">
        <f>'RD T1'!T42</f>
        <v>3.0584913826935236</v>
      </c>
      <c r="AF14" s="11">
        <f t="shared" si="7"/>
        <v>4.1281835265891438</v>
      </c>
    </row>
    <row r="15" spans="1:32" x14ac:dyDescent="0.2">
      <c r="A15" s="10" t="str">
        <f>name!D11</f>
        <v>32 Health and social care associate professionals</v>
      </c>
      <c r="B15" s="11">
        <v>17.982129557731103</v>
      </c>
      <c r="C15" s="11">
        <v>20.706799038480195</v>
      </c>
      <c r="D15" s="11">
        <v>21.044355417302505</v>
      </c>
      <c r="E15" s="11">
        <v>21.336209341529223</v>
      </c>
      <c r="F15" s="11">
        <v>23.366635271616968</v>
      </c>
      <c r="G15" s="11"/>
      <c r="H15" s="11">
        <f t="shared" si="2"/>
        <v>2.3222798543144627</v>
      </c>
      <c r="I15" s="11">
        <f>'RD T1'!E14</f>
        <v>12.518804154615653</v>
      </c>
      <c r="J15" s="11">
        <f t="shared" si="5"/>
        <v>14.841084008930116</v>
      </c>
      <c r="L15" s="10" t="str">
        <f>name!D11</f>
        <v>32 Health and social care associate professionals</v>
      </c>
      <c r="M15" s="11">
        <v>3.8298430628108622</v>
      </c>
      <c r="N15" s="11">
        <v>3.9051757855038449</v>
      </c>
      <c r="O15" s="11">
        <v>4.3781970749758674</v>
      </c>
      <c r="P15" s="11">
        <v>3.9183049435548001</v>
      </c>
      <c r="Q15" s="11">
        <v>4.1749162516514993</v>
      </c>
      <c r="R15" s="11"/>
      <c r="S15" s="11">
        <f t="shared" si="3"/>
        <v>-0.20328082332436814</v>
      </c>
      <c r="T15" s="11">
        <f>'RD T1'!T14</f>
        <v>1.9011362767062527</v>
      </c>
      <c r="U15" s="11">
        <f t="shared" si="6"/>
        <v>1.6978554533818846</v>
      </c>
      <c r="W15" s="10" t="str">
        <f>name!D11</f>
        <v>32 Health and social care associate professionals</v>
      </c>
      <c r="X15" s="11">
        <v>14.152286494920235</v>
      </c>
      <c r="Y15" s="11">
        <v>16.801623252976341</v>
      </c>
      <c r="Z15" s="11">
        <v>16.666158342326671</v>
      </c>
      <c r="AA15" s="11">
        <v>17.417904397974446</v>
      </c>
      <c r="AB15" s="11">
        <v>19.191719019965472</v>
      </c>
      <c r="AC15" s="11"/>
      <c r="AD15" s="11">
        <f t="shared" si="4"/>
        <v>2.5255606776388007</v>
      </c>
      <c r="AE15" s="11">
        <f>'RD T1'!T43</f>
        <v>10.617667877909401</v>
      </c>
      <c r="AF15" s="11">
        <f t="shared" si="7"/>
        <v>13.143228555548202</v>
      </c>
    </row>
    <row r="16" spans="1:32" x14ac:dyDescent="0.2">
      <c r="A16" s="10" t="str">
        <f>name!D12</f>
        <v>33 Protective service occupations</v>
      </c>
      <c r="B16" s="11">
        <v>12.948957502687923</v>
      </c>
      <c r="C16" s="11">
        <v>12.664595987521421</v>
      </c>
      <c r="D16" s="11">
        <v>13.260083087747748</v>
      </c>
      <c r="E16" s="11">
        <v>15.665696619989381</v>
      </c>
      <c r="F16" s="11">
        <v>17.80237675482056</v>
      </c>
      <c r="G16" s="11"/>
      <c r="H16" s="11">
        <f t="shared" si="2"/>
        <v>4.542293667072812</v>
      </c>
      <c r="I16" s="11">
        <f>'RD T1'!E15</f>
        <v>5.2825416888415155</v>
      </c>
      <c r="J16" s="11">
        <f t="shared" si="5"/>
        <v>9.8248353559143276</v>
      </c>
      <c r="L16" s="10" t="str">
        <f>name!D12</f>
        <v>33 Protective service occupations</v>
      </c>
      <c r="M16" s="11">
        <v>10.766816350182523</v>
      </c>
      <c r="N16" s="11">
        <v>10.296971247869717</v>
      </c>
      <c r="O16" s="11">
        <v>10.585267775131786</v>
      </c>
      <c r="P16" s="11">
        <v>12.086937900463726</v>
      </c>
      <c r="Q16" s="11">
        <v>13.055964750211185</v>
      </c>
      <c r="R16" s="11"/>
      <c r="S16" s="11">
        <f t="shared" si="3"/>
        <v>2.4706969750793988</v>
      </c>
      <c r="T16" s="11">
        <f>'RD T1'!T15</f>
        <v>3.4227214259893404</v>
      </c>
      <c r="U16" s="11">
        <f t="shared" si="6"/>
        <v>5.8934184010687396</v>
      </c>
      <c r="W16" s="10" t="str">
        <f>name!D12</f>
        <v>33 Protective service occupations</v>
      </c>
      <c r="X16" s="11">
        <v>2.1821411525053964</v>
      </c>
      <c r="Y16" s="11">
        <v>2.3676247396517107</v>
      </c>
      <c r="Z16" s="11">
        <v>2.6748153126159413</v>
      </c>
      <c r="AA16" s="11">
        <v>3.5787587195256592</v>
      </c>
      <c r="AB16" s="11">
        <v>4.7464120046093505</v>
      </c>
      <c r="AC16" s="11"/>
      <c r="AD16" s="11">
        <f t="shared" si="4"/>
        <v>2.0715966919934092</v>
      </c>
      <c r="AE16" s="11">
        <f>'RD T1'!T44</f>
        <v>1.8598202628521738</v>
      </c>
      <c r="AF16" s="11">
        <f t="shared" si="7"/>
        <v>3.9314169548455831</v>
      </c>
    </row>
    <row r="17" spans="1:32" x14ac:dyDescent="0.2">
      <c r="A17" s="10" t="str">
        <f>name!D13</f>
        <v>34 Culture, media and sports occupations</v>
      </c>
      <c r="B17" s="11">
        <v>14.68302041818391</v>
      </c>
      <c r="C17" s="11">
        <v>14.270433344174769</v>
      </c>
      <c r="D17" s="11">
        <v>14.777455255042193</v>
      </c>
      <c r="E17" s="11">
        <v>13.628839983261235</v>
      </c>
      <c r="F17" s="11">
        <v>14.698951736101391</v>
      </c>
      <c r="G17" s="11"/>
      <c r="H17" s="11">
        <f t="shared" si="2"/>
        <v>-7.8503518940802763E-2</v>
      </c>
      <c r="I17" s="11">
        <f>'RD T1'!E16</f>
        <v>6.367389095664362</v>
      </c>
      <c r="J17" s="11">
        <f t="shared" si="5"/>
        <v>6.2888855767235592</v>
      </c>
      <c r="L17" s="10" t="str">
        <f>name!D13</f>
        <v>34 Culture, media and sports occupations</v>
      </c>
      <c r="M17" s="11">
        <v>8.6764655539209645</v>
      </c>
      <c r="N17" s="11">
        <v>7.5262782878493608</v>
      </c>
      <c r="O17" s="11">
        <v>7.4681364438343305</v>
      </c>
      <c r="P17" s="11">
        <v>6.8602752148899695</v>
      </c>
      <c r="Q17" s="11">
        <v>7.3734175229819163</v>
      </c>
      <c r="R17" s="11"/>
      <c r="S17" s="11">
        <f t="shared" si="3"/>
        <v>-9.4718920852414179E-2</v>
      </c>
      <c r="T17" s="11">
        <f>'RD T1'!T16</f>
        <v>2.7881061169570156</v>
      </c>
      <c r="U17" s="11">
        <f t="shared" si="6"/>
        <v>2.6933871961046014</v>
      </c>
      <c r="W17" s="10" t="str">
        <f>name!D13</f>
        <v>34 Culture, media and sports occupations</v>
      </c>
      <c r="X17" s="11">
        <v>6.0065548642629301</v>
      </c>
      <c r="Y17" s="11">
        <v>6.7441550563253978</v>
      </c>
      <c r="Z17" s="11">
        <v>7.3093188112078513</v>
      </c>
      <c r="AA17" s="11">
        <v>6.7685647683712657</v>
      </c>
      <c r="AB17" s="11">
        <v>7.3255342131194841</v>
      </c>
      <c r="AC17" s="11"/>
      <c r="AD17" s="11">
        <f t="shared" si="4"/>
        <v>1.6215401911632732E-2</v>
      </c>
      <c r="AE17" s="11">
        <f>'RD T1'!T45</f>
        <v>3.579282978707345</v>
      </c>
      <c r="AF17" s="11">
        <f t="shared" si="7"/>
        <v>3.5954983806189778</v>
      </c>
    </row>
    <row r="18" spans="1:32" x14ac:dyDescent="0.2">
      <c r="A18" s="10" t="str">
        <f>name!D14</f>
        <v>35 Business and public service associate professionals</v>
      </c>
      <c r="B18" s="11">
        <v>56.099525670599661</v>
      </c>
      <c r="C18" s="11">
        <v>59.936929164121437</v>
      </c>
      <c r="D18" s="11">
        <v>63.347732010909212</v>
      </c>
      <c r="E18" s="11">
        <v>60.3488881509737</v>
      </c>
      <c r="F18" s="11">
        <v>62.61031206095079</v>
      </c>
      <c r="G18" s="11"/>
      <c r="H18" s="11">
        <f t="shared" si="2"/>
        <v>-0.73741994995842219</v>
      </c>
      <c r="I18" s="11">
        <f>'RD T1'!E17</f>
        <v>27.953002291877503</v>
      </c>
      <c r="J18" s="11">
        <f t="shared" si="5"/>
        <v>27.215582341919081</v>
      </c>
      <c r="L18" s="10" t="str">
        <f>name!D14</f>
        <v>35 Business and public service associate professionals</v>
      </c>
      <c r="M18" s="11">
        <v>31.215457775848346</v>
      </c>
      <c r="N18" s="11">
        <v>32.18978759698058</v>
      </c>
      <c r="O18" s="11">
        <v>34.427384141364364</v>
      </c>
      <c r="P18" s="11">
        <v>31.486245380648775</v>
      </c>
      <c r="Q18" s="11">
        <v>31.103697950582358</v>
      </c>
      <c r="R18" s="11"/>
      <c r="S18" s="11">
        <f t="shared" si="3"/>
        <v>-3.3236861907820057</v>
      </c>
      <c r="T18" s="11">
        <f>'RD T1'!T17</f>
        <v>12.065848681688744</v>
      </c>
      <c r="U18" s="11">
        <f t="shared" si="6"/>
        <v>8.7421624909067379</v>
      </c>
      <c r="W18" s="10" t="str">
        <f>name!D14</f>
        <v>35 Business and public service associate professionals</v>
      </c>
      <c r="X18" s="11">
        <v>24.88406789475135</v>
      </c>
      <c r="Y18" s="11">
        <v>27.747141567140865</v>
      </c>
      <c r="Z18" s="11">
        <v>28.920347869544777</v>
      </c>
      <c r="AA18" s="11">
        <v>28.862642770324882</v>
      </c>
      <c r="AB18" s="11">
        <v>31.506614110368435</v>
      </c>
      <c r="AC18" s="11"/>
      <c r="AD18" s="11">
        <f t="shared" si="4"/>
        <v>2.5862662408236581</v>
      </c>
      <c r="AE18" s="11">
        <f>'RD T1'!T46</f>
        <v>15.887153610188754</v>
      </c>
      <c r="AF18" s="11">
        <f t="shared" si="7"/>
        <v>18.473419851012412</v>
      </c>
    </row>
    <row r="19" spans="1:32" x14ac:dyDescent="0.2">
      <c r="A19" s="10" t="str">
        <f>name!D15</f>
        <v>41 Administrative occupations</v>
      </c>
      <c r="B19" s="11">
        <v>89.274227390294342</v>
      </c>
      <c r="C19" s="11">
        <v>88.690990773778097</v>
      </c>
      <c r="D19" s="11">
        <v>92.762572229466571</v>
      </c>
      <c r="E19" s="11">
        <v>84.325241751755911</v>
      </c>
      <c r="F19" s="11">
        <v>79.381095389245914</v>
      </c>
      <c r="G19" s="11"/>
      <c r="H19" s="11">
        <f t="shared" si="2"/>
        <v>-13.381476840220657</v>
      </c>
      <c r="I19" s="11">
        <f>'RD T1'!E18</f>
        <v>42.293715154171593</v>
      </c>
      <c r="J19" s="11">
        <f t="shared" si="5"/>
        <v>28.912238313950937</v>
      </c>
      <c r="L19" s="10" t="str">
        <f>name!D15</f>
        <v>41 Administrative occupations</v>
      </c>
      <c r="M19" s="11">
        <v>20.851879514589712</v>
      </c>
      <c r="N19" s="11">
        <v>19.63446136366338</v>
      </c>
      <c r="O19" s="11">
        <v>23.902739951600058</v>
      </c>
      <c r="P19" s="11">
        <v>22.024878392873926</v>
      </c>
      <c r="Q19" s="11">
        <v>23.47731823389401</v>
      </c>
      <c r="R19" s="11"/>
      <c r="S19" s="11">
        <f t="shared" si="3"/>
        <v>-0.42542171770604753</v>
      </c>
      <c r="T19" s="11">
        <f>'RD T1'!T18</f>
        <v>8.3085944402417304</v>
      </c>
      <c r="U19" s="11">
        <f t="shared" si="6"/>
        <v>7.8831727225356829</v>
      </c>
      <c r="W19" s="10" t="str">
        <f>name!D15</f>
        <v>41 Administrative occupations</v>
      </c>
      <c r="X19" s="11">
        <v>68.422347875704716</v>
      </c>
      <c r="Y19" s="11">
        <v>69.056529410114692</v>
      </c>
      <c r="Z19" s="11">
        <v>68.859832277866616</v>
      </c>
      <c r="AA19" s="11">
        <v>62.300363358881846</v>
      </c>
      <c r="AB19" s="11">
        <v>55.903777155351925</v>
      </c>
      <c r="AC19" s="11"/>
      <c r="AD19" s="11">
        <f t="shared" si="4"/>
        <v>-12.956055122514691</v>
      </c>
      <c r="AE19" s="11">
        <f>'RD T1'!T47</f>
        <v>33.985120713929859</v>
      </c>
      <c r="AF19" s="11">
        <f t="shared" si="7"/>
        <v>21.029065591415169</v>
      </c>
    </row>
    <row r="20" spans="1:32" x14ac:dyDescent="0.2">
      <c r="A20" s="10" t="str">
        <f>name!D16</f>
        <v>42 Secretarial and related occupations</v>
      </c>
      <c r="B20" s="11">
        <v>21.799481908498571</v>
      </c>
      <c r="C20" s="11">
        <v>20.935558220024785</v>
      </c>
      <c r="D20" s="11">
        <v>20.664113921345134</v>
      </c>
      <c r="E20" s="11">
        <v>21.608291772714995</v>
      </c>
      <c r="F20" s="11">
        <v>16.947652660429711</v>
      </c>
      <c r="G20" s="11"/>
      <c r="H20" s="11">
        <f t="shared" si="2"/>
        <v>-3.7164612609154233</v>
      </c>
      <c r="I20" s="11">
        <f>'RD T1'!E19</f>
        <v>10.48120863078182</v>
      </c>
      <c r="J20" s="11">
        <f t="shared" si="5"/>
        <v>6.7647473698663969</v>
      </c>
      <c r="L20" s="10" t="str">
        <f>name!D16</f>
        <v>42 Secretarial and related occupations</v>
      </c>
      <c r="M20" s="11">
        <v>1.8272589505045445</v>
      </c>
      <c r="N20" s="11">
        <v>1.3713847781842183</v>
      </c>
      <c r="O20" s="11">
        <v>1.3844853139829432</v>
      </c>
      <c r="P20" s="11">
        <v>1.6997601756106961</v>
      </c>
      <c r="Q20" s="11">
        <v>2.0459041077677664</v>
      </c>
      <c r="R20" s="11"/>
      <c r="S20" s="11">
        <f t="shared" si="3"/>
        <v>0.66141879378482327</v>
      </c>
      <c r="T20" s="11">
        <f>'RD T1'!T19</f>
        <v>0.57629056065270778</v>
      </c>
      <c r="U20" s="11">
        <f t="shared" si="6"/>
        <v>1.2377093544375311</v>
      </c>
      <c r="W20" s="10" t="str">
        <f>name!D16</f>
        <v>42 Secretarial and related occupations</v>
      </c>
      <c r="X20" s="11">
        <v>19.972222957994042</v>
      </c>
      <c r="Y20" s="11">
        <v>19.564173441840563</v>
      </c>
      <c r="Z20" s="11">
        <v>19.279628607362195</v>
      </c>
      <c r="AA20" s="11">
        <v>19.908531597104293</v>
      </c>
      <c r="AB20" s="11">
        <v>14.901748552661944</v>
      </c>
      <c r="AC20" s="11"/>
      <c r="AD20" s="11">
        <f t="shared" si="4"/>
        <v>-4.3778800547002508</v>
      </c>
      <c r="AE20" s="11">
        <f>'RD T1'!T48</f>
        <v>9.9049180701291117</v>
      </c>
      <c r="AF20" s="11">
        <f t="shared" si="7"/>
        <v>5.527038015428861</v>
      </c>
    </row>
    <row r="21" spans="1:32" x14ac:dyDescent="0.2">
      <c r="A21" s="10" t="str">
        <f>name!D17</f>
        <v>51 Skilled agricultural and related trades</v>
      </c>
      <c r="B21" s="11">
        <v>10.557529870129818</v>
      </c>
      <c r="C21" s="11">
        <v>11.446846806964198</v>
      </c>
      <c r="D21" s="11">
        <v>13.954645282903181</v>
      </c>
      <c r="E21" s="11">
        <v>13.389179350310707</v>
      </c>
      <c r="F21" s="11">
        <v>13.760734426193</v>
      </c>
      <c r="G21" s="11"/>
      <c r="H21" s="11">
        <f t="shared" si="2"/>
        <v>-0.19391085671018082</v>
      </c>
      <c r="I21" s="11">
        <f>'RD T1'!E20</f>
        <v>7.4666871688933005</v>
      </c>
      <c r="J21" s="11">
        <f t="shared" si="5"/>
        <v>7.2727763121831197</v>
      </c>
      <c r="L21" s="10" t="str">
        <f>name!D17</f>
        <v>51 Skilled agricultural and related trades</v>
      </c>
      <c r="M21" s="11">
        <v>8.5544063108941035</v>
      </c>
      <c r="N21" s="11">
        <v>8.2594761147400693</v>
      </c>
      <c r="O21" s="11">
        <v>10.81146555590658</v>
      </c>
      <c r="P21" s="11">
        <v>10.027004970792985</v>
      </c>
      <c r="Q21" s="11">
        <v>9.9976817427574733</v>
      </c>
      <c r="R21" s="11"/>
      <c r="S21" s="11">
        <f t="shared" si="3"/>
        <v>-0.81378381314910619</v>
      </c>
      <c r="T21" s="11">
        <f>'RD T1'!T20</f>
        <v>5.0409901332077141</v>
      </c>
      <c r="U21" s="11">
        <f t="shared" si="6"/>
        <v>4.2272063200586079</v>
      </c>
      <c r="W21" s="10" t="str">
        <f>name!D17</f>
        <v>51 Skilled agricultural and related trades</v>
      </c>
      <c r="X21" s="11">
        <v>2.0031235592357142</v>
      </c>
      <c r="Y21" s="11">
        <v>3.1873706922241336</v>
      </c>
      <c r="Z21" s="11">
        <v>3.1431797269966077</v>
      </c>
      <c r="AA21" s="11">
        <v>3.3621743795177053</v>
      </c>
      <c r="AB21" s="11">
        <v>3.7630526834355349</v>
      </c>
      <c r="AC21" s="11"/>
      <c r="AD21" s="11">
        <f t="shared" si="4"/>
        <v>0.61987295643892715</v>
      </c>
      <c r="AE21" s="11">
        <f>'RD T1'!T49</f>
        <v>2.4256970356855874</v>
      </c>
      <c r="AF21" s="11">
        <f t="shared" si="7"/>
        <v>3.0455699921245145</v>
      </c>
    </row>
    <row r="22" spans="1:32" x14ac:dyDescent="0.2">
      <c r="A22" s="10" t="str">
        <f>name!D18</f>
        <v>52 Skilled metal, electrical and electronic trades</v>
      </c>
      <c r="B22" s="11">
        <v>44.841913188255795</v>
      </c>
      <c r="C22" s="11">
        <v>45.686844205798593</v>
      </c>
      <c r="D22" s="11">
        <v>39.8271038738675</v>
      </c>
      <c r="E22" s="11">
        <v>38.526049194608618</v>
      </c>
      <c r="F22" s="11">
        <v>35.798552568019609</v>
      </c>
      <c r="G22" s="11"/>
      <c r="H22" s="11">
        <f t="shared" si="2"/>
        <v>-4.0285513058478912</v>
      </c>
      <c r="I22" s="11">
        <f>'RD T1'!E21</f>
        <v>14.296367373562061</v>
      </c>
      <c r="J22" s="11">
        <f t="shared" si="5"/>
        <v>10.26781606771417</v>
      </c>
      <c r="L22" s="10" t="str">
        <f>name!D18</f>
        <v>52 Skilled metal, electrical and electronic trades</v>
      </c>
      <c r="M22" s="11">
        <v>44.157093108437564</v>
      </c>
      <c r="N22" s="11">
        <v>44.591851284890673</v>
      </c>
      <c r="O22" s="11">
        <v>39.000647346250105</v>
      </c>
      <c r="P22" s="11">
        <v>36.706929992057944</v>
      </c>
      <c r="Q22" s="11">
        <v>33.50313957788142</v>
      </c>
      <c r="R22" s="11"/>
      <c r="S22" s="11">
        <f t="shared" si="3"/>
        <v>-5.4975077683686848</v>
      </c>
      <c r="T22" s="11">
        <f>'RD T1'!T21</f>
        <v>13.258491853331078</v>
      </c>
      <c r="U22" s="11">
        <f t="shared" si="6"/>
        <v>7.7609840849623932</v>
      </c>
      <c r="W22" s="10" t="str">
        <f>name!D18</f>
        <v>52 Skilled metal, electrical and electronic trades</v>
      </c>
      <c r="X22" s="11">
        <v>0.6848200798181856</v>
      </c>
      <c r="Y22" s="11">
        <v>1.0949929209078626</v>
      </c>
      <c r="Z22" s="11">
        <v>0.82645652761741872</v>
      </c>
      <c r="AA22" s="11">
        <v>1.8191192025507668</v>
      </c>
      <c r="AB22" s="11">
        <v>2.2954129901382121</v>
      </c>
      <c r="AC22" s="11"/>
      <c r="AD22" s="11">
        <f t="shared" si="4"/>
        <v>1.4689564625207934</v>
      </c>
      <c r="AE22" s="11">
        <f>'RD T1'!T50</f>
        <v>1.0378755202309904</v>
      </c>
      <c r="AF22" s="11">
        <f t="shared" si="7"/>
        <v>2.506831982751784</v>
      </c>
    </row>
    <row r="23" spans="1:32" x14ac:dyDescent="0.2">
      <c r="A23" s="10" t="str">
        <f>name!D19</f>
        <v>53 Skilled construction and building trades</v>
      </c>
      <c r="B23" s="11">
        <v>28.972854752748113</v>
      </c>
      <c r="C23" s="11">
        <v>29.188193652437324</v>
      </c>
      <c r="D23" s="11">
        <v>23.342308548348278</v>
      </c>
      <c r="E23" s="11">
        <v>23.621204863540889</v>
      </c>
      <c r="F23" s="11">
        <v>20.748301720735775</v>
      </c>
      <c r="G23" s="11"/>
      <c r="H23" s="11">
        <f t="shared" si="2"/>
        <v>-2.5940068276125032</v>
      </c>
      <c r="I23" s="11">
        <f>'RD T1'!E22</f>
        <v>9.3008983144342192</v>
      </c>
      <c r="J23" s="11">
        <f t="shared" si="5"/>
        <v>6.706891486821716</v>
      </c>
      <c r="L23" s="10" t="str">
        <f>name!D19</f>
        <v>53 Skilled construction and building trades</v>
      </c>
      <c r="M23" s="11">
        <v>28.715717212483188</v>
      </c>
      <c r="N23" s="11">
        <v>28.85410099533517</v>
      </c>
      <c r="O23" s="11">
        <v>23.025986607662968</v>
      </c>
      <c r="P23" s="11">
        <v>23.286293932390201</v>
      </c>
      <c r="Q23" s="11">
        <v>20.389711706846331</v>
      </c>
      <c r="R23" s="11"/>
      <c r="S23" s="11">
        <f t="shared" si="3"/>
        <v>-2.6362749008166375</v>
      </c>
      <c r="T23" s="11">
        <f>'RD T1'!T22</f>
        <v>9.1283641989865938</v>
      </c>
      <c r="U23" s="11">
        <f t="shared" si="6"/>
        <v>6.4920892981699563</v>
      </c>
      <c r="W23" s="10" t="str">
        <f>name!D19</f>
        <v>53 Skilled construction and building trades</v>
      </c>
      <c r="X23" s="11">
        <v>0.25713754026494651</v>
      </c>
      <c r="Y23" s="11">
        <v>0.33409265710213992</v>
      </c>
      <c r="Z23" s="11">
        <v>0.31632194068532432</v>
      </c>
      <c r="AA23" s="11">
        <v>0.33491093115070858</v>
      </c>
      <c r="AB23" s="11">
        <v>0.35859001388944767</v>
      </c>
      <c r="AC23" s="11"/>
      <c r="AD23" s="11">
        <f t="shared" si="4"/>
        <v>4.2268073204123346E-2</v>
      </c>
      <c r="AE23" s="11">
        <f>'RD T1'!T51</f>
        <v>0.17253411544762287</v>
      </c>
      <c r="AF23" s="11">
        <f t="shared" si="7"/>
        <v>0.21480218865174622</v>
      </c>
    </row>
    <row r="24" spans="1:32" x14ac:dyDescent="0.2">
      <c r="A24" s="10" t="str">
        <f>name!D20</f>
        <v>54 Textiles, printing and other skilled trades</v>
      </c>
      <c r="B24" s="11">
        <v>20.510519433255212</v>
      </c>
      <c r="C24" s="11">
        <v>18.05879925642013</v>
      </c>
      <c r="D24" s="11">
        <v>17.415275980553954</v>
      </c>
      <c r="E24" s="11">
        <v>16.387046494957563</v>
      </c>
      <c r="F24" s="11">
        <v>14.911942204520976</v>
      </c>
      <c r="G24" s="11"/>
      <c r="H24" s="11">
        <f t="shared" si="2"/>
        <v>-2.5033337760329779</v>
      </c>
      <c r="I24" s="11">
        <f>'RD T1'!E23</f>
        <v>6.8040338717166398</v>
      </c>
      <c r="J24" s="11">
        <f t="shared" si="5"/>
        <v>4.3007000956836618</v>
      </c>
      <c r="L24" s="10" t="str">
        <f>name!D20</f>
        <v>54 Textiles, printing and other skilled trades</v>
      </c>
      <c r="M24" s="11">
        <v>12.181558719187226</v>
      </c>
      <c r="N24" s="11">
        <v>10.006791790119806</v>
      </c>
      <c r="O24" s="11">
        <v>9.4487192893533098</v>
      </c>
      <c r="P24" s="11">
        <v>8.9007201064926917</v>
      </c>
      <c r="Q24" s="11">
        <v>7.8480301348118804</v>
      </c>
      <c r="R24" s="11"/>
      <c r="S24" s="11">
        <f t="shared" si="3"/>
        <v>-1.6006891545414295</v>
      </c>
      <c r="T24" s="11">
        <f>'RD T1'!T23</f>
        <v>2.6854931124101298</v>
      </c>
      <c r="U24" s="11">
        <f t="shared" si="6"/>
        <v>1.0848039578687003</v>
      </c>
      <c r="W24" s="10" t="str">
        <f>name!D20</f>
        <v>54 Textiles, printing and other skilled trades</v>
      </c>
      <c r="X24" s="11">
        <v>8.3289607140679838</v>
      </c>
      <c r="Y24" s="11">
        <v>8.0520074663003154</v>
      </c>
      <c r="Z24" s="11">
        <v>7.9665566912006476</v>
      </c>
      <c r="AA24" s="11">
        <v>7.4863263884648541</v>
      </c>
      <c r="AB24" s="11">
        <v>7.0639120697090902</v>
      </c>
      <c r="AC24" s="11"/>
      <c r="AD24" s="11">
        <f t="shared" si="4"/>
        <v>-0.90264462149155733</v>
      </c>
      <c r="AE24" s="11">
        <f>'RD T1'!T52</f>
        <v>4.1185407593065104</v>
      </c>
      <c r="AF24" s="11">
        <f t="shared" si="7"/>
        <v>3.2158961378149531</v>
      </c>
    </row>
    <row r="25" spans="1:32" x14ac:dyDescent="0.2">
      <c r="A25" s="10" t="str">
        <f>name!D21</f>
        <v>61 Caring personal service occupations</v>
      </c>
      <c r="B25" s="11">
        <v>93.325206557116303</v>
      </c>
      <c r="C25" s="11">
        <v>96.125434681926109</v>
      </c>
      <c r="D25" s="11">
        <v>92.749199181187919</v>
      </c>
      <c r="E25" s="11">
        <v>100.62702066531496</v>
      </c>
      <c r="F25" s="11">
        <v>109.04929410542644</v>
      </c>
      <c r="G25" s="11"/>
      <c r="H25" s="11">
        <f t="shared" si="2"/>
        <v>16.300094924238522</v>
      </c>
      <c r="I25" s="11">
        <f>'RD T1'!E24</f>
        <v>56.991355292848453</v>
      </c>
      <c r="J25" s="11">
        <f t="shared" si="5"/>
        <v>73.291450217086975</v>
      </c>
      <c r="L25" s="10" t="str">
        <f>name!D21</f>
        <v>61 Caring personal service occupations</v>
      </c>
      <c r="M25" s="11">
        <v>13.491435436719497</v>
      </c>
      <c r="N25" s="11">
        <v>14.110730422685474</v>
      </c>
      <c r="O25" s="11">
        <v>14.210665601666653</v>
      </c>
      <c r="P25" s="11">
        <v>17.485725419719195</v>
      </c>
      <c r="Q25" s="11">
        <v>20.460779429429262</v>
      </c>
      <c r="R25" s="11"/>
      <c r="S25" s="11">
        <f t="shared" si="3"/>
        <v>6.2501138277626094</v>
      </c>
      <c r="T25" s="11">
        <f>'RD T1'!T24</f>
        <v>7.9088808356680129</v>
      </c>
      <c r="U25" s="11">
        <f t="shared" si="6"/>
        <v>14.158994663430622</v>
      </c>
      <c r="W25" s="10" t="str">
        <f>name!D21</f>
        <v>61 Caring personal service occupations</v>
      </c>
      <c r="X25" s="11">
        <v>79.83377112039679</v>
      </c>
      <c r="Y25" s="11">
        <v>82.014704259240602</v>
      </c>
      <c r="Z25" s="11">
        <v>78.538533579521243</v>
      </c>
      <c r="AA25" s="11">
        <v>83.141295245595799</v>
      </c>
      <c r="AB25" s="11">
        <v>88.588514675997104</v>
      </c>
      <c r="AC25" s="11"/>
      <c r="AD25" s="11">
        <f t="shared" si="4"/>
        <v>10.049981096475861</v>
      </c>
      <c r="AE25" s="11">
        <f>'RD T1'!T53</f>
        <v>49.082474457180439</v>
      </c>
      <c r="AF25" s="11">
        <f t="shared" si="7"/>
        <v>59.1324555536563</v>
      </c>
    </row>
    <row r="26" spans="1:32" x14ac:dyDescent="0.2">
      <c r="A26" s="10" t="str">
        <f>name!D22</f>
        <v>62 Leisure, travel and related personal service occupations</v>
      </c>
      <c r="B26" s="11">
        <v>21.798778267351931</v>
      </c>
      <c r="C26" s="11">
        <v>27.419829805672535</v>
      </c>
      <c r="D26" s="11">
        <v>26.025813487001965</v>
      </c>
      <c r="E26" s="11">
        <v>26.046597247814145</v>
      </c>
      <c r="F26" s="11">
        <v>26.692972439435479</v>
      </c>
      <c r="G26" s="11"/>
      <c r="H26" s="11">
        <f t="shared" si="2"/>
        <v>0.66715895243351397</v>
      </c>
      <c r="I26" s="11">
        <f>'RD T1'!E25</f>
        <v>13.244896025282179</v>
      </c>
      <c r="J26" s="11">
        <f t="shared" si="5"/>
        <v>13.912054977715693</v>
      </c>
      <c r="L26" s="10" t="str">
        <f>name!D22</f>
        <v>62 Leisure, travel and related personal service occupations</v>
      </c>
      <c r="M26" s="11">
        <v>6.9204568335815253</v>
      </c>
      <c r="N26" s="11">
        <v>7.7332090918556702</v>
      </c>
      <c r="O26" s="11">
        <v>7.4678149481152936</v>
      </c>
      <c r="P26" s="11">
        <v>7.5161646521761867</v>
      </c>
      <c r="Q26" s="11">
        <v>8.1599660310165678</v>
      </c>
      <c r="R26" s="11"/>
      <c r="S26" s="11">
        <f t="shared" si="3"/>
        <v>0.69215108290127425</v>
      </c>
      <c r="T26" s="11">
        <f>'RD T1'!T25</f>
        <v>3.2966182111991773</v>
      </c>
      <c r="U26" s="11">
        <f t="shared" si="6"/>
        <v>3.9887692941004516</v>
      </c>
      <c r="W26" s="10" t="str">
        <f>name!D22</f>
        <v>62 Leisure, travel and related personal service occupations</v>
      </c>
      <c r="X26" s="11">
        <v>14.878321433770418</v>
      </c>
      <c r="Y26" s="11">
        <v>19.686620713816851</v>
      </c>
      <c r="Z26" s="11">
        <v>18.557998538886654</v>
      </c>
      <c r="AA26" s="11">
        <v>18.530432595637972</v>
      </c>
      <c r="AB26" s="11">
        <v>18.53300640841892</v>
      </c>
      <c r="AC26" s="11"/>
      <c r="AD26" s="11">
        <f t="shared" si="4"/>
        <v>-2.4992130467733631E-2</v>
      </c>
      <c r="AE26" s="11">
        <f>'RD T1'!T54</f>
        <v>9.9482778140830028</v>
      </c>
      <c r="AF26" s="11">
        <f t="shared" si="7"/>
        <v>9.9232856836152692</v>
      </c>
    </row>
    <row r="27" spans="1:32" x14ac:dyDescent="0.2">
      <c r="A27" s="10" t="str">
        <f>name!D23</f>
        <v>63 Community and civil enforcement occupations</v>
      </c>
      <c r="B27" s="11">
        <v>1.1805126381149718</v>
      </c>
      <c r="C27" s="11">
        <v>0.93193605630932086</v>
      </c>
      <c r="D27" s="11">
        <v>1.1918528605946939</v>
      </c>
      <c r="E27" s="11">
        <v>0.98046802614656614</v>
      </c>
      <c r="F27" s="11">
        <v>1.0752398798256741</v>
      </c>
      <c r="G27" s="11"/>
      <c r="H27" s="11">
        <f t="shared" si="2"/>
        <v>-0.11661298076901971</v>
      </c>
      <c r="I27" s="11">
        <f>'RD T1'!E26</f>
        <v>0.4674219597012908</v>
      </c>
      <c r="J27" s="11">
        <f t="shared" si="5"/>
        <v>0.35080897893227109</v>
      </c>
      <c r="L27" s="10" t="str">
        <f>name!D23</f>
        <v>63 Community and civil enforcement occupations</v>
      </c>
      <c r="M27" s="11">
        <v>0.95686413551570693</v>
      </c>
      <c r="N27" s="11">
        <v>0.6675414553201714</v>
      </c>
      <c r="O27" s="11">
        <v>0.95789440230781964</v>
      </c>
      <c r="P27" s="11">
        <v>0.67178204460213398</v>
      </c>
      <c r="Q27" s="11">
        <v>0.77326001276123357</v>
      </c>
      <c r="R27" s="11"/>
      <c r="S27" s="11">
        <f t="shared" si="3"/>
        <v>-0.18463438954658606</v>
      </c>
      <c r="T27" s="11">
        <f>'RD T1'!T26</f>
        <v>0.2906861692807487</v>
      </c>
      <c r="U27" s="11">
        <f t="shared" si="6"/>
        <v>0.10605177973416263</v>
      </c>
      <c r="W27" s="10" t="str">
        <f>name!D23</f>
        <v>63 Community and civil enforcement occupations</v>
      </c>
      <c r="X27" s="11">
        <v>0.22364850259926372</v>
      </c>
      <c r="Y27" s="11">
        <v>0.26439460098914891</v>
      </c>
      <c r="Z27" s="11">
        <v>0.23395845828687475</v>
      </c>
      <c r="AA27" s="11">
        <v>0.30868598154443083</v>
      </c>
      <c r="AB27" s="11">
        <v>0.30197986706444002</v>
      </c>
      <c r="AC27" s="11"/>
      <c r="AD27" s="11">
        <f t="shared" si="4"/>
        <v>6.8021408777565268E-2</v>
      </c>
      <c r="AE27" s="11">
        <f>'RD T1'!T55</f>
        <v>0.17673579042054227</v>
      </c>
      <c r="AF27" s="11">
        <f t="shared" si="7"/>
        <v>0.24475719919810754</v>
      </c>
    </row>
    <row r="28" spans="1:32" x14ac:dyDescent="0.2">
      <c r="A28" s="10" t="str">
        <f>name!D24</f>
        <v>71 Sales occupations</v>
      </c>
      <c r="B28" s="11">
        <v>77.402582173888831</v>
      </c>
      <c r="C28" s="11">
        <v>71.31161095947823</v>
      </c>
      <c r="D28" s="11">
        <v>68.932010884556192</v>
      </c>
      <c r="E28" s="11">
        <v>64.040737669150133</v>
      </c>
      <c r="F28" s="11">
        <v>60.545066779545351</v>
      </c>
      <c r="G28" s="11"/>
      <c r="H28" s="11">
        <f t="shared" si="2"/>
        <v>-8.3869441050108406</v>
      </c>
      <c r="I28" s="11">
        <f>'RD T1'!E27</f>
        <v>29.73075660564535</v>
      </c>
      <c r="J28" s="11">
        <f t="shared" si="5"/>
        <v>21.34381250063451</v>
      </c>
      <c r="L28" s="10" t="str">
        <f>name!D24</f>
        <v>71 Sales occupations</v>
      </c>
      <c r="M28" s="11">
        <v>28.100062914534675</v>
      </c>
      <c r="N28" s="11">
        <v>26.804392785206964</v>
      </c>
      <c r="O28" s="11">
        <v>26.382313343820389</v>
      </c>
      <c r="P28" s="11">
        <v>24.589710520949705</v>
      </c>
      <c r="Q28" s="11">
        <v>23.745120945500393</v>
      </c>
      <c r="R28" s="11"/>
      <c r="S28" s="11">
        <f t="shared" si="3"/>
        <v>-2.6371923983199963</v>
      </c>
      <c r="T28" s="11">
        <f>'RD T1'!T27</f>
        <v>8.0697432034110967</v>
      </c>
      <c r="U28" s="11">
        <f t="shared" si="6"/>
        <v>5.4325508050911004</v>
      </c>
      <c r="W28" s="10" t="str">
        <f>name!D24</f>
        <v>71 Sales occupations</v>
      </c>
      <c r="X28" s="11">
        <v>49.302519259354213</v>
      </c>
      <c r="Y28" s="11">
        <v>44.507218174271365</v>
      </c>
      <c r="Z28" s="11">
        <v>42.549697540735806</v>
      </c>
      <c r="AA28" s="11">
        <v>39.451027148200374</v>
      </c>
      <c r="AB28" s="11">
        <v>36.799945834044962</v>
      </c>
      <c r="AC28" s="11"/>
      <c r="AD28" s="11">
        <f t="shared" si="4"/>
        <v>-5.7497517066908443</v>
      </c>
      <c r="AE28" s="11">
        <f>'RD T1'!T56</f>
        <v>21.66101340223425</v>
      </c>
      <c r="AF28" s="11">
        <f t="shared" si="7"/>
        <v>15.911261695543406</v>
      </c>
    </row>
    <row r="29" spans="1:32" x14ac:dyDescent="0.2">
      <c r="A29" s="10" t="str">
        <f>name!D25</f>
        <v>72 Customer service occupations</v>
      </c>
      <c r="B29" s="11">
        <v>16.551310661422722</v>
      </c>
      <c r="C29" s="11">
        <v>17.202594921897081</v>
      </c>
      <c r="D29" s="11">
        <v>17.604866121108071</v>
      </c>
      <c r="E29" s="11">
        <v>22.346293715642524</v>
      </c>
      <c r="F29" s="11">
        <v>25.26624875842715</v>
      </c>
      <c r="G29" s="11"/>
      <c r="H29" s="11">
        <f t="shared" si="2"/>
        <v>7.661382637319079</v>
      </c>
      <c r="I29" s="11">
        <f>'RD T1'!E28</f>
        <v>10.76183570770227</v>
      </c>
      <c r="J29" s="11">
        <f t="shared" si="5"/>
        <v>18.423218345021347</v>
      </c>
      <c r="L29" s="10" t="str">
        <f>name!D25</f>
        <v>72 Customer service occupations</v>
      </c>
      <c r="M29" s="11">
        <v>5.4669761497131173</v>
      </c>
      <c r="N29" s="11">
        <v>4.8564675218770388</v>
      </c>
      <c r="O29" s="11">
        <v>5.7819922667100769</v>
      </c>
      <c r="P29" s="11">
        <v>7.8544179984242932</v>
      </c>
      <c r="Q29" s="11">
        <v>8.9796641360629046</v>
      </c>
      <c r="R29" s="11"/>
      <c r="S29" s="11">
        <f t="shared" si="3"/>
        <v>3.1976718693528277</v>
      </c>
      <c r="T29" s="11">
        <f>'RD T1'!T28</f>
        <v>2.686373864713083</v>
      </c>
      <c r="U29" s="11">
        <f t="shared" si="6"/>
        <v>5.8840457340659107</v>
      </c>
      <c r="W29" s="10" t="str">
        <f>name!D25</f>
        <v>72 Customer service occupations</v>
      </c>
      <c r="X29" s="11">
        <v>11.084334511709608</v>
      </c>
      <c r="Y29" s="11">
        <v>12.346127400020064</v>
      </c>
      <c r="Z29" s="11">
        <v>11.822873854397983</v>
      </c>
      <c r="AA29" s="11">
        <v>14.491875717218226</v>
      </c>
      <c r="AB29" s="11">
        <v>16.286584622364266</v>
      </c>
      <c r="AC29" s="11"/>
      <c r="AD29" s="11">
        <f t="shared" si="4"/>
        <v>4.4637107679662833</v>
      </c>
      <c r="AE29" s="11">
        <f>'RD T1'!T57</f>
        <v>8.0754618429891885</v>
      </c>
      <c r="AF29" s="11">
        <f t="shared" si="7"/>
        <v>12.539172610955472</v>
      </c>
    </row>
    <row r="30" spans="1:32" x14ac:dyDescent="0.2">
      <c r="A30" s="10" t="str">
        <f>name!D26</f>
        <v>81 Process, plant and machine operatives</v>
      </c>
      <c r="B30" s="11">
        <v>43.772247322479416</v>
      </c>
      <c r="C30" s="11">
        <v>43.388852944909182</v>
      </c>
      <c r="D30" s="11">
        <v>37.850830678901964</v>
      </c>
      <c r="E30" s="11">
        <v>45.227111655845135</v>
      </c>
      <c r="F30" s="11">
        <v>44.270803732973171</v>
      </c>
      <c r="G30" s="11"/>
      <c r="H30" s="11">
        <f t="shared" si="2"/>
        <v>6.4199730540712068</v>
      </c>
      <c r="I30" s="11">
        <f>'RD T1'!E29</f>
        <v>17.461901314638041</v>
      </c>
      <c r="J30" s="11">
        <f t="shared" si="5"/>
        <v>23.881874368709248</v>
      </c>
      <c r="L30" s="10" t="str">
        <f>name!D26</f>
        <v>81 Process, plant and machine operatives</v>
      </c>
      <c r="M30" s="11">
        <v>33.347063710600132</v>
      </c>
      <c r="N30" s="11">
        <v>32.197295344690708</v>
      </c>
      <c r="O30" s="11">
        <v>28.79122090457005</v>
      </c>
      <c r="P30" s="11">
        <v>33.757332348350552</v>
      </c>
      <c r="Q30" s="11">
        <v>32.133998079806929</v>
      </c>
      <c r="R30" s="11"/>
      <c r="S30" s="11">
        <f t="shared" si="3"/>
        <v>3.3427771752368791</v>
      </c>
      <c r="T30" s="11">
        <f>'RD T1'!T29</f>
        <v>11.985164774425479</v>
      </c>
      <c r="U30" s="11">
        <f t="shared" si="6"/>
        <v>15.327941949662359</v>
      </c>
      <c r="W30" s="10" t="str">
        <f>name!D26</f>
        <v>81 Process, plant and machine operatives</v>
      </c>
      <c r="X30" s="11">
        <v>10.425183611879294</v>
      </c>
      <c r="Y30" s="11">
        <v>11.191557600218427</v>
      </c>
      <c r="Z30" s="11">
        <v>9.0596097743318911</v>
      </c>
      <c r="AA30" s="11">
        <v>11.469779307494546</v>
      </c>
      <c r="AB30" s="11">
        <v>12.136805653166281</v>
      </c>
      <c r="AC30" s="11"/>
      <c r="AD30" s="11">
        <f t="shared" si="4"/>
        <v>3.0771958788343898</v>
      </c>
      <c r="AE30" s="11">
        <f>'RD T1'!T58</f>
        <v>5.4767365402125643</v>
      </c>
      <c r="AF30" s="11">
        <f t="shared" si="7"/>
        <v>8.553932419046955</v>
      </c>
    </row>
    <row r="31" spans="1:32" x14ac:dyDescent="0.2">
      <c r="A31" s="10" t="str">
        <f>name!D27</f>
        <v>82 Transport and mobile machine drivers and operatives</v>
      </c>
      <c r="B31" s="11">
        <v>38.983847472972926</v>
      </c>
      <c r="C31" s="11">
        <v>43.014878491683078</v>
      </c>
      <c r="D31" s="11">
        <v>42.326996490138747</v>
      </c>
      <c r="E31" s="11">
        <v>43.95160573260879</v>
      </c>
      <c r="F31" s="11">
        <v>42.920434521925571</v>
      </c>
      <c r="G31" s="11"/>
      <c r="H31" s="11">
        <f t="shared" si="2"/>
        <v>0.59343803178682464</v>
      </c>
      <c r="I31" s="11">
        <f>'RD T1'!E30</f>
        <v>22.914617159315544</v>
      </c>
      <c r="J31" s="11">
        <f t="shared" si="5"/>
        <v>23.508055191102368</v>
      </c>
      <c r="L31" s="10" t="str">
        <f>name!D27</f>
        <v>82 Transport and mobile machine drivers and operatives</v>
      </c>
      <c r="M31" s="11">
        <v>36.951814496992675</v>
      </c>
      <c r="N31" s="11">
        <v>40.712340042107456</v>
      </c>
      <c r="O31" s="11">
        <v>40.145946344539766</v>
      </c>
      <c r="P31" s="11">
        <v>40.871715048079203</v>
      </c>
      <c r="Q31" s="11">
        <v>39.539468908539789</v>
      </c>
      <c r="R31" s="11"/>
      <c r="S31" s="11">
        <f t="shared" si="3"/>
        <v>-0.60647743599997739</v>
      </c>
      <c r="T31" s="11">
        <f>'RD T1'!T30</f>
        <v>21.024351381400677</v>
      </c>
      <c r="U31" s="11">
        <f t="shared" si="6"/>
        <v>20.4178739454007</v>
      </c>
      <c r="W31" s="10" t="str">
        <f>name!D27</f>
        <v>82 Transport and mobile machine drivers and operatives</v>
      </c>
      <c r="X31" s="11">
        <v>2.0320329759802567</v>
      </c>
      <c r="Y31" s="11">
        <v>2.302538449575644</v>
      </c>
      <c r="Z31" s="11">
        <v>2.1810501455989582</v>
      </c>
      <c r="AA31" s="11">
        <v>3.0798906845296345</v>
      </c>
      <c r="AB31" s="11">
        <v>3.3809656133857131</v>
      </c>
      <c r="AC31" s="11"/>
      <c r="AD31" s="11">
        <f t="shared" si="4"/>
        <v>1.199915467786755</v>
      </c>
      <c r="AE31" s="11">
        <f>'RD T1'!T59</f>
        <v>1.8902657779148639</v>
      </c>
      <c r="AF31" s="11">
        <f t="shared" si="7"/>
        <v>3.0901812457016189</v>
      </c>
    </row>
    <row r="32" spans="1:32" x14ac:dyDescent="0.2">
      <c r="A32" s="10" t="str">
        <f>name!D28</f>
        <v>91 Elementary trades and related occupations</v>
      </c>
      <c r="B32" s="11">
        <v>22.789519560982249</v>
      </c>
      <c r="C32" s="11">
        <v>20.649007299642602</v>
      </c>
      <c r="D32" s="11">
        <v>19.103931410494255</v>
      </c>
      <c r="E32" s="11">
        <v>15.949651525605679</v>
      </c>
      <c r="F32" s="11">
        <v>14.846414260553058</v>
      </c>
      <c r="G32" s="11"/>
      <c r="H32" s="11">
        <f t="shared" si="2"/>
        <v>-4.2575171499411972</v>
      </c>
      <c r="I32" s="11">
        <f>'RD T1'!E31</f>
        <v>6.4394707528215021</v>
      </c>
      <c r="J32" s="11">
        <f t="shared" si="5"/>
        <v>2.1819536028803048</v>
      </c>
      <c r="L32" s="10" t="str">
        <f>name!D28</f>
        <v>91 Elementary trades and related occupations</v>
      </c>
      <c r="M32" s="11">
        <v>16.788840505360472</v>
      </c>
      <c r="N32" s="11">
        <v>15.010865544967094</v>
      </c>
      <c r="O32" s="11">
        <v>14.701134993779938</v>
      </c>
      <c r="P32" s="11">
        <v>12.140172480124829</v>
      </c>
      <c r="Q32" s="11">
        <v>11.204604705694354</v>
      </c>
      <c r="R32" s="11"/>
      <c r="S32" s="11">
        <f t="shared" si="3"/>
        <v>-3.4965302880855837</v>
      </c>
      <c r="T32" s="11">
        <f>'RD T1'!T31</f>
        <v>4.0216487002603927</v>
      </c>
      <c r="U32" s="11">
        <f t="shared" si="6"/>
        <v>0.52511841217480892</v>
      </c>
      <c r="W32" s="10" t="str">
        <f>name!D28</f>
        <v>91 Elementary trades and related occupations</v>
      </c>
      <c r="X32" s="11">
        <v>6.0006790556217871</v>
      </c>
      <c r="Y32" s="11">
        <v>5.6381417546755284</v>
      </c>
      <c r="Z32" s="11">
        <v>4.4027964167143345</v>
      </c>
      <c r="AA32" s="11">
        <v>3.8094790454808436</v>
      </c>
      <c r="AB32" s="11">
        <v>3.6418095548587064</v>
      </c>
      <c r="AC32" s="11"/>
      <c r="AD32" s="11">
        <f t="shared" si="4"/>
        <v>-0.76098686185562814</v>
      </c>
      <c r="AE32" s="11">
        <f>'RD T1'!T60</f>
        <v>2.4178220525611098</v>
      </c>
      <c r="AF32" s="11">
        <f t="shared" si="7"/>
        <v>1.6568351907054817</v>
      </c>
    </row>
    <row r="33" spans="1:32" x14ac:dyDescent="0.2">
      <c r="A33" s="10" t="str">
        <f>name!D29</f>
        <v>92 Elementary administration and service occupations</v>
      </c>
      <c r="B33" s="11">
        <v>105.52483566066194</v>
      </c>
      <c r="C33" s="11">
        <v>98.078079107755556</v>
      </c>
      <c r="D33" s="11">
        <v>90.924167076645276</v>
      </c>
      <c r="E33" s="11">
        <v>90.478127919891577</v>
      </c>
      <c r="F33" s="11">
        <v>84.190063648922276</v>
      </c>
      <c r="G33" s="11"/>
      <c r="H33" s="11">
        <f t="shared" ref="H33" si="8">F33-D33</f>
        <v>-6.7341034277229994</v>
      </c>
      <c r="I33" s="11">
        <f>'RD T1'!E32</f>
        <v>41.638785363535206</v>
      </c>
      <c r="J33" s="11">
        <f>SUM(H33:I33)</f>
        <v>34.904681935812206</v>
      </c>
      <c r="L33" s="10" t="str">
        <f>name!D29</f>
        <v>92 Elementary administration and service occupations</v>
      </c>
      <c r="M33" s="11">
        <v>55.277959374199099</v>
      </c>
      <c r="N33" s="11">
        <v>47.231214339860614</v>
      </c>
      <c r="O33" s="11">
        <v>45.150638816118246</v>
      </c>
      <c r="P33" s="11">
        <v>47.13972011961966</v>
      </c>
      <c r="Q33" s="11">
        <v>43.569649146695781</v>
      </c>
      <c r="R33" s="11"/>
      <c r="S33" s="11">
        <f t="shared" ref="S33" si="9">Q33-O33</f>
        <v>-1.5809896694224648</v>
      </c>
      <c r="T33" s="11">
        <f>'RD T1'!T32</f>
        <v>17.977402117676586</v>
      </c>
      <c r="U33" s="11">
        <f t="shared" ref="U33" si="10">SUM(S33:T33)</f>
        <v>16.396412448254122</v>
      </c>
      <c r="W33" s="10" t="str">
        <f>name!D29</f>
        <v>92 Elementary administration and service occupations</v>
      </c>
      <c r="X33" s="11">
        <v>50.246876286462864</v>
      </c>
      <c r="Y33" s="11">
        <v>50.846864767894886</v>
      </c>
      <c r="Z33" s="11">
        <v>45.773528260526916</v>
      </c>
      <c r="AA33" s="11">
        <v>43.338407800271767</v>
      </c>
      <c r="AB33" s="11">
        <v>40.620414502226588</v>
      </c>
      <c r="AC33" s="11"/>
      <c r="AD33" s="11">
        <f t="shared" ref="AD33" si="11">AB33-Z33</f>
        <v>-5.1531137583003286</v>
      </c>
      <c r="AE33" s="11">
        <f>'RD T1'!T61</f>
        <v>23.661383245858623</v>
      </c>
      <c r="AF33" s="11">
        <f t="shared" ref="AF33" si="12">SUM(AD33:AE33)</f>
        <v>18.508269487558294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1038.2930000000001</v>
      </c>
      <c r="C35" s="34">
        <f>SUM(C8:C33)</f>
        <v>1089.3149999999994</v>
      </c>
      <c r="D35" s="34">
        <f>SUM(D8:D33)</f>
        <v>1086.2269999999996</v>
      </c>
      <c r="E35" s="34">
        <f>SUM(E8:E33)</f>
        <v>1100.6840000000007</v>
      </c>
      <c r="F35" s="34">
        <f>SUM(F8:F33)</f>
        <v>1129.49</v>
      </c>
      <c r="G35" s="11"/>
      <c r="H35" s="34">
        <f>F35-D35</f>
        <v>43.263000000000375</v>
      </c>
      <c r="I35" s="34">
        <f>SUM(I8:I33)</f>
        <v>528.26042526863785</v>
      </c>
      <c r="J35" s="34">
        <f>SUM(J8:J33)</f>
        <v>571.52342526863777</v>
      </c>
      <c r="L35" s="231" t="str">
        <f>name!D3</f>
        <v>All occupations</v>
      </c>
      <c r="M35" s="34">
        <f>SUM(M8:M33)</f>
        <v>550.54166827768017</v>
      </c>
      <c r="N35" s="34">
        <f>SUM(N8:N33)</f>
        <v>562.68321917003777</v>
      </c>
      <c r="O35" s="34">
        <f>SUM(O8:O33)</f>
        <v>565.52248555883921</v>
      </c>
      <c r="P35" s="34">
        <f>SUM(P8:P33)</f>
        <v>569.84383893966753</v>
      </c>
      <c r="Q35" s="34">
        <f>SUM(Q8:Q33)</f>
        <v>579.30381695689357</v>
      </c>
      <c r="R35" s="11"/>
      <c r="S35" s="34">
        <f>Q35-O35</f>
        <v>13.781331398054363</v>
      </c>
      <c r="T35" s="34">
        <f>SUM(T8:T33)</f>
        <v>228.93567670158319</v>
      </c>
      <c r="U35" s="34">
        <f>SUM(U8:U33)</f>
        <v>242.71700809963758</v>
      </c>
      <c r="W35" s="231" t="str">
        <f>name!D3</f>
        <v>All occupations</v>
      </c>
      <c r="X35" s="34">
        <f>SUM(X8:X33)</f>
        <v>487.75133172231995</v>
      </c>
      <c r="Y35" s="34">
        <f>SUM(Y8:Y33)</f>
        <v>526.63178082996183</v>
      </c>
      <c r="Z35" s="34">
        <f>SUM(Z8:Z33)</f>
        <v>520.7045144411602</v>
      </c>
      <c r="AA35" s="34">
        <f>SUM(AA8:AA33)</f>
        <v>530.84016106033255</v>
      </c>
      <c r="AB35" s="34">
        <f>SUM(AB8:AB33)</f>
        <v>550.18618304310621</v>
      </c>
      <c r="AC35" s="11"/>
      <c r="AD35" s="34">
        <f t="shared" ref="AD35" si="13">AB35-Z35</f>
        <v>29.481668601946012</v>
      </c>
      <c r="AE35" s="34">
        <f>SUM(AE8:AE33)</f>
        <v>299.3247485670546</v>
      </c>
      <c r="AF35" s="34">
        <f>SUM(AF8:AF33)</f>
        <v>328.80641716900038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Derby, Derbyshire, Nottingham and Nottinghamshire (Continued)</v>
      </c>
      <c r="L38" s="19" t="str">
        <f>CONCATENATE(L$1," (Continued)")</f>
        <v>Occupation Table 2.1  Males: Employment Change by Occupation (SOC 2020) and Replacement Demand, 2015-2035, Derby, Derbyshire, Nottingham and Nottinghamshire (Continued)</v>
      </c>
      <c r="W38" s="19" t="str">
        <f>CONCATENATE(W$1," (Continued)")</f>
        <v>Occupation Table 2.2  Females: Employment Change by Occupation (SOC 2020) and Replacement Demand, 2015-2035, Derby, Derbyshire, Nottingham and Nottinghamshire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6.2993521517955982</v>
      </c>
      <c r="C45" s="173">
        <f t="shared" si="20"/>
        <v>7.2084307274470047</v>
      </c>
      <c r="D45" s="173">
        <f t="shared" si="20"/>
        <v>7.5043790223343354</v>
      </c>
      <c r="E45" s="173">
        <f t="shared" si="20"/>
        <v>6.824895622971054</v>
      </c>
      <c r="F45" s="173">
        <f t="shared" si="20"/>
        <v>7.23967519571673</v>
      </c>
      <c r="H45" s="68">
        <f t="shared" ref="H45:H70" si="21">IF(D8&gt;0,(H8/D8)*100,0)</f>
        <v>0.31505555217964576</v>
      </c>
      <c r="I45" s="69">
        <f t="shared" ref="I45:I70" si="22">IF(D8&gt;0,I8/D8*100,0)</f>
        <v>48.281313197046181</v>
      </c>
      <c r="J45" s="69">
        <f t="shared" ref="J45:J70" si="23">IF(D8&gt;0,(J8/D8)*100,0)</f>
        <v>48.596368749225825</v>
      </c>
      <c r="L45" t="str">
        <f t="shared" ref="L45:L70" si="24">L8</f>
        <v>11 Corporate managers and directors</v>
      </c>
      <c r="M45" s="173">
        <f t="shared" ref="M45:Q45" si="25">M8/M$35*100</f>
        <v>8.584696742497437</v>
      </c>
      <c r="N45" s="173">
        <f t="shared" si="25"/>
        <v>9.6106860026588308</v>
      </c>
      <c r="O45" s="173">
        <f t="shared" si="25"/>
        <v>9.9697778199918048</v>
      </c>
      <c r="P45" s="173">
        <f t="shared" si="25"/>
        <v>8.8579419890943321</v>
      </c>
      <c r="Q45" s="173">
        <f t="shared" si="25"/>
        <v>9.1150820897840461</v>
      </c>
      <c r="S45" s="68">
        <f t="shared" ref="S45:S70" si="26">IF(O8&gt;0,(S8/O8)*100,0)</f>
        <v>-6.344860132087403</v>
      </c>
      <c r="T45" s="69">
        <f t="shared" ref="T45:T70" si="27">IF(O8&gt;0,T8/O8*100,0)</f>
        <v>42.718743380850817</v>
      </c>
      <c r="U45" s="69">
        <f t="shared" ref="U45:U70" si="28">IF(O8&gt;0,(U8/O8)*100,0)</f>
        <v>36.37388324876342</v>
      </c>
      <c r="W45" t="str">
        <f t="shared" ref="W45:W70" si="29">W8</f>
        <v>11 Corporate managers and directors</v>
      </c>
      <c r="X45" s="173">
        <f t="shared" ref="X45:AB45" si="30">X8/X$35*100</f>
        <v>3.7198052767280338</v>
      </c>
      <c r="Y45" s="173">
        <f t="shared" si="30"/>
        <v>4.6417251454288992</v>
      </c>
      <c r="Z45" s="173">
        <f t="shared" si="30"/>
        <v>4.8267789300029289</v>
      </c>
      <c r="AA45" s="173">
        <f t="shared" si="30"/>
        <v>4.6424704204393947</v>
      </c>
      <c r="AB45" s="173">
        <f t="shared" si="30"/>
        <v>5.2650156975966906</v>
      </c>
      <c r="AD45" s="68">
        <f t="shared" ref="AD45:AD70" si="31">IF(Z8&gt;0,(AD8/Z8)*100,0)</f>
        <v>15.255218601795995</v>
      </c>
      <c r="AE45" s="69">
        <f t="shared" ref="AE45:AE70" si="32">IF(Z8&gt;0,AE8/Z8*100,0)</f>
        <v>60.759804512658313</v>
      </c>
      <c r="AF45" s="69">
        <f t="shared" ref="AF45:AF70" si="33">IF(Z8&gt;0,(AF8/Z8)*100,0)</f>
        <v>76.015023114454323</v>
      </c>
    </row>
    <row r="46" spans="1:32" x14ac:dyDescent="0.2">
      <c r="A46" t="str">
        <f t="shared" si="19"/>
        <v>12 Other managers and proprietors</v>
      </c>
      <c r="B46" s="173">
        <f t="shared" si="20"/>
        <v>3.0293725780623522</v>
      </c>
      <c r="C46" s="173">
        <f t="shared" si="20"/>
        <v>3.1859690283333832</v>
      </c>
      <c r="D46" s="173">
        <f t="shared" si="20"/>
        <v>3.3150501149013989</v>
      </c>
      <c r="E46" s="173">
        <f t="shared" si="20"/>
        <v>4.0146807196690775</v>
      </c>
      <c r="F46" s="173">
        <f t="shared" si="20"/>
        <v>4.472746212768425</v>
      </c>
      <c r="H46" s="68">
        <f t="shared" si="21"/>
        <v>40.296215148933832</v>
      </c>
      <c r="I46" s="69">
        <f t="shared" si="22"/>
        <v>67.714465922807236</v>
      </c>
      <c r="J46" s="69">
        <f t="shared" si="23"/>
        <v>108.01068107174108</v>
      </c>
      <c r="L46" t="str">
        <f t="shared" si="24"/>
        <v>12 Other managers and proprietors</v>
      </c>
      <c r="M46" s="173">
        <f t="shared" ref="M46:Q46" si="34">M9/M$35*100</f>
        <v>3.6566845040740343</v>
      </c>
      <c r="N46" s="173">
        <f t="shared" si="34"/>
        <v>3.838456843553923</v>
      </c>
      <c r="O46" s="173">
        <f t="shared" si="34"/>
        <v>4.0421883057904058</v>
      </c>
      <c r="P46" s="173">
        <f t="shared" si="34"/>
        <v>5.0840107242171646</v>
      </c>
      <c r="Q46" s="173">
        <f t="shared" si="34"/>
        <v>5.7188890046561722</v>
      </c>
      <c r="S46" s="68">
        <f t="shared" si="26"/>
        <v>44.927779705887779</v>
      </c>
      <c r="T46" s="69">
        <f t="shared" si="27"/>
        <v>63.544922891625419</v>
      </c>
      <c r="U46" s="69">
        <f t="shared" si="28"/>
        <v>108.47270259751318</v>
      </c>
      <c r="W46" t="str">
        <f t="shared" si="29"/>
        <v>12 Other managers and proprietors</v>
      </c>
      <c r="X46" s="173">
        <f t="shared" ref="X46:AB46" si="35">X9/X$35*100</f>
        <v>2.3213040771370164</v>
      </c>
      <c r="Y46" s="173">
        <f t="shared" si="35"/>
        <v>2.4888140944649626</v>
      </c>
      <c r="Z46" s="173">
        <f t="shared" si="35"/>
        <v>2.5253258362524282</v>
      </c>
      <c r="AA46" s="173">
        <f t="shared" si="35"/>
        <v>2.8667812961064487</v>
      </c>
      <c r="AB46" s="173">
        <f t="shared" si="35"/>
        <v>3.1606535102198898</v>
      </c>
      <c r="AD46" s="68">
        <f t="shared" si="31"/>
        <v>32.244556110316744</v>
      </c>
      <c r="AE46" s="69">
        <f t="shared" si="32"/>
        <v>74.962932055814434</v>
      </c>
      <c r="AF46" s="69">
        <f t="shared" si="33"/>
        <v>107.20748816613117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5.272321357358928</v>
      </c>
      <c r="C47" s="173">
        <f t="shared" si="20"/>
        <v>5.9548076670174934</v>
      </c>
      <c r="D47" s="173">
        <f t="shared" si="20"/>
        <v>6.2492893938547223</v>
      </c>
      <c r="E47" s="173">
        <f t="shared" si="20"/>
        <v>6.4759570630021885</v>
      </c>
      <c r="F47" s="173">
        <f t="shared" si="20"/>
        <v>7.0180677442659558</v>
      </c>
      <c r="H47" s="68">
        <f t="shared" si="21"/>
        <v>16.77468811133868</v>
      </c>
      <c r="I47" s="69">
        <f t="shared" si="22"/>
        <v>39.501265640282782</v>
      </c>
      <c r="J47" s="69">
        <f t="shared" si="23"/>
        <v>56.275953751621465</v>
      </c>
      <c r="L47" t="str">
        <f t="shared" si="24"/>
        <v>21 Science, research, engineering and technology professionals</v>
      </c>
      <c r="M47" s="173">
        <f t="shared" ref="M47:Q47" si="36">M10/M$35*100</f>
        <v>8.3214563298150495</v>
      </c>
      <c r="N47" s="173">
        <f t="shared" si="36"/>
        <v>9.6983080370996504</v>
      </c>
      <c r="O47" s="173">
        <f t="shared" si="36"/>
        <v>9.7407202121570187</v>
      </c>
      <c r="P47" s="173">
        <f t="shared" si="36"/>
        <v>9.8676998402782914</v>
      </c>
      <c r="Q47" s="173">
        <f t="shared" si="36"/>
        <v>10.570145081384858</v>
      </c>
      <c r="S47" s="68">
        <f t="shared" si="26"/>
        <v>11.159450644567718</v>
      </c>
      <c r="T47" s="69">
        <f t="shared" si="27"/>
        <v>34.214493525759217</v>
      </c>
      <c r="U47" s="69">
        <f t="shared" si="28"/>
        <v>45.373944170326936</v>
      </c>
      <c r="W47" t="str">
        <f t="shared" si="29"/>
        <v>21 Science, research, engineering and technology professionals</v>
      </c>
      <c r="X47" s="173">
        <f t="shared" ref="X47:AB47" si="37">X10/X$35*100</f>
        <v>1.8306580642784998</v>
      </c>
      <c r="Y47" s="173">
        <f t="shared" si="37"/>
        <v>1.9550398674319898</v>
      </c>
      <c r="Z47" s="173">
        <f t="shared" si="37"/>
        <v>2.4573448653112311</v>
      </c>
      <c r="AA47" s="173">
        <f t="shared" si="37"/>
        <v>2.8350047261663787</v>
      </c>
      <c r="AB47" s="173">
        <f t="shared" si="37"/>
        <v>3.2780029753950974</v>
      </c>
      <c r="AD47" s="68">
        <f t="shared" si="31"/>
        <v>40.94886083447232</v>
      </c>
      <c r="AE47" s="69">
        <f t="shared" si="32"/>
        <v>62.261361362081246</v>
      </c>
      <c r="AF47" s="69">
        <f t="shared" si="33"/>
        <v>103.21022219655359</v>
      </c>
    </row>
    <row r="48" spans="1:32" x14ac:dyDescent="0.2">
      <c r="A48" t="str">
        <f t="shared" si="19"/>
        <v>22 Health professionals</v>
      </c>
      <c r="B48" s="173">
        <f t="shared" si="20"/>
        <v>3.9038769558854485</v>
      </c>
      <c r="C48" s="173">
        <f t="shared" si="20"/>
        <v>4.3285466075822017</v>
      </c>
      <c r="D48" s="173">
        <f t="shared" si="20"/>
        <v>4.3356677538208741</v>
      </c>
      <c r="E48" s="173">
        <f t="shared" si="20"/>
        <v>4.6017662781327262</v>
      </c>
      <c r="F48" s="173">
        <f t="shared" si="20"/>
        <v>4.8871032961476661</v>
      </c>
      <c r="H48" s="68">
        <f t="shared" si="21"/>
        <v>17.208017630303829</v>
      </c>
      <c r="I48" s="69">
        <f t="shared" si="22"/>
        <v>57.67664703894151</v>
      </c>
      <c r="J48" s="69">
        <f t="shared" si="23"/>
        <v>74.884664669245339</v>
      </c>
      <c r="L48" t="str">
        <f t="shared" si="24"/>
        <v>22 Health professionals</v>
      </c>
      <c r="M48" s="173">
        <f t="shared" ref="M48:Q48" si="38">M11/M$35*100</f>
        <v>1.9116076015817374</v>
      </c>
      <c r="N48" s="173">
        <f t="shared" si="38"/>
        <v>2.027061550512232</v>
      </c>
      <c r="O48" s="173">
        <f t="shared" si="38"/>
        <v>2.2372375638859228</v>
      </c>
      <c r="P48" s="173">
        <f t="shared" si="38"/>
        <v>2.324624924063782</v>
      </c>
      <c r="Q48" s="173">
        <f t="shared" si="38"/>
        <v>2.4431447236872259</v>
      </c>
      <c r="S48" s="68">
        <f t="shared" si="26"/>
        <v>11.864839484569591</v>
      </c>
      <c r="T48" s="69">
        <f t="shared" si="27"/>
        <v>40.412350134552284</v>
      </c>
      <c r="U48" s="69">
        <f t="shared" si="28"/>
        <v>52.277189619121877</v>
      </c>
      <c r="W48" t="str">
        <f t="shared" si="29"/>
        <v>22 Health professionals</v>
      </c>
      <c r="X48" s="173">
        <f t="shared" ref="X48:AB48" si="39">X11/X$35*100</f>
        <v>6.1526197529656903</v>
      </c>
      <c r="Y48" s="173">
        <f t="shared" si="39"/>
        <v>6.7875835816572554</v>
      </c>
      <c r="Z48" s="173">
        <f t="shared" si="39"/>
        <v>6.6147135924330911</v>
      </c>
      <c r="AA48" s="173">
        <f t="shared" si="39"/>
        <v>7.0462214384563033</v>
      </c>
      <c r="AB48" s="173">
        <f t="shared" si="39"/>
        <v>7.4604040680427763</v>
      </c>
      <c r="AD48" s="68">
        <f t="shared" si="31"/>
        <v>19.170741691998028</v>
      </c>
      <c r="AE48" s="69">
        <f t="shared" si="32"/>
        <v>64.018387856535654</v>
      </c>
      <c r="AF48" s="69">
        <f t="shared" si="33"/>
        <v>83.189129548533685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3.6478486573562554</v>
      </c>
      <c r="C49" s="173">
        <f t="shared" si="20"/>
        <v>3.739591092401104</v>
      </c>
      <c r="D49" s="173">
        <f t="shared" si="20"/>
        <v>3.9092620596957879</v>
      </c>
      <c r="E49" s="173">
        <f t="shared" si="20"/>
        <v>3.8282812403757505</v>
      </c>
      <c r="F49" s="173">
        <f t="shared" si="20"/>
        <v>3.8744828122961712</v>
      </c>
      <c r="H49" s="68">
        <f t="shared" si="21"/>
        <v>3.0577723144582771</v>
      </c>
      <c r="I49" s="69">
        <f t="shared" si="22"/>
        <v>48.713006258687763</v>
      </c>
      <c r="J49" s="69">
        <f t="shared" si="23"/>
        <v>51.770778573146039</v>
      </c>
      <c r="L49" t="str">
        <f t="shared" si="24"/>
        <v>23 Teaching and other educational professionals</v>
      </c>
      <c r="M49" s="173">
        <f t="shared" ref="M49:Q49" si="40">M12/M$35*100</f>
        <v>2.7937315419519928</v>
      </c>
      <c r="N49" s="173">
        <f t="shared" si="40"/>
        <v>2.6929023679924846</v>
      </c>
      <c r="O49" s="173">
        <f t="shared" si="40"/>
        <v>2.8093593243105546</v>
      </c>
      <c r="P49" s="173">
        <f t="shared" si="40"/>
        <v>2.8579679330078149</v>
      </c>
      <c r="Q49" s="173">
        <f t="shared" si="40"/>
        <v>2.9014536421384003</v>
      </c>
      <c r="S49" s="68">
        <f t="shared" si="26"/>
        <v>5.7949307103581598</v>
      </c>
      <c r="T49" s="69">
        <f t="shared" si="27"/>
        <v>43.313389009259787</v>
      </c>
      <c r="U49" s="69">
        <f t="shared" si="28"/>
        <v>49.108319719617946</v>
      </c>
      <c r="W49" t="str">
        <f t="shared" si="29"/>
        <v>23 Teaching and other educational professionals</v>
      </c>
      <c r="X49" s="173">
        <f t="shared" ref="X49:AB49" si="41">X12/X$35*100</f>
        <v>4.6119199597527816</v>
      </c>
      <c r="Y49" s="173">
        <f t="shared" si="41"/>
        <v>4.8579326022717053</v>
      </c>
      <c r="Z49" s="173">
        <f t="shared" si="41"/>
        <v>5.1038353955071747</v>
      </c>
      <c r="AA49" s="173">
        <f t="shared" si="41"/>
        <v>4.8698886781783779</v>
      </c>
      <c r="AB49" s="173">
        <f t="shared" si="41"/>
        <v>4.8990078361073017</v>
      </c>
      <c r="AD49" s="68">
        <f t="shared" si="31"/>
        <v>1.4214490863194078</v>
      </c>
      <c r="AE49" s="69">
        <f t="shared" si="32"/>
        <v>51.940995965652718</v>
      </c>
      <c r="AF49" s="69">
        <f t="shared" si="33"/>
        <v>53.362445051972131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5.064462176422567</v>
      </c>
      <c r="C50" s="173">
        <f t="shared" si="20"/>
        <v>5.8364249632623686</v>
      </c>
      <c r="D50" s="173">
        <f t="shared" si="20"/>
        <v>6.6279759777171234</v>
      </c>
      <c r="E50" s="173">
        <f t="shared" si="20"/>
        <v>7.2425965759189106</v>
      </c>
      <c r="F50" s="173">
        <f t="shared" si="20"/>
        <v>7.9570139649084188</v>
      </c>
      <c r="H50" s="68">
        <f t="shared" si="21"/>
        <v>24.833455139155173</v>
      </c>
      <c r="I50" s="69">
        <f t="shared" si="22"/>
        <v>54.837826244354261</v>
      </c>
      <c r="J50" s="69">
        <f t="shared" si="23"/>
        <v>79.671281383509438</v>
      </c>
      <c r="L50" t="str">
        <f t="shared" si="24"/>
        <v>24 Business, media and public service professionals</v>
      </c>
      <c r="M50" s="173">
        <f t="shared" ref="M50:Q50" si="42">M13/M$35*100</f>
        <v>5.6030794408501672</v>
      </c>
      <c r="N50" s="173">
        <f t="shared" si="42"/>
        <v>6.125475927300025</v>
      </c>
      <c r="O50" s="173">
        <f t="shared" si="42"/>
        <v>6.7543513447596908</v>
      </c>
      <c r="P50" s="173">
        <f t="shared" si="42"/>
        <v>7.4334955043614119</v>
      </c>
      <c r="Q50" s="173">
        <f t="shared" si="42"/>
        <v>7.9790345335968862</v>
      </c>
      <c r="S50" s="68">
        <f t="shared" si="26"/>
        <v>21.010542932268063</v>
      </c>
      <c r="T50" s="69">
        <f t="shared" si="27"/>
        <v>47.494020953901526</v>
      </c>
      <c r="U50" s="69">
        <f t="shared" si="28"/>
        <v>68.504563886169592</v>
      </c>
      <c r="W50" t="str">
        <f t="shared" si="29"/>
        <v>24 Business, media and public service professionals</v>
      </c>
      <c r="X50" s="173">
        <f t="shared" ref="X50:AB50" si="43">X13/X$35*100</f>
        <v>4.4565063841256229</v>
      </c>
      <c r="Y50" s="173">
        <f t="shared" si="43"/>
        <v>5.5275865435745395</v>
      </c>
      <c r="Z50" s="173">
        <f t="shared" si="43"/>
        <v>6.4907232562575929</v>
      </c>
      <c r="AA50" s="173">
        <f t="shared" si="43"/>
        <v>7.0376712778482897</v>
      </c>
      <c r="AB50" s="173">
        <f t="shared" si="43"/>
        <v>7.9338279964382075</v>
      </c>
      <c r="AD50" s="68">
        <f t="shared" si="31"/>
        <v>29.154048702130531</v>
      </c>
      <c r="AE50" s="69">
        <f t="shared" si="32"/>
        <v>63.1376762405203</v>
      </c>
      <c r="AF50" s="69">
        <f t="shared" si="33"/>
        <v>92.291724942650845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1.6083481113075666</v>
      </c>
      <c r="C51" s="173">
        <f t="shared" si="20"/>
        <v>1.840416194417567</v>
      </c>
      <c r="D51" s="173">
        <f t="shared" si="20"/>
        <v>2.0403781690412339</v>
      </c>
      <c r="E51" s="173">
        <f t="shared" si="20"/>
        <v>1.7356613418084816</v>
      </c>
      <c r="F51" s="173">
        <f t="shared" si="20"/>
        <v>1.7895677854975307</v>
      </c>
      <c r="H51" s="68">
        <f t="shared" si="21"/>
        <v>-8.7990669159233796</v>
      </c>
      <c r="I51" s="69">
        <f t="shared" si="22"/>
        <v>35.926889615712234</v>
      </c>
      <c r="J51" s="69">
        <f t="shared" si="23"/>
        <v>27.127822699788851</v>
      </c>
      <c r="L51" t="str">
        <f t="shared" si="24"/>
        <v>31 Science, engineering and technology associate professionals</v>
      </c>
      <c r="M51" s="173">
        <f t="shared" ref="M51:Q51" si="44">M14/M$35*100</f>
        <v>2.2713211726447882</v>
      </c>
      <c r="N51" s="173">
        <f t="shared" si="44"/>
        <v>2.7458774327000128</v>
      </c>
      <c r="O51" s="173">
        <f t="shared" si="44"/>
        <v>2.9063453576160634</v>
      </c>
      <c r="P51" s="173">
        <f t="shared" si="44"/>
        <v>2.3251820937675696</v>
      </c>
      <c r="Q51" s="173">
        <f t="shared" si="44"/>
        <v>2.3159168945371471</v>
      </c>
      <c r="S51" s="68">
        <f t="shared" si="26"/>
        <v>-18.373295391103785</v>
      </c>
      <c r="T51" s="69">
        <f t="shared" si="27"/>
        <v>29.837089657609006</v>
      </c>
      <c r="U51" s="69">
        <f t="shared" si="28"/>
        <v>11.46379426650522</v>
      </c>
      <c r="W51" t="str">
        <f t="shared" si="29"/>
        <v>31 Science, engineering and technology associate professionals</v>
      </c>
      <c r="X51" s="173">
        <f t="shared" ref="X51:AB51" si="45">X14/X$35*100</f>
        <v>0.86002766301088163</v>
      </c>
      <c r="Y51" s="173">
        <f t="shared" si="45"/>
        <v>0.87297012880506153</v>
      </c>
      <c r="Z51" s="173">
        <f t="shared" si="45"/>
        <v>1.099875631972141</v>
      </c>
      <c r="AA51" s="173">
        <f t="shared" si="45"/>
        <v>1.102825333771795</v>
      </c>
      <c r="AB51" s="173">
        <f t="shared" si="45"/>
        <v>1.2353625776676915</v>
      </c>
      <c r="AD51" s="68">
        <f t="shared" si="31"/>
        <v>18.677720966441001</v>
      </c>
      <c r="AE51" s="69">
        <f t="shared" si="32"/>
        <v>53.403821791354787</v>
      </c>
      <c r="AF51" s="69">
        <f t="shared" si="33"/>
        <v>72.081542757795773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1.7318935558393538</v>
      </c>
      <c r="C52" s="173">
        <f t="shared" si="20"/>
        <v>1.9009009366877538</v>
      </c>
      <c r="D52" s="173">
        <f t="shared" si="20"/>
        <v>1.9373809910177626</v>
      </c>
      <c r="E52" s="173">
        <f t="shared" si="20"/>
        <v>1.9384500312105208</v>
      </c>
      <c r="F52" s="173">
        <f t="shared" si="20"/>
        <v>2.0687775253979201</v>
      </c>
      <c r="H52" s="68">
        <f t="shared" si="21"/>
        <v>11.03516742739054</v>
      </c>
      <c r="I52" s="69">
        <f t="shared" si="22"/>
        <v>59.487705403049738</v>
      </c>
      <c r="J52" s="69">
        <f t="shared" si="23"/>
        <v>70.522872830440292</v>
      </c>
      <c r="L52" t="str">
        <f t="shared" si="24"/>
        <v>32 Health and social care associate professionals</v>
      </c>
      <c r="M52" s="173">
        <f t="shared" ref="M52:Q52" si="46">M15/M$35*100</f>
        <v>0.69564999045252651</v>
      </c>
      <c r="N52" s="173">
        <f t="shared" si="46"/>
        <v>0.69402741230918708</v>
      </c>
      <c r="O52" s="173">
        <f t="shared" si="46"/>
        <v>0.77418620599133414</v>
      </c>
      <c r="P52" s="173">
        <f t="shared" si="46"/>
        <v>0.6876103022971618</v>
      </c>
      <c r="Q52" s="173">
        <f t="shared" si="46"/>
        <v>0.72067818810214357</v>
      </c>
      <c r="S52" s="68">
        <f t="shared" si="26"/>
        <v>-4.6430258812753111</v>
      </c>
      <c r="T52" s="69">
        <f t="shared" si="27"/>
        <v>43.422811813849918</v>
      </c>
      <c r="U52" s="69">
        <f t="shared" si="28"/>
        <v>38.779785932574612</v>
      </c>
      <c r="W52" t="str">
        <f t="shared" si="29"/>
        <v>32 Health and social care associate professionals</v>
      </c>
      <c r="X52" s="173">
        <f t="shared" ref="X52:AB52" si="47">X15/X$35*100</f>
        <v>2.9015372331114873</v>
      </c>
      <c r="Y52" s="173">
        <f t="shared" si="47"/>
        <v>3.1903929585292587</v>
      </c>
      <c r="Z52" s="173">
        <f t="shared" si="47"/>
        <v>3.2006940366578966</v>
      </c>
      <c r="AA52" s="173">
        <f t="shared" si="47"/>
        <v>3.281195673511752</v>
      </c>
      <c r="AB52" s="173">
        <f t="shared" si="47"/>
        <v>3.4882226437994412</v>
      </c>
      <c r="AD52" s="68">
        <f t="shared" si="31"/>
        <v>15.153826249356401</v>
      </c>
      <c r="AE52" s="69">
        <f t="shared" si="32"/>
        <v>63.707950325564511</v>
      </c>
      <c r="AF52" s="69">
        <f t="shared" si="33"/>
        <v>78.86177657492091</v>
      </c>
    </row>
    <row r="53" spans="1:32" x14ac:dyDescent="0.2">
      <c r="A53" t="str">
        <f t="shared" si="19"/>
        <v>33 Protective service occupations</v>
      </c>
      <c r="B53" s="173">
        <f t="shared" si="20"/>
        <v>1.24713905445649</v>
      </c>
      <c r="C53" s="173">
        <f t="shared" si="20"/>
        <v>1.1626201775906353</v>
      </c>
      <c r="D53" s="173">
        <f t="shared" si="20"/>
        <v>1.2207469606028716</v>
      </c>
      <c r="E53" s="173">
        <f t="shared" si="20"/>
        <v>1.4232692235000575</v>
      </c>
      <c r="F53" s="173">
        <f t="shared" si="20"/>
        <v>1.5761429277656784</v>
      </c>
      <c r="H53" s="68">
        <f t="shared" si="21"/>
        <v>34.255393703150091</v>
      </c>
      <c r="I53" s="69">
        <f t="shared" si="22"/>
        <v>39.837922989506438</v>
      </c>
      <c r="J53" s="69">
        <f t="shared" si="23"/>
        <v>74.093316692656529</v>
      </c>
      <c r="L53" t="str">
        <f t="shared" si="24"/>
        <v>33 Protective service occupations</v>
      </c>
      <c r="M53" s="173">
        <f t="shared" ref="M53:Q53" si="48">M16/M$35*100</f>
        <v>1.9556769215789849</v>
      </c>
      <c r="N53" s="173">
        <f t="shared" si="48"/>
        <v>1.8299766008763922</v>
      </c>
      <c r="O53" s="173">
        <f t="shared" si="48"/>
        <v>1.8717677979986267</v>
      </c>
      <c r="P53" s="173">
        <f t="shared" si="48"/>
        <v>2.1210965311048025</v>
      </c>
      <c r="Q53" s="173">
        <f t="shared" si="48"/>
        <v>2.253733596784274</v>
      </c>
      <c r="S53" s="68">
        <f t="shared" si="26"/>
        <v>23.340901974004513</v>
      </c>
      <c r="T53" s="69">
        <f t="shared" si="27"/>
        <v>32.334764681441683</v>
      </c>
      <c r="U53" s="69">
        <f t="shared" si="28"/>
        <v>55.6756666554462</v>
      </c>
      <c r="W53" t="str">
        <f t="shared" si="29"/>
        <v>33 Protective service occupations</v>
      </c>
      <c r="X53" s="173">
        <f t="shared" ref="X53:AB53" si="49">X16/X$35*100</f>
        <v>0.44738804603565979</v>
      </c>
      <c r="Y53" s="173">
        <f t="shared" si="49"/>
        <v>0.44957878081728725</v>
      </c>
      <c r="Z53" s="173">
        <f t="shared" si="49"/>
        <v>0.51369159253144836</v>
      </c>
      <c r="AA53" s="173">
        <f t="shared" si="49"/>
        <v>0.67416879543876784</v>
      </c>
      <c r="AB53" s="173">
        <f t="shared" si="49"/>
        <v>0.86269196699137685</v>
      </c>
      <c r="AD53" s="68">
        <f t="shared" si="31"/>
        <v>77.448214170996692</v>
      </c>
      <c r="AE53" s="69">
        <f t="shared" si="32"/>
        <v>69.530791680465185</v>
      </c>
      <c r="AF53" s="69">
        <f t="shared" si="33"/>
        <v>146.97900585146189</v>
      </c>
    </row>
    <row r="54" spans="1:32" x14ac:dyDescent="0.2">
      <c r="A54" t="str">
        <f t="shared" si="19"/>
        <v>34 Culture, media and sports occupations</v>
      </c>
      <c r="B54" s="173">
        <f t="shared" si="20"/>
        <v>1.4141499960207675</v>
      </c>
      <c r="C54" s="173">
        <f t="shared" si="20"/>
        <v>1.310037348625033</v>
      </c>
      <c r="D54" s="173">
        <f t="shared" si="20"/>
        <v>1.360438955673372</v>
      </c>
      <c r="E54" s="173">
        <f t="shared" si="20"/>
        <v>1.2382155081077972</v>
      </c>
      <c r="F54" s="173">
        <f t="shared" si="20"/>
        <v>1.3013795373222774</v>
      </c>
      <c r="H54" s="68">
        <f t="shared" si="21"/>
        <v>-0.53123841409715455</v>
      </c>
      <c r="I54" s="69">
        <f t="shared" si="22"/>
        <v>43.088535784885927</v>
      </c>
      <c r="J54" s="69">
        <f t="shared" si="23"/>
        <v>42.557297370788774</v>
      </c>
      <c r="L54" t="str">
        <f t="shared" si="24"/>
        <v>34 Culture, media and sports occupations</v>
      </c>
      <c r="M54" s="173">
        <f t="shared" ref="M54:Q54" si="50">M17/M$35*100</f>
        <v>1.5759870785193248</v>
      </c>
      <c r="N54" s="173">
        <f t="shared" si="50"/>
        <v>1.3375693518905152</v>
      </c>
      <c r="O54" s="173">
        <f t="shared" si="50"/>
        <v>1.3205728568784409</v>
      </c>
      <c r="P54" s="173">
        <f t="shared" si="50"/>
        <v>1.2038868802469065</v>
      </c>
      <c r="Q54" s="173">
        <f t="shared" si="50"/>
        <v>1.2728066529433169</v>
      </c>
      <c r="S54" s="68">
        <f t="shared" si="26"/>
        <v>-1.2683073155501037</v>
      </c>
      <c r="T54" s="69">
        <f t="shared" si="27"/>
        <v>37.333358032831164</v>
      </c>
      <c r="U54" s="69">
        <f t="shared" si="28"/>
        <v>36.065050717281061</v>
      </c>
      <c r="W54" t="str">
        <f t="shared" si="29"/>
        <v>34 Culture, media and sports occupations</v>
      </c>
      <c r="X54" s="173">
        <f t="shared" ref="X54:AB54" si="51">X17/X$35*100</f>
        <v>1.2314789265777959</v>
      </c>
      <c r="Y54" s="173">
        <f t="shared" si="51"/>
        <v>1.2806205971270355</v>
      </c>
      <c r="Z54" s="173">
        <f t="shared" si="51"/>
        <v>1.4037364010666373</v>
      </c>
      <c r="AA54" s="173">
        <f t="shared" si="51"/>
        <v>1.2750664446433972</v>
      </c>
      <c r="AB54" s="173">
        <f t="shared" si="51"/>
        <v>1.3314645912410237</v>
      </c>
      <c r="AD54" s="68">
        <f t="shared" si="31"/>
        <v>0.22184559642915844</v>
      </c>
      <c r="AE54" s="69">
        <f t="shared" si="32"/>
        <v>48.968762632422035</v>
      </c>
      <c r="AF54" s="69">
        <f t="shared" si="33"/>
        <v>49.190608228851197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5.4030534416200107</v>
      </c>
      <c r="C55" s="173">
        <f t="shared" si="52"/>
        <v>5.5022586822105151</v>
      </c>
      <c r="D55" s="173">
        <f t="shared" si="52"/>
        <v>5.8319054866900961</v>
      </c>
      <c r="E55" s="173">
        <f t="shared" si="52"/>
        <v>5.4828532213581429</v>
      </c>
      <c r="F55" s="173">
        <f t="shared" si="52"/>
        <v>5.5432373957229188</v>
      </c>
      <c r="H55" s="68">
        <f t="shared" si="21"/>
        <v>-1.1640826380831282</v>
      </c>
      <c r="I55" s="69">
        <f t="shared" si="22"/>
        <v>44.12628740530706</v>
      </c>
      <c r="J55" s="69">
        <f t="shared" si="23"/>
        <v>42.962204767223938</v>
      </c>
      <c r="L55" t="str">
        <f t="shared" si="24"/>
        <v>35 Business and public service associate professionals</v>
      </c>
      <c r="M55" s="173">
        <f t="shared" ref="M55:Q55" si="53">M18/M$35*100</f>
        <v>5.6699537154931585</v>
      </c>
      <c r="N55" s="173">
        <f t="shared" si="53"/>
        <v>5.7207655213995494</v>
      </c>
      <c r="O55" s="173">
        <f t="shared" si="53"/>
        <v>6.0877126941016035</v>
      </c>
      <c r="P55" s="173">
        <f t="shared" si="53"/>
        <v>5.5254164788789435</v>
      </c>
      <c r="Q55" s="173">
        <f t="shared" si="53"/>
        <v>5.3691512191256301</v>
      </c>
      <c r="S55" s="68">
        <f t="shared" si="26"/>
        <v>-9.6541932350550272</v>
      </c>
      <c r="T55" s="69">
        <f t="shared" si="27"/>
        <v>35.04724213766702</v>
      </c>
      <c r="U55" s="69">
        <f t="shared" si="28"/>
        <v>25.393048902611991</v>
      </c>
      <c r="W55" t="str">
        <f t="shared" si="29"/>
        <v>35 Business and public service associate professionals</v>
      </c>
      <c r="X55" s="173">
        <f t="shared" ref="X55:AB55" si="54">X18/X$35*100</f>
        <v>5.1017939421881504</v>
      </c>
      <c r="Y55" s="173">
        <f t="shared" si="54"/>
        <v>5.2687936006087384</v>
      </c>
      <c r="Z55" s="173">
        <f t="shared" si="54"/>
        <v>5.5540804943055262</v>
      </c>
      <c r="AA55" s="173">
        <f t="shared" si="54"/>
        <v>5.4371626126917141</v>
      </c>
      <c r="AB55" s="173">
        <f t="shared" si="54"/>
        <v>5.7265367763515682</v>
      </c>
      <c r="AD55" s="68">
        <f t="shared" si="31"/>
        <v>8.9427217559412</v>
      </c>
      <c r="AE55" s="69">
        <f t="shared" si="32"/>
        <v>54.934171891200101</v>
      </c>
      <c r="AF55" s="69">
        <f t="shared" si="33"/>
        <v>63.876893647141294</v>
      </c>
    </row>
    <row r="56" spans="1:32" x14ac:dyDescent="0.2">
      <c r="A56" t="str">
        <f t="shared" si="19"/>
        <v>41 Administrative occupations</v>
      </c>
      <c r="B56" s="173">
        <f t="shared" si="52"/>
        <v>8.59817290401595</v>
      </c>
      <c r="C56" s="173">
        <f t="shared" si="52"/>
        <v>8.1419048460526255</v>
      </c>
      <c r="D56" s="173">
        <f t="shared" si="52"/>
        <v>8.539888276526602</v>
      </c>
      <c r="E56" s="173">
        <f t="shared" si="52"/>
        <v>7.6611672152730366</v>
      </c>
      <c r="F56" s="173">
        <f t="shared" si="52"/>
        <v>7.0280476488721373</v>
      </c>
      <c r="H56" s="68">
        <f t="shared" si="21"/>
        <v>-14.425512918204692</v>
      </c>
      <c r="I56" s="69">
        <f t="shared" si="22"/>
        <v>45.59351270418604</v>
      </c>
      <c r="J56" s="69">
        <f t="shared" si="23"/>
        <v>31.167999785981348</v>
      </c>
      <c r="L56" t="str">
        <f t="shared" si="24"/>
        <v>41 Administrative occupations</v>
      </c>
      <c r="M56" s="173">
        <f t="shared" ref="M56:Q56" si="55">M19/M$35*100</f>
        <v>3.7875206757415714</v>
      </c>
      <c r="N56" s="173">
        <f t="shared" si="55"/>
        <v>3.489434320188963</v>
      </c>
      <c r="O56" s="173">
        <f t="shared" si="55"/>
        <v>4.226664820936306</v>
      </c>
      <c r="P56" s="173">
        <f t="shared" si="55"/>
        <v>3.86507265461649</v>
      </c>
      <c r="Q56" s="173">
        <f t="shared" si="55"/>
        <v>4.052677981170798</v>
      </c>
      <c r="S56" s="68">
        <f t="shared" si="26"/>
        <v>-1.7798031462814354</v>
      </c>
      <c r="T56" s="69">
        <f t="shared" si="27"/>
        <v>34.760008505575321</v>
      </c>
      <c r="U56" s="69">
        <f t="shared" si="28"/>
        <v>32.980205359293883</v>
      </c>
      <c r="W56" t="str">
        <f t="shared" si="29"/>
        <v>41 Administrative occupations</v>
      </c>
      <c r="X56" s="173">
        <f t="shared" ref="X56:AB56" si="56">X19/X$35*100</f>
        <v>14.028121180950052</v>
      </c>
      <c r="Y56" s="173">
        <f t="shared" si="56"/>
        <v>13.112867837425782</v>
      </c>
      <c r="Z56" s="173">
        <f t="shared" si="56"/>
        <v>13.224358608023515</v>
      </c>
      <c r="AA56" s="173">
        <f t="shared" si="56"/>
        <v>11.736181232866649</v>
      </c>
      <c r="AB56" s="173">
        <f t="shared" si="56"/>
        <v>10.160883511495227</v>
      </c>
      <c r="AD56" s="68">
        <f t="shared" si="31"/>
        <v>-18.815112808050088</v>
      </c>
      <c r="AE56" s="69">
        <f t="shared" si="32"/>
        <v>49.35405676968746</v>
      </c>
      <c r="AF56" s="69">
        <f t="shared" si="33"/>
        <v>30.538943961637372</v>
      </c>
    </row>
    <row r="57" spans="1:32" x14ac:dyDescent="0.2">
      <c r="A57" t="str">
        <f t="shared" si="19"/>
        <v>42 Secretarial and related occupations</v>
      </c>
      <c r="B57" s="173">
        <f t="shared" si="52"/>
        <v>2.099550118174597</v>
      </c>
      <c r="C57" s="173">
        <f t="shared" si="52"/>
        <v>1.9219012149860044</v>
      </c>
      <c r="D57" s="173">
        <f t="shared" si="52"/>
        <v>1.9023752789559769</v>
      </c>
      <c r="E57" s="173">
        <f t="shared" si="52"/>
        <v>1.963169426712388</v>
      </c>
      <c r="F57" s="173">
        <f t="shared" si="52"/>
        <v>1.5004694738713675</v>
      </c>
      <c r="H57" s="68">
        <f t="shared" si="21"/>
        <v>-17.985098587152486</v>
      </c>
      <c r="I57" s="69">
        <f t="shared" si="22"/>
        <v>50.7217907851117</v>
      </c>
      <c r="J57" s="69">
        <f t="shared" si="23"/>
        <v>32.736692197959215</v>
      </c>
      <c r="L57" t="str">
        <f t="shared" si="24"/>
        <v>42 Secretarial and related occupations</v>
      </c>
      <c r="M57" s="173">
        <f t="shared" ref="M57:Q57" si="57">M20/M$35*100</f>
        <v>0.33190202591221823</v>
      </c>
      <c r="N57" s="173">
        <f t="shared" si="57"/>
        <v>0.24372235237564427</v>
      </c>
      <c r="O57" s="173">
        <f t="shared" si="57"/>
        <v>0.2448152548019058</v>
      </c>
      <c r="P57" s="173">
        <f t="shared" si="57"/>
        <v>0.29828525983074794</v>
      </c>
      <c r="Q57" s="173">
        <f t="shared" si="57"/>
        <v>0.35316599820021616</v>
      </c>
      <c r="S57" s="68">
        <f t="shared" si="26"/>
        <v>47.773622956102514</v>
      </c>
      <c r="T57" s="69">
        <f t="shared" si="27"/>
        <v>41.624895174569374</v>
      </c>
      <c r="U57" s="69">
        <f t="shared" si="28"/>
        <v>89.398518130671889</v>
      </c>
      <c r="W57" t="str">
        <f t="shared" si="29"/>
        <v>42 Secretarial and related occupations</v>
      </c>
      <c r="X57" s="173">
        <f t="shared" ref="X57:AB57" si="58">X20/X$35*100</f>
        <v>4.0947551875397767</v>
      </c>
      <c r="Y57" s="173">
        <f t="shared" si="58"/>
        <v>3.7149625514449189</v>
      </c>
      <c r="Z57" s="173">
        <f t="shared" si="58"/>
        <v>3.7026044661920823</v>
      </c>
      <c r="AA57" s="173">
        <f t="shared" si="58"/>
        <v>3.7503815757530057</v>
      </c>
      <c r="AB57" s="173">
        <f t="shared" si="58"/>
        <v>2.7084919636185076</v>
      </c>
      <c r="AD57" s="68">
        <f t="shared" si="31"/>
        <v>-22.707284169511937</v>
      </c>
      <c r="AE57" s="69">
        <f t="shared" si="32"/>
        <v>51.375046023172779</v>
      </c>
      <c r="AF57" s="69">
        <f t="shared" si="33"/>
        <v>28.667761853660835</v>
      </c>
    </row>
    <row r="58" spans="1:32" x14ac:dyDescent="0.2">
      <c r="A58" t="str">
        <f t="shared" si="19"/>
        <v>51 Skilled agricultural and related trades</v>
      </c>
      <c r="B58" s="173">
        <f t="shared" si="52"/>
        <v>1.0168160500099506</v>
      </c>
      <c r="C58" s="173">
        <f t="shared" si="52"/>
        <v>1.0508298157065867</v>
      </c>
      <c r="D58" s="173">
        <f t="shared" si="52"/>
        <v>1.2846895982978868</v>
      </c>
      <c r="E58" s="173">
        <f t="shared" si="52"/>
        <v>1.2164417171786543</v>
      </c>
      <c r="F58" s="173">
        <f t="shared" si="52"/>
        <v>1.2183139670287475</v>
      </c>
      <c r="H58" s="68">
        <f t="shared" si="21"/>
        <v>-1.3895792603754298</v>
      </c>
      <c r="I58" s="69">
        <f t="shared" si="22"/>
        <v>53.506821689271213</v>
      </c>
      <c r="J58" s="69">
        <f t="shared" si="23"/>
        <v>52.117242428895771</v>
      </c>
      <c r="L58" t="str">
        <f t="shared" si="24"/>
        <v>51 Skilled agricultural and related trades</v>
      </c>
      <c r="M58" s="173">
        <f t="shared" ref="M58:Q58" si="59">M21/M$35*100</f>
        <v>1.553816323777234</v>
      </c>
      <c r="N58" s="173">
        <f t="shared" si="59"/>
        <v>1.4678731892738621</v>
      </c>
      <c r="O58" s="173">
        <f t="shared" si="59"/>
        <v>1.9117658151510779</v>
      </c>
      <c r="P58" s="173">
        <f t="shared" si="59"/>
        <v>1.7596057525954227</v>
      </c>
      <c r="Q58" s="173">
        <f t="shared" si="59"/>
        <v>1.7258097478583347</v>
      </c>
      <c r="S58" s="68">
        <f t="shared" si="26"/>
        <v>-7.5270444043038678</v>
      </c>
      <c r="T58" s="69">
        <f t="shared" si="27"/>
        <v>46.626334858493749</v>
      </c>
      <c r="U58" s="69">
        <f t="shared" si="28"/>
        <v>39.099290454189877</v>
      </c>
      <c r="W58" t="str">
        <f t="shared" si="29"/>
        <v>51 Skilled agricultural and related trades</v>
      </c>
      <c r="X58" s="173">
        <f t="shared" ref="X58:AB58" si="60">X21/X$35*100</f>
        <v>0.41068541056820845</v>
      </c>
      <c r="Y58" s="173">
        <f t="shared" si="60"/>
        <v>0.60523705713333464</v>
      </c>
      <c r="Z58" s="173">
        <f t="shared" si="60"/>
        <v>0.6036398071889173</v>
      </c>
      <c r="AA58" s="173">
        <f t="shared" si="60"/>
        <v>0.63336850263964439</v>
      </c>
      <c r="AB58" s="173">
        <f t="shared" si="60"/>
        <v>0.68395986657133223</v>
      </c>
      <c r="AD58" s="68">
        <f t="shared" si="31"/>
        <v>19.72120623949278</v>
      </c>
      <c r="AE58" s="69">
        <f t="shared" si="32"/>
        <v>77.173348213320452</v>
      </c>
      <c r="AF58" s="69">
        <f t="shared" si="33"/>
        <v>96.894554452813225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4.3188110859127233</v>
      </c>
      <c r="C59" s="173">
        <f t="shared" si="52"/>
        <v>4.1940893319011137</v>
      </c>
      <c r="D59" s="173">
        <f t="shared" si="52"/>
        <v>3.6665544010476183</v>
      </c>
      <c r="E59" s="173">
        <f t="shared" si="52"/>
        <v>3.5001916258080064</v>
      </c>
      <c r="F59" s="173">
        <f t="shared" si="52"/>
        <v>3.1694439586025207</v>
      </c>
      <c r="H59" s="68">
        <f t="shared" si="21"/>
        <v>-10.115099803908212</v>
      </c>
      <c r="I59" s="69">
        <f t="shared" si="22"/>
        <v>35.896075744896436</v>
      </c>
      <c r="J59" s="69">
        <f t="shared" si="23"/>
        <v>25.780975940988228</v>
      </c>
      <c r="L59" t="str">
        <f t="shared" si="24"/>
        <v>52 Skilled metal, electrical and electronic trades</v>
      </c>
      <c r="M59" s="173">
        <f t="shared" ref="M59:Q59" si="61">M22/M$35*100</f>
        <v>8.0206632218373297</v>
      </c>
      <c r="N59" s="173">
        <f t="shared" si="61"/>
        <v>7.9248589198490773</v>
      </c>
      <c r="O59" s="173">
        <f t="shared" si="61"/>
        <v>6.8963919812508188</v>
      </c>
      <c r="P59" s="173">
        <f t="shared" si="61"/>
        <v>6.441577057384718</v>
      </c>
      <c r="Q59" s="173">
        <f t="shared" si="61"/>
        <v>5.7833452149296667</v>
      </c>
      <c r="S59" s="68">
        <f t="shared" si="26"/>
        <v>-14.095939791874423</v>
      </c>
      <c r="T59" s="69">
        <f t="shared" si="27"/>
        <v>33.995568677671898</v>
      </c>
      <c r="U59" s="69">
        <f t="shared" si="28"/>
        <v>19.899628885797476</v>
      </c>
      <c r="W59" t="str">
        <f t="shared" si="29"/>
        <v>52 Skilled metal, electrical and electronic trades</v>
      </c>
      <c r="X59" s="173">
        <f t="shared" ref="X59:AB59" si="62">X22/X$35*100</f>
        <v>0.14040352845372819</v>
      </c>
      <c r="Y59" s="173">
        <f t="shared" si="62"/>
        <v>0.2079238209251584</v>
      </c>
      <c r="Z59" s="173">
        <f t="shared" si="62"/>
        <v>0.15871890961122226</v>
      </c>
      <c r="AA59" s="173">
        <f t="shared" si="62"/>
        <v>0.34268680781746935</v>
      </c>
      <c r="AB59" s="173">
        <f t="shared" si="62"/>
        <v>0.41720658585829484</v>
      </c>
      <c r="AD59" s="68">
        <f t="shared" si="31"/>
        <v>177.7415282514169</v>
      </c>
      <c r="AE59" s="69">
        <f t="shared" si="32"/>
        <v>125.58138093761191</v>
      </c>
      <c r="AF59" s="69">
        <f t="shared" si="33"/>
        <v>303.32290918902885</v>
      </c>
    </row>
    <row r="60" spans="1:32" x14ac:dyDescent="0.2">
      <c r="A60" t="str">
        <f t="shared" si="19"/>
        <v>53 Skilled construction and building trades</v>
      </c>
      <c r="B60" s="173">
        <f t="shared" si="52"/>
        <v>2.7904314825148693</v>
      </c>
      <c r="C60" s="173">
        <f t="shared" si="52"/>
        <v>2.6794998372773113</v>
      </c>
      <c r="D60" s="173">
        <f t="shared" si="52"/>
        <v>2.1489346654380976</v>
      </c>
      <c r="E60" s="173">
        <f t="shared" si="52"/>
        <v>2.1460478087753501</v>
      </c>
      <c r="F60" s="173">
        <f t="shared" si="52"/>
        <v>1.8369619669705597</v>
      </c>
      <c r="H60" s="68">
        <f t="shared" si="21"/>
        <v>-11.112897519281816</v>
      </c>
      <c r="I60" s="69">
        <f t="shared" si="22"/>
        <v>39.84566605813442</v>
      </c>
      <c r="J60" s="69">
        <f t="shared" si="23"/>
        <v>28.732768538852604</v>
      </c>
      <c r="L60" t="str">
        <f t="shared" si="24"/>
        <v>53 Skilled construction and building trades</v>
      </c>
      <c r="M60" s="173">
        <f t="shared" ref="M60:Q60" si="63">M23/M$35*100</f>
        <v>5.2159026041239915</v>
      </c>
      <c r="N60" s="173">
        <f t="shared" si="63"/>
        <v>5.1279476643883566</v>
      </c>
      <c r="O60" s="173">
        <f t="shared" si="63"/>
        <v>4.0716306063248924</v>
      </c>
      <c r="P60" s="173">
        <f t="shared" si="63"/>
        <v>4.0864342721893756</v>
      </c>
      <c r="Q60" s="173">
        <f t="shared" si="63"/>
        <v>3.5196922771809644</v>
      </c>
      <c r="S60" s="68">
        <f t="shared" si="26"/>
        <v>-11.449128959100907</v>
      </c>
      <c r="T60" s="69">
        <f t="shared" si="27"/>
        <v>39.643748407065893</v>
      </c>
      <c r="U60" s="69">
        <f t="shared" si="28"/>
        <v>28.194619447964985</v>
      </c>
      <c r="W60" t="str">
        <f t="shared" si="29"/>
        <v>53 Skilled construction and building trades</v>
      </c>
      <c r="X60" s="173">
        <f t="shared" ref="X60:AB60" si="64">X23/X$35*100</f>
        <v>5.2718982715425279E-2</v>
      </c>
      <c r="Y60" s="173">
        <f t="shared" si="64"/>
        <v>6.343951680538841E-2</v>
      </c>
      <c r="Z60" s="173">
        <f t="shared" si="64"/>
        <v>6.0748837759705812E-2</v>
      </c>
      <c r="AA60" s="173">
        <f t="shared" si="64"/>
        <v>6.3090729699451717E-2</v>
      </c>
      <c r="AB60" s="173">
        <f t="shared" si="64"/>
        <v>6.5176121273360421E-2</v>
      </c>
      <c r="AD60" s="68">
        <f t="shared" si="31"/>
        <v>13.362358966484541</v>
      </c>
      <c r="AE60" s="69">
        <f t="shared" si="32"/>
        <v>54.543834383988887</v>
      </c>
      <c r="AF60" s="69">
        <f t="shared" si="33"/>
        <v>67.90619335047343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1.9754076578822364</v>
      </c>
      <c r="C61" s="173">
        <f t="shared" si="52"/>
        <v>1.6578124102229512</v>
      </c>
      <c r="D61" s="173">
        <f t="shared" si="52"/>
        <v>1.6032814485879985</v>
      </c>
      <c r="E61" s="173">
        <f t="shared" si="52"/>
        <v>1.4888057330675792</v>
      </c>
      <c r="F61" s="173">
        <f t="shared" si="52"/>
        <v>1.3202367621245852</v>
      </c>
      <c r="H61" s="68">
        <f t="shared" si="21"/>
        <v>-14.374356047117608</v>
      </c>
      <c r="I61" s="69">
        <f t="shared" si="22"/>
        <v>39.069342796026213</v>
      </c>
      <c r="J61" s="69">
        <f t="shared" si="23"/>
        <v>24.694986748908605</v>
      </c>
      <c r="L61" t="str">
        <f t="shared" si="24"/>
        <v>54 Textiles, printing and other skilled trades</v>
      </c>
      <c r="M61" s="173">
        <f t="shared" ref="M61:Q61" si="65">M24/M$35*100</f>
        <v>2.2126497268219736</v>
      </c>
      <c r="N61" s="173">
        <f t="shared" si="65"/>
        <v>1.7784059394697966</v>
      </c>
      <c r="O61" s="173">
        <f t="shared" si="65"/>
        <v>1.6707946245525949</v>
      </c>
      <c r="P61" s="173">
        <f t="shared" si="65"/>
        <v>1.5619577677727703</v>
      </c>
      <c r="Q61" s="173">
        <f t="shared" si="65"/>
        <v>1.3547347531797564</v>
      </c>
      <c r="S61" s="68">
        <f t="shared" si="26"/>
        <v>-16.940805473447227</v>
      </c>
      <c r="T61" s="69">
        <f t="shared" si="27"/>
        <v>28.42176839178731</v>
      </c>
      <c r="U61" s="69">
        <f t="shared" si="28"/>
        <v>11.480962918340085</v>
      </c>
      <c r="W61" t="str">
        <f t="shared" si="29"/>
        <v>54 Textiles, printing and other skilled trades</v>
      </c>
      <c r="X61" s="173">
        <f t="shared" ref="X61:AB61" si="66">X24/X$35*100</f>
        <v>1.7076243922609555</v>
      </c>
      <c r="Y61" s="173">
        <f t="shared" si="66"/>
        <v>1.5289634540495263</v>
      </c>
      <c r="Z61" s="173">
        <f t="shared" si="66"/>
        <v>1.5299572925252354</v>
      </c>
      <c r="AA61" s="173">
        <f t="shared" si="66"/>
        <v>1.4102788254587235</v>
      </c>
      <c r="AB61" s="173">
        <f t="shared" si="66"/>
        <v>1.2839130257030908</v>
      </c>
      <c r="AD61" s="68">
        <f t="shared" si="31"/>
        <v>-11.330423625662029</v>
      </c>
      <c r="AE61" s="69">
        <f t="shared" si="32"/>
        <v>51.697878003624687</v>
      </c>
      <c r="AF61" s="69">
        <f t="shared" si="33"/>
        <v>40.367454377962659</v>
      </c>
    </row>
    <row r="62" spans="1:32" x14ac:dyDescent="0.2">
      <c r="A62" t="str">
        <f t="shared" si="19"/>
        <v>61 Caring personal service occupations</v>
      </c>
      <c r="B62" s="173">
        <f t="shared" si="52"/>
        <v>8.9883305152896433</v>
      </c>
      <c r="C62" s="173">
        <f t="shared" si="52"/>
        <v>8.8243928231894504</v>
      </c>
      <c r="D62" s="173">
        <f t="shared" si="52"/>
        <v>8.5386571297885201</v>
      </c>
      <c r="E62" s="173">
        <f t="shared" si="52"/>
        <v>9.1422261671210716</v>
      </c>
      <c r="F62" s="173">
        <f t="shared" si="52"/>
        <v>9.6547374572086913</v>
      </c>
      <c r="H62" s="68">
        <f t="shared" si="21"/>
        <v>17.57437807349244</v>
      </c>
      <c r="I62" s="69">
        <f t="shared" si="22"/>
        <v>61.44673570875193</v>
      </c>
      <c r="J62" s="69">
        <f t="shared" si="23"/>
        <v>79.021113782244385</v>
      </c>
      <c r="L62" t="str">
        <f t="shared" si="24"/>
        <v>61 Caring personal service occupations</v>
      </c>
      <c r="M62" s="173">
        <f t="shared" ref="M62:Q62" si="67">M25/M$35*100</f>
        <v>2.450574809155905</v>
      </c>
      <c r="N62" s="173">
        <f t="shared" si="67"/>
        <v>2.5077574631599844</v>
      </c>
      <c r="O62" s="173">
        <f t="shared" si="67"/>
        <v>2.512838298131316</v>
      </c>
      <c r="P62" s="173">
        <f t="shared" si="67"/>
        <v>3.0685117965398421</v>
      </c>
      <c r="Q62" s="173">
        <f t="shared" si="67"/>
        <v>3.5319600580073107</v>
      </c>
      <c r="S62" s="68">
        <f t="shared" si="26"/>
        <v>43.981851399202469</v>
      </c>
      <c r="T62" s="69">
        <f t="shared" si="27"/>
        <v>55.654541858619524</v>
      </c>
      <c r="U62" s="69">
        <f t="shared" si="28"/>
        <v>99.636393257821993</v>
      </c>
      <c r="W62" t="str">
        <f t="shared" si="29"/>
        <v>61 Caring personal service occupations</v>
      </c>
      <c r="X62" s="173">
        <f t="shared" ref="X62:AB62" si="68">X25/X$35*100</f>
        <v>16.36771976377641</v>
      </c>
      <c r="Y62" s="173">
        <f t="shared" si="68"/>
        <v>15.573443769380374</v>
      </c>
      <c r="Z62" s="173">
        <f t="shared" si="68"/>
        <v>15.083128991845168</v>
      </c>
      <c r="AA62" s="173">
        <f t="shared" si="68"/>
        <v>15.662208955615622</v>
      </c>
      <c r="AB62" s="173">
        <f t="shared" si="68"/>
        <v>16.101552057525286</v>
      </c>
      <c r="AD62" s="68">
        <f t="shared" si="31"/>
        <v>12.796242351915229</v>
      </c>
      <c r="AE62" s="69">
        <f t="shared" si="32"/>
        <v>62.494768135037596</v>
      </c>
      <c r="AF62" s="69">
        <f t="shared" si="33"/>
        <v>75.291010486952814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2.0994823491395906</v>
      </c>
      <c r="C63" s="173">
        <f t="shared" si="52"/>
        <v>2.5171626027065219</v>
      </c>
      <c r="D63" s="173">
        <f t="shared" si="52"/>
        <v>2.3959829287066121</v>
      </c>
      <c r="E63" s="173">
        <f t="shared" si="52"/>
        <v>2.366401005903068</v>
      </c>
      <c r="F63" s="173">
        <f t="shared" si="52"/>
        <v>2.3632765619381737</v>
      </c>
      <c r="H63" s="68">
        <f t="shared" si="21"/>
        <v>2.5634509091011211</v>
      </c>
      <c r="I63" s="69">
        <f t="shared" si="22"/>
        <v>50.891381481301465</v>
      </c>
      <c r="J63" s="69">
        <f t="shared" si="23"/>
        <v>53.454832390402593</v>
      </c>
      <c r="L63" t="str">
        <f t="shared" si="24"/>
        <v>62 Leisure, travel and related personal service occupations</v>
      </c>
      <c r="M63" s="173">
        <f t="shared" ref="M63:Q63" si="69">M26/M$35*100</f>
        <v>1.2570268941189409</v>
      </c>
      <c r="N63" s="173">
        <f t="shared" si="69"/>
        <v>1.3743450716838892</v>
      </c>
      <c r="O63" s="173">
        <f t="shared" si="69"/>
        <v>1.3205160075528619</v>
      </c>
      <c r="P63" s="173">
        <f t="shared" si="69"/>
        <v>1.3189867361138503</v>
      </c>
      <c r="Q63" s="173">
        <f t="shared" si="69"/>
        <v>1.4085814372639904</v>
      </c>
      <c r="S63" s="68">
        <f t="shared" si="26"/>
        <v>9.2684552002183374</v>
      </c>
      <c r="T63" s="69">
        <f t="shared" si="27"/>
        <v>44.144347899664659</v>
      </c>
      <c r="U63" s="69">
        <f t="shared" si="28"/>
        <v>53.412803099883</v>
      </c>
      <c r="W63" t="str">
        <f t="shared" si="29"/>
        <v>62 Leisure, travel and related personal service occupations</v>
      </c>
      <c r="X63" s="173">
        <f t="shared" ref="X63:AB63" si="70">X26/X$35*100</f>
        <v>3.0503907352201232</v>
      </c>
      <c r="Y63" s="173">
        <f t="shared" si="70"/>
        <v>3.7382135735885718</v>
      </c>
      <c r="Z63" s="173">
        <f t="shared" si="70"/>
        <v>3.56401721594517</v>
      </c>
      <c r="AA63" s="173">
        <f t="shared" si="70"/>
        <v>3.4907744279604156</v>
      </c>
      <c r="AB63" s="173">
        <f t="shared" si="70"/>
        <v>3.3684972432262787</v>
      </c>
      <c r="AD63" s="68">
        <f t="shared" si="31"/>
        <v>-0.13467039786302828</v>
      </c>
      <c r="AE63" s="69">
        <f t="shared" si="32"/>
        <v>53.606415547653278</v>
      </c>
      <c r="AF63" s="69">
        <f t="shared" si="33"/>
        <v>53.471745149790252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0.11369744745606217</v>
      </c>
      <c r="C64" s="173">
        <f t="shared" si="52"/>
        <v>8.5552485397641764E-2</v>
      </c>
      <c r="D64" s="173">
        <f t="shared" si="52"/>
        <v>0.10972410560543001</v>
      </c>
      <c r="E64" s="173">
        <f t="shared" si="52"/>
        <v>8.9078066561026195E-2</v>
      </c>
      <c r="F64" s="173">
        <f t="shared" si="52"/>
        <v>9.519693665509868E-2</v>
      </c>
      <c r="H64" s="68">
        <f t="shared" si="21"/>
        <v>-9.7841759351765809</v>
      </c>
      <c r="I64" s="69">
        <f t="shared" si="22"/>
        <v>39.218092698796994</v>
      </c>
      <c r="J64" s="69">
        <f t="shared" si="23"/>
        <v>29.433916763620417</v>
      </c>
      <c r="L64" t="str">
        <f t="shared" si="24"/>
        <v>63 Community and civil enforcement occupations</v>
      </c>
      <c r="M64" s="173">
        <f t="shared" ref="M64:Q64" si="71">M27/M$35*100</f>
        <v>0.17380412612712309</v>
      </c>
      <c r="N64" s="173">
        <f t="shared" si="71"/>
        <v>0.11863539422853242</v>
      </c>
      <c r="O64" s="173">
        <f t="shared" si="71"/>
        <v>0.1693821955392712</v>
      </c>
      <c r="P64" s="173">
        <f t="shared" si="71"/>
        <v>0.11788879666614403</v>
      </c>
      <c r="Q64" s="173">
        <f t="shared" si="71"/>
        <v>0.13348091107412338</v>
      </c>
      <c r="S64" s="68">
        <f t="shared" si="26"/>
        <v>-19.27502542052164</v>
      </c>
      <c r="T64" s="69">
        <f t="shared" si="27"/>
        <v>30.346368929644985</v>
      </c>
      <c r="U64" s="69">
        <f t="shared" si="28"/>
        <v>11.071343509123343</v>
      </c>
      <c r="W64" t="str">
        <f t="shared" si="29"/>
        <v>63 Community and civil enforcement occupations</v>
      </c>
      <c r="X64" s="173">
        <f t="shared" ref="X64:AB64" si="72">X27/X$35*100</f>
        <v>4.5852976312648654E-2</v>
      </c>
      <c r="Y64" s="173">
        <f t="shared" si="72"/>
        <v>5.0204832031304297E-2</v>
      </c>
      <c r="Z64" s="173">
        <f t="shared" si="72"/>
        <v>4.4931136911299463E-2</v>
      </c>
      <c r="AA64" s="173">
        <f t="shared" si="72"/>
        <v>5.8150457367024115E-2</v>
      </c>
      <c r="AB64" s="173">
        <f t="shared" si="72"/>
        <v>5.488685037384524E-2</v>
      </c>
      <c r="AD64" s="68">
        <f t="shared" si="31"/>
        <v>29.074139603945799</v>
      </c>
      <c r="AE64" s="69">
        <f t="shared" si="32"/>
        <v>75.541526352440187</v>
      </c>
      <c r="AF64" s="69">
        <f t="shared" si="33"/>
        <v>104.61566595638598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7.4547918722257425</v>
      </c>
      <c r="C65" s="173">
        <f t="shared" si="73"/>
        <v>6.5464636913545</v>
      </c>
      <c r="D65" s="173">
        <f t="shared" si="73"/>
        <v>6.3460041855483444</v>
      </c>
      <c r="E65" s="173">
        <f t="shared" si="73"/>
        <v>5.8182673382324168</v>
      </c>
      <c r="F65" s="173">
        <f t="shared" si="73"/>
        <v>5.3603898024369716</v>
      </c>
      <c r="H65" s="68">
        <f t="shared" si="21"/>
        <v>-12.16698018436872</v>
      </c>
      <c r="I65" s="69">
        <f t="shared" si="22"/>
        <v>43.130551719196035</v>
      </c>
      <c r="J65" s="69">
        <f t="shared" si="23"/>
        <v>30.963571534827317</v>
      </c>
      <c r="L65" t="str">
        <f t="shared" si="24"/>
        <v>71 Sales occupations</v>
      </c>
      <c r="M65" s="173">
        <f t="shared" ref="M65:Q65" si="74">M28/M$35*100</f>
        <v>5.1040755920334204</v>
      </c>
      <c r="N65" s="173">
        <f t="shared" si="74"/>
        <v>4.7636737460810821</v>
      </c>
      <c r="O65" s="173">
        <f t="shared" si="74"/>
        <v>4.6651219036409941</v>
      </c>
      <c r="P65" s="173">
        <f t="shared" si="74"/>
        <v>4.3151665141637432</v>
      </c>
      <c r="Q65" s="173">
        <f t="shared" si="74"/>
        <v>4.0989063511154606</v>
      </c>
      <c r="S65" s="68">
        <f t="shared" si="26"/>
        <v>-9.9960619978676508</v>
      </c>
      <c r="T65" s="69">
        <f t="shared" si="27"/>
        <v>30.587701306721449</v>
      </c>
      <c r="U65" s="69">
        <f t="shared" si="28"/>
        <v>20.5916393088538</v>
      </c>
      <c r="W65" t="str">
        <f t="shared" si="29"/>
        <v>71 Sales occupations</v>
      </c>
      <c r="X65" s="173">
        <f t="shared" ref="X65:AB65" si="75">X28/X$35*100</f>
        <v>10.108126016849599</v>
      </c>
      <c r="Y65" s="173">
        <f t="shared" si="75"/>
        <v>8.4512974329290991</v>
      </c>
      <c r="Z65" s="173">
        <f t="shared" si="75"/>
        <v>8.1715630190765207</v>
      </c>
      <c r="AA65" s="173">
        <f t="shared" si="75"/>
        <v>7.431809053293648</v>
      </c>
      <c r="AB65" s="173">
        <f t="shared" si="75"/>
        <v>6.6886350417785287</v>
      </c>
      <c r="AD65" s="68">
        <f t="shared" si="31"/>
        <v>-13.513026035464067</v>
      </c>
      <c r="AE65" s="69">
        <f t="shared" si="32"/>
        <v>50.907561402749444</v>
      </c>
      <c r="AF65" s="69">
        <f t="shared" si="33"/>
        <v>37.394535367285378</v>
      </c>
    </row>
    <row r="66" spans="1:32" x14ac:dyDescent="0.2">
      <c r="A66" t="str">
        <f t="shared" si="19"/>
        <v>72 Customer service occupations</v>
      </c>
      <c r="B66" s="173">
        <f t="shared" si="73"/>
        <v>1.5940886302250636</v>
      </c>
      <c r="C66" s="173">
        <f t="shared" si="73"/>
        <v>1.5792121582735106</v>
      </c>
      <c r="D66" s="173">
        <f t="shared" si="73"/>
        <v>1.6207354559505589</v>
      </c>
      <c r="E66" s="173">
        <f t="shared" si="73"/>
        <v>2.0302188199013078</v>
      </c>
      <c r="F66" s="173">
        <f t="shared" si="73"/>
        <v>2.2369608193456472</v>
      </c>
      <c r="H66" s="68">
        <f t="shared" si="21"/>
        <v>43.518550976841297</v>
      </c>
      <c r="I66" s="69">
        <f t="shared" si="22"/>
        <v>61.129892347201263</v>
      </c>
      <c r="J66" s="69">
        <f t="shared" si="23"/>
        <v>104.64844332404255</v>
      </c>
      <c r="L66" t="str">
        <f t="shared" si="24"/>
        <v>72 Customer service occupations</v>
      </c>
      <c r="M66" s="173">
        <f t="shared" ref="M66:Q66" si="76">M29/M$35*100</f>
        <v>0.99301768870938645</v>
      </c>
      <c r="N66" s="173">
        <f t="shared" si="76"/>
        <v>0.86309087536684792</v>
      </c>
      <c r="O66" s="173">
        <f t="shared" si="76"/>
        <v>1.0224159806831403</v>
      </c>
      <c r="P66" s="173">
        <f t="shared" si="76"/>
        <v>1.3783456908193199</v>
      </c>
      <c r="Q66" s="173">
        <f t="shared" si="76"/>
        <v>1.5500785379308295</v>
      </c>
      <c r="S66" s="68">
        <f t="shared" si="26"/>
        <v>55.303980390348848</v>
      </c>
      <c r="T66" s="69">
        <f t="shared" si="27"/>
        <v>46.46104215980931</v>
      </c>
      <c r="U66" s="69">
        <f t="shared" si="28"/>
        <v>101.76502255015816</v>
      </c>
      <c r="W66" t="str">
        <f t="shared" si="29"/>
        <v>72 Customer service occupations</v>
      </c>
      <c r="X66" s="173">
        <f t="shared" ref="X66:AB66" si="77">X29/X$35*100</f>
        <v>2.2725380313302748</v>
      </c>
      <c r="Y66" s="173">
        <f t="shared" si="77"/>
        <v>2.3443566927470272</v>
      </c>
      <c r="Z66" s="173">
        <f t="shared" si="77"/>
        <v>2.2705533611681354</v>
      </c>
      <c r="AA66" s="173">
        <f t="shared" si="77"/>
        <v>2.7299885691149042</v>
      </c>
      <c r="AB66" s="173">
        <f t="shared" si="77"/>
        <v>2.9601951347237372</v>
      </c>
      <c r="AD66" s="68">
        <f t="shared" si="31"/>
        <v>37.754870964015488</v>
      </c>
      <c r="AE66" s="69">
        <f t="shared" si="32"/>
        <v>68.303713144881456</v>
      </c>
      <c r="AF66" s="69">
        <f t="shared" si="33"/>
        <v>106.05858410889695</v>
      </c>
    </row>
    <row r="67" spans="1:32" x14ac:dyDescent="0.2">
      <c r="A67" t="str">
        <f t="shared" si="19"/>
        <v>81 Process, plant and machine operatives</v>
      </c>
      <c r="B67" s="173">
        <f t="shared" si="73"/>
        <v>4.2157895047428244</v>
      </c>
      <c r="C67" s="173">
        <f t="shared" si="73"/>
        <v>3.9831318713970894</v>
      </c>
      <c r="D67" s="173">
        <f t="shared" si="73"/>
        <v>3.4846151567675983</v>
      </c>
      <c r="E67" s="173">
        <f t="shared" si="73"/>
        <v>4.1090005538233596</v>
      </c>
      <c r="F67" s="173">
        <f t="shared" si="73"/>
        <v>3.9195392374410729</v>
      </c>
      <c r="H67" s="68">
        <f t="shared" si="21"/>
        <v>16.96124745196067</v>
      </c>
      <c r="I67" s="69">
        <f t="shared" si="22"/>
        <v>46.133469203811416</v>
      </c>
      <c r="J67" s="69">
        <f t="shared" si="23"/>
        <v>63.094716655772089</v>
      </c>
      <c r="L67" t="str">
        <f t="shared" si="24"/>
        <v>81 Process, plant and machine operatives</v>
      </c>
      <c r="M67" s="173">
        <f t="shared" ref="M67:Q67" si="78">M30/M$35*100</f>
        <v>6.0571371127862861</v>
      </c>
      <c r="N67" s="173">
        <f t="shared" si="78"/>
        <v>5.7220997974991992</v>
      </c>
      <c r="O67" s="173">
        <f t="shared" si="78"/>
        <v>5.0910833149488441</v>
      </c>
      <c r="P67" s="173">
        <f t="shared" si="78"/>
        <v>5.923961977225944</v>
      </c>
      <c r="Q67" s="173">
        <f t="shared" si="78"/>
        <v>5.5470026502860144</v>
      </c>
      <c r="S67" s="68">
        <f t="shared" si="26"/>
        <v>11.610404387909364</v>
      </c>
      <c r="T67" s="69">
        <f t="shared" si="27"/>
        <v>41.627844870319706</v>
      </c>
      <c r="U67" s="69">
        <f t="shared" si="28"/>
        <v>53.238249258229075</v>
      </c>
      <c r="W67" t="str">
        <f t="shared" si="29"/>
        <v>81 Process, plant and machine operatives</v>
      </c>
      <c r="X67" s="173">
        <f t="shared" ref="X67:AB67" si="79">X30/X$35*100</f>
        <v>2.1373972624670188</v>
      </c>
      <c r="Y67" s="173">
        <f t="shared" si="79"/>
        <v>2.125120056860363</v>
      </c>
      <c r="Z67" s="173">
        <f t="shared" si="79"/>
        <v>1.7398754040100854</v>
      </c>
      <c r="AA67" s="173">
        <f t="shared" si="79"/>
        <v>2.1606841661309324</v>
      </c>
      <c r="AB67" s="173">
        <f t="shared" si="79"/>
        <v>2.2059451922323867</v>
      </c>
      <c r="AD67" s="68">
        <f t="shared" si="31"/>
        <v>33.966097387029237</v>
      </c>
      <c r="AE67" s="69">
        <f t="shared" si="32"/>
        <v>60.45223444093044</v>
      </c>
      <c r="AF67" s="69">
        <f t="shared" si="33"/>
        <v>94.41833182795969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3.7546094862406778</v>
      </c>
      <c r="C68" s="173">
        <f t="shared" si="73"/>
        <v>3.9488007134468086</v>
      </c>
      <c r="D68" s="173">
        <f t="shared" si="73"/>
        <v>3.8966989855839302</v>
      </c>
      <c r="E68" s="173">
        <f t="shared" si="73"/>
        <v>3.9931175280651634</v>
      </c>
      <c r="F68" s="173">
        <f t="shared" si="73"/>
        <v>3.7999835785996838</v>
      </c>
      <c r="H68" s="68">
        <f t="shared" si="21"/>
        <v>1.402031991391316</v>
      </c>
      <c r="I68" s="69">
        <f t="shared" si="22"/>
        <v>54.137120654554693</v>
      </c>
      <c r="J68" s="69">
        <f t="shared" si="23"/>
        <v>55.539152645946011</v>
      </c>
      <c r="L68" t="str">
        <f t="shared" si="24"/>
        <v>82 Transport and mobile machine drivers and operatives</v>
      </c>
      <c r="M68" s="173">
        <f t="shared" ref="M68:Q68" si="80">M31/M$35*100</f>
        <v>6.7119015010422531</v>
      </c>
      <c r="N68" s="173">
        <f t="shared" si="80"/>
        <v>7.2353926072575039</v>
      </c>
      <c r="O68" s="173">
        <f t="shared" si="80"/>
        <v>7.0989124870725977</v>
      </c>
      <c r="P68" s="173">
        <f t="shared" si="80"/>
        <v>7.1724413348279645</v>
      </c>
      <c r="Q68" s="173">
        <f t="shared" si="80"/>
        <v>6.8253423766896999</v>
      </c>
      <c r="S68" s="68">
        <f t="shared" si="26"/>
        <v>-1.510681628464001</v>
      </c>
      <c r="T68" s="69">
        <f t="shared" si="27"/>
        <v>52.369798935528621</v>
      </c>
      <c r="U68" s="69">
        <f t="shared" si="28"/>
        <v>50.859117307064615</v>
      </c>
      <c r="W68" t="str">
        <f t="shared" si="29"/>
        <v>82 Transport and mobile machine drivers and operatives</v>
      </c>
      <c r="X68" s="173">
        <f t="shared" ref="X68:AB68" si="81">X31/X$35*100</f>
        <v>0.41661249161634406</v>
      </c>
      <c r="Y68" s="173">
        <f t="shared" si="81"/>
        <v>0.43721980582844555</v>
      </c>
      <c r="Z68" s="173">
        <f t="shared" si="81"/>
        <v>0.41886522684362432</v>
      </c>
      <c r="AA68" s="173">
        <f t="shared" si="81"/>
        <v>0.58019172445010059</v>
      </c>
      <c r="AB68" s="173">
        <f t="shared" si="81"/>
        <v>0.61451299897889655</v>
      </c>
      <c r="AD68" s="68">
        <f t="shared" si="31"/>
        <v>55.015491973350997</v>
      </c>
      <c r="AE68" s="69">
        <f t="shared" si="32"/>
        <v>86.667689953353204</v>
      </c>
      <c r="AF68" s="69">
        <f t="shared" si="33"/>
        <v>141.68318192670421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2.1949025526496131</v>
      </c>
      <c r="C69" s="173">
        <f t="shared" si="73"/>
        <v>1.8955956082164125</v>
      </c>
      <c r="D69" s="173">
        <f t="shared" si="73"/>
        <v>1.7587420871046533</v>
      </c>
      <c r="E69" s="173">
        <f t="shared" si="73"/>
        <v>1.4490672641380877</v>
      </c>
      <c r="F69" s="173">
        <f t="shared" si="73"/>
        <v>1.3144352106307322</v>
      </c>
      <c r="H69" s="68">
        <f t="shared" si="21"/>
        <v>-22.286078495876716</v>
      </c>
      <c r="I69" s="69">
        <f t="shared" si="22"/>
        <v>33.707568428999615</v>
      </c>
      <c r="J69" s="69">
        <f t="shared" si="23"/>
        <v>11.421489933122899</v>
      </c>
      <c r="L69" t="str">
        <f t="shared" si="24"/>
        <v>91 Elementary trades and related occupations</v>
      </c>
      <c r="M69" s="173">
        <f t="shared" ref="M69:Q70" si="82">M32/M$35*100</f>
        <v>3.0495131381940337</v>
      </c>
      <c r="N69" s="173">
        <f t="shared" si="82"/>
        <v>2.6677293783717668</v>
      </c>
      <c r="O69" s="173">
        <f t="shared" si="82"/>
        <v>2.599566837603732</v>
      </c>
      <c r="P69" s="173">
        <f t="shared" si="82"/>
        <v>2.1304384904317923</v>
      </c>
      <c r="Q69" s="173">
        <f t="shared" si="82"/>
        <v>1.9341499879204311</v>
      </c>
      <c r="S69" s="68">
        <f t="shared" si="26"/>
        <v>-23.784083947021564</v>
      </c>
      <c r="T69" s="69">
        <f t="shared" si="27"/>
        <v>27.356042250900732</v>
      </c>
      <c r="U69" s="69">
        <f t="shared" si="28"/>
        <v>3.5719583038791698</v>
      </c>
      <c r="W69" t="str">
        <f t="shared" si="29"/>
        <v>91 Elementary trades and related occupations</v>
      </c>
      <c r="X69" s="173">
        <f t="shared" ref="X69:AB70" si="83">X32/X$35*100</f>
        <v>1.2302742535694424</v>
      </c>
      <c r="Y69" s="173">
        <f t="shared" si="83"/>
        <v>1.0706041602331562</v>
      </c>
      <c r="Z69" s="173">
        <f t="shared" si="83"/>
        <v>0.84554604283382917</v>
      </c>
      <c r="AA69" s="173">
        <f t="shared" si="83"/>
        <v>0.71763203407058684</v>
      </c>
      <c r="AB69" s="173">
        <f t="shared" si="83"/>
        <v>0.66192312113613661</v>
      </c>
      <c r="AD69" s="68">
        <f t="shared" si="31"/>
        <v>-17.28417100928614</v>
      </c>
      <c r="AE69" s="69">
        <f t="shared" si="32"/>
        <v>54.915599626236009</v>
      </c>
      <c r="AF69" s="69">
        <f t="shared" si="33"/>
        <v>37.631428616949876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10.163300307395112</v>
      </c>
      <c r="C70" s="173">
        <f t="shared" si="73"/>
        <v>9.0036471642964262</v>
      </c>
      <c r="D70" s="173">
        <f t="shared" si="73"/>
        <v>8.3706414107406015</v>
      </c>
      <c r="E70" s="173">
        <f t="shared" si="73"/>
        <v>8.2201729033847606</v>
      </c>
      <c r="F70" s="173">
        <f t="shared" si="73"/>
        <v>7.4538122204643047</v>
      </c>
      <c r="H70" s="68">
        <f t="shared" si="21"/>
        <v>-7.4062855280779551</v>
      </c>
      <c r="I70" s="69">
        <f t="shared" si="22"/>
        <v>45.79506934436413</v>
      </c>
      <c r="J70" s="69">
        <f t="shared" si="23"/>
        <v>38.388783816286178</v>
      </c>
      <c r="L70" t="str">
        <f t="shared" si="24"/>
        <v>92 Elementary administration and service occupations</v>
      </c>
      <c r="M70" s="173">
        <f t="shared" si="82"/>
        <v>10.040649520159155</v>
      </c>
      <c r="N70" s="173">
        <f t="shared" si="82"/>
        <v>8.393926232512678</v>
      </c>
      <c r="O70" s="173">
        <f t="shared" si="82"/>
        <v>7.9838803883281839</v>
      </c>
      <c r="P70" s="173">
        <f t="shared" si="82"/>
        <v>8.2723926975036743</v>
      </c>
      <c r="Q70" s="173">
        <f t="shared" si="82"/>
        <v>7.5210360904523137</v>
      </c>
      <c r="S70" s="68">
        <f t="shared" si="26"/>
        <v>-3.5015887058901818</v>
      </c>
      <c r="T70" s="69">
        <f t="shared" si="27"/>
        <v>39.816495600188198</v>
      </c>
      <c r="U70" s="69">
        <f t="shared" si="28"/>
        <v>36.314906894298019</v>
      </c>
      <c r="W70" t="str">
        <f t="shared" si="29"/>
        <v>92 Elementary administration and service occupations</v>
      </c>
      <c r="X70" s="173">
        <f t="shared" si="83"/>
        <v>10.301740460458394</v>
      </c>
      <c r="Y70" s="173">
        <f t="shared" si="83"/>
        <v>9.655107537900804</v>
      </c>
      <c r="Z70" s="173">
        <f t="shared" si="83"/>
        <v>8.7906916477674102</v>
      </c>
      <c r="AA70" s="173">
        <f t="shared" si="83"/>
        <v>8.1641162405091929</v>
      </c>
      <c r="AB70" s="173">
        <f t="shared" si="83"/>
        <v>7.3830306456540082</v>
      </c>
      <c r="AD70" s="68">
        <f t="shared" si="31"/>
        <v>-11.257846956805704</v>
      </c>
      <c r="AE70" s="69">
        <f t="shared" si="32"/>
        <v>51.692286229687831</v>
      </c>
      <c r="AF70" s="69">
        <f t="shared" si="33"/>
        <v>40.43443927288213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3.9828691424536848</v>
      </c>
      <c r="I72" s="67">
        <f>IF(D35&gt;0,I35/D35*100,0)</f>
        <v>48.632599380114655</v>
      </c>
      <c r="J72" s="67">
        <f>IF(D35&gt;0,(J35/D35)*100,0)</f>
        <v>52.6154685225683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2.4369201490610752</v>
      </c>
      <c r="T72" s="67">
        <f t="shared" ref="T72" si="85">IF(O35&gt;0,T35/O35*100,0)</f>
        <v>40.482152796338951</v>
      </c>
      <c r="U72" s="67">
        <f t="shared" ref="U72" si="86">IF(O35&gt;0,(U35/O35)*100,0)</f>
        <v>42.919072945400032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5.6618807374057152</v>
      </c>
      <c r="AE72" s="67">
        <f t="shared" ref="AE72" si="88">IF(Z35&gt;0,AE35/Z35*100,0)</f>
        <v>57.484569514113247</v>
      </c>
      <c r="AF72" s="67">
        <f t="shared" ref="AF72" si="89">IF(Z35&gt;0,(AF35/Z35)*100,0)</f>
        <v>63.146450251518928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Derby, Derbyshire, Nottingham and Nottinghamshire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Derby, Derbyshire, Nottingham and Nottinghamshire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Derby, Derbyshire, Nottingham and Nottinghamshire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4.6753929626810686</v>
      </c>
      <c r="C82" s="18">
        <f t="shared" ref="B82:E107" si="96">IF(AND(D$6-C$6 &lt;&gt; 0,C8&lt;&gt;0,D8&lt;&gt;0),(EXP(LN(D8/C8)/(D$6-C$6))-1)*100,0)</f>
        <v>3.8104661589406064</v>
      </c>
      <c r="D82" s="18">
        <f t="shared" si="96"/>
        <v>-1.6204883168375206</v>
      </c>
      <c r="E82" s="18">
        <f t="shared" si="96"/>
        <v>0.85194551468157353</v>
      </c>
      <c r="F82" s="18">
        <f t="shared" ref="F82:F107" si="97">IF(AND(F$6-D$6 &lt;&gt; 0,D8&lt;&gt;0,F8&lt;&gt;0),(EXP(LN(F8/D8)/(F$6-D$6))-1)*100,0)</f>
        <v>2.0972885144221465E-2</v>
      </c>
      <c r="H82" s="18">
        <f t="shared" ref="H82:H107" si="98">IF($F$6-$D$6 &lt;&gt; 0,(EXP(LN(1+(H45/100))/($F$6-$D$6))-1)*100,0)</f>
        <v>2.0972885144221465E-2</v>
      </c>
      <c r="I82" s="18">
        <f t="shared" ref="I82:I107" si="99">IF(D8&gt;0,((1+(I8/D8))^(1/($F$6-$D$6))-1)*100,0)</f>
        <v>2.6610641194793949</v>
      </c>
      <c r="J82" s="18">
        <f t="shared" ref="J82:J107" si="100">IF($F$6-$D$6 &lt;&gt; 0,(EXP(LN(1+(J45/100))/($F$6-$D$6))-1)*100,0)</f>
        <v>2.6755914218009158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3.4250643472810705</v>
      </c>
      <c r="N82" s="18">
        <f t="shared" si="102"/>
        <v>4.2598283723131569</v>
      </c>
      <c r="O82" s="18">
        <f t="shared" si="102"/>
        <v>-2.1883317277208381</v>
      </c>
      <c r="P82" s="18">
        <f t="shared" si="102"/>
        <v>0.45182434275465866</v>
      </c>
      <c r="Q82" s="18">
        <f t="shared" ref="Q82:Q107" si="103">IF(AND(Q$6-O$6 &lt;&gt; 0,O8&lt;&gt;0,Q8&lt;&gt;0),(EXP(LN(Q8/O8)/(Q$6-O$6))-1)*100,0)</f>
        <v>-0.43605235096615402</v>
      </c>
      <c r="S82" s="18">
        <f t="shared" ref="S82:S107" si="104">IF($F$6-$D$6 &lt;&gt; 0,(EXP(LN(1+(S45/100))/($F$6-$D$6))-1)*100,0)</f>
        <v>-0.43605235096615402</v>
      </c>
      <c r="T82" s="18">
        <f t="shared" ref="T82:T107" si="105">IF(O8&gt;0,((1+(T8/O8))^(1/($F$6-$D$6))-1)*100,0)</f>
        <v>2.3997117700634396</v>
      </c>
      <c r="U82" s="18">
        <f t="shared" ref="U82:U107" si="106">IF($F$6-$D$6 &lt;&gt; 0,(EXP(LN(1+(U45/100))/($F$6-$D$6))-1)*100,0)</f>
        <v>2.0897359371547131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7.7375148737560906</v>
      </c>
      <c r="Y82" s="18">
        <f t="shared" si="108"/>
        <v>2.8163699510747708</v>
      </c>
      <c r="Z82" s="18">
        <f t="shared" si="108"/>
        <v>-0.39231808086227504</v>
      </c>
      <c r="AA82" s="18">
        <f t="shared" si="108"/>
        <v>1.6294659083653462</v>
      </c>
      <c r="AB82" s="18">
        <f t="shared" ref="AB82:AB107" si="109">IF(AND(AB$6-Z$6 &lt;&gt; 0,Z8&lt;&gt;0,AB8&lt;&gt;0),(EXP(LN(AB8/Z8)/(AB$6-Z$6))-1)*100,0)</f>
        <v>0.95101888684203661</v>
      </c>
      <c r="AD82" s="18">
        <f t="shared" ref="AD82:AD107" si="110">IF($F$6-$D$6 &lt;&gt; 0,(EXP(LN(1+(AD45/100))/($F$6-$D$6))-1)*100,0)</f>
        <v>0.95101888684203661</v>
      </c>
      <c r="AE82" s="18">
        <f t="shared" ref="AE82:AE107" si="111">IF(Z8&gt;0,((1+(AE8/Z8))^(1/($F$6-$D$6))-1)*100,0)</f>
        <v>3.2155579649772337</v>
      </c>
      <c r="AF82" s="18">
        <f t="shared" ref="AF82:AF107" si="112">IF($F$6-$D$6 &lt;&gt; 0,(EXP(LN(1+(AF45/100))/($F$6-$D$6))-1)*100,0)</f>
        <v>3.8412679598841093</v>
      </c>
    </row>
    <row r="83" spans="1:32" x14ac:dyDescent="0.2">
      <c r="A83" t="str">
        <f t="shared" si="95"/>
        <v>12 Other managers and proprietors</v>
      </c>
      <c r="B83" s="18">
        <f t="shared" si="96"/>
        <v>2.4897902676965122</v>
      </c>
      <c r="C83" s="18">
        <f t="shared" si="96"/>
        <v>3.7565824243268819</v>
      </c>
      <c r="D83" s="18">
        <f t="shared" si="96"/>
        <v>4.1790984448146773</v>
      </c>
      <c r="E83" s="18">
        <f t="shared" si="96"/>
        <v>1.3477935581732492</v>
      </c>
      <c r="F83" s="18">
        <f t="shared" si="97"/>
        <v>2.2829072302408937</v>
      </c>
      <c r="H83" s="18">
        <f t="shared" si="98"/>
        <v>2.2829072302408937</v>
      </c>
      <c r="I83" s="18">
        <f t="shared" si="99"/>
        <v>3.5073925036532172</v>
      </c>
      <c r="J83" s="18">
        <f t="shared" si="100"/>
        <v>5.0039675430754826</v>
      </c>
      <c r="L83" t="str">
        <f t="shared" si="101"/>
        <v>12 Other managers and proprietors</v>
      </c>
      <c r="M83" s="18">
        <f t="shared" si="102"/>
        <v>1.7737401332818425</v>
      </c>
      <c r="N83" s="18">
        <f t="shared" si="102"/>
        <v>5.8390159255963692</v>
      </c>
      <c r="O83" s="18">
        <f t="shared" si="102"/>
        <v>4.8525940262679201</v>
      </c>
      <c r="P83" s="18">
        <f t="shared" si="102"/>
        <v>1.3504250142918117</v>
      </c>
      <c r="Q83" s="18">
        <f t="shared" si="103"/>
        <v>2.5046206162575801</v>
      </c>
      <c r="S83" s="18">
        <f t="shared" si="104"/>
        <v>2.5046206162575801</v>
      </c>
      <c r="T83" s="18">
        <f t="shared" si="105"/>
        <v>3.3338168105491173</v>
      </c>
      <c r="U83" s="18">
        <f t="shared" si="106"/>
        <v>5.0195000399086753</v>
      </c>
      <c r="W83" t="str">
        <f t="shared" si="107"/>
        <v>12 Other managers and proprietors</v>
      </c>
      <c r="X83" s="18">
        <f t="shared" si="108"/>
        <v>3.7271047374263011</v>
      </c>
      <c r="Y83" s="18">
        <f t="shared" si="108"/>
        <v>0.32501729647274047</v>
      </c>
      <c r="Z83" s="18">
        <f t="shared" si="108"/>
        <v>2.9650687784847474</v>
      </c>
      <c r="AA83" s="18">
        <f t="shared" si="108"/>
        <v>1.3427822917954968</v>
      </c>
      <c r="AB83" s="18">
        <f t="shared" si="109"/>
        <v>1.8806843535448703</v>
      </c>
      <c r="AD83" s="18">
        <f t="shared" si="110"/>
        <v>1.8806843535448703</v>
      </c>
      <c r="AE83" s="18">
        <f t="shared" si="111"/>
        <v>3.7997728686848253</v>
      </c>
      <c r="AF83" s="18">
        <f t="shared" si="112"/>
        <v>4.9768885508973515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4.3337592748255771</v>
      </c>
      <c r="C84" s="18">
        <f t="shared" si="96"/>
        <v>4.6477770618332359</v>
      </c>
      <c r="D84" s="18">
        <f t="shared" si="96"/>
        <v>0.98179279935040054</v>
      </c>
      <c r="E84" s="18">
        <f t="shared" si="96"/>
        <v>1.0679212349811396</v>
      </c>
      <c r="F84" s="18">
        <f t="shared" si="97"/>
        <v>1.039203597324434</v>
      </c>
      <c r="H84" s="18">
        <f t="shared" si="98"/>
        <v>1.039203597324434</v>
      </c>
      <c r="I84" s="18">
        <f t="shared" si="99"/>
        <v>2.2441675121052773</v>
      </c>
      <c r="J84" s="18">
        <f t="shared" si="100"/>
        <v>3.0210907856886404</v>
      </c>
      <c r="L84" t="str">
        <f t="shared" si="101"/>
        <v>21 Science, research, engineering and technology professionals</v>
      </c>
      <c r="M84" s="18">
        <f t="shared" si="102"/>
        <v>4.4702420976647117</v>
      </c>
      <c r="N84" s="18">
        <f t="shared" si="102"/>
        <v>0.94411597661021585</v>
      </c>
      <c r="O84" s="18">
        <f t="shared" si="102"/>
        <v>0.4121273494507971</v>
      </c>
      <c r="P84" s="18">
        <f t="shared" si="102"/>
        <v>0.85595709485908333</v>
      </c>
      <c r="Q84" s="18">
        <f t="shared" si="103"/>
        <v>0.70779629977557601</v>
      </c>
      <c r="S84" s="18">
        <f t="shared" si="104"/>
        <v>0.70779629977557601</v>
      </c>
      <c r="T84" s="18">
        <f t="shared" si="105"/>
        <v>1.9811631740674018</v>
      </c>
      <c r="U84" s="18">
        <f t="shared" si="106"/>
        <v>2.5256280199937198</v>
      </c>
      <c r="W84" t="str">
        <f t="shared" si="107"/>
        <v>21 Science, research, engineering and technology professionals</v>
      </c>
      <c r="X84" s="18">
        <f t="shared" si="108"/>
        <v>3.6249290718085803</v>
      </c>
      <c r="Y84" s="18">
        <f t="shared" si="108"/>
        <v>24.278147439734465</v>
      </c>
      <c r="Z84" s="18">
        <f t="shared" si="108"/>
        <v>3.2980257586696204</v>
      </c>
      <c r="AA84" s="18">
        <f t="shared" si="108"/>
        <v>1.8263429062679526</v>
      </c>
      <c r="AB84" s="18">
        <f t="shared" si="109"/>
        <v>2.3145593144516585</v>
      </c>
      <c r="AD84" s="18">
        <f t="shared" si="110"/>
        <v>2.3145593144516585</v>
      </c>
      <c r="AE84" s="18">
        <f t="shared" si="111"/>
        <v>3.2795509580811011</v>
      </c>
      <c r="AF84" s="18">
        <f t="shared" si="112"/>
        <v>4.8406496432797486</v>
      </c>
    </row>
    <row r="85" spans="1:32" x14ac:dyDescent="0.2">
      <c r="A85" t="str">
        <f t="shared" si="95"/>
        <v>22 Health professionals</v>
      </c>
      <c r="B85" s="18">
        <f t="shared" si="96"/>
        <v>3.8532002152608102</v>
      </c>
      <c r="C85" s="18">
        <f t="shared" si="96"/>
        <v>-0.11943140124203167</v>
      </c>
      <c r="D85" s="18">
        <f t="shared" si="96"/>
        <v>1.4663702142397872</v>
      </c>
      <c r="E85" s="18">
        <f t="shared" si="96"/>
        <v>0.86364760486907777</v>
      </c>
      <c r="F85" s="18">
        <f t="shared" si="97"/>
        <v>1.0641562823586748</v>
      </c>
      <c r="H85" s="18">
        <f t="shared" si="98"/>
        <v>1.0641562823586748</v>
      </c>
      <c r="I85" s="18">
        <f t="shared" si="99"/>
        <v>3.0823929636582426</v>
      </c>
      <c r="J85" s="18">
        <f t="shared" si="100"/>
        <v>3.7966766572702149</v>
      </c>
      <c r="L85" t="str">
        <f t="shared" si="101"/>
        <v>22 Health professionals</v>
      </c>
      <c r="M85" s="18">
        <f t="shared" si="102"/>
        <v>2.0317860580998603</v>
      </c>
      <c r="N85" s="18">
        <f t="shared" si="102"/>
        <v>10.925419719952822</v>
      </c>
      <c r="O85" s="18">
        <f t="shared" si="102"/>
        <v>0.92281448019781998</v>
      </c>
      <c r="P85" s="18">
        <f t="shared" si="102"/>
        <v>0.66411591553174887</v>
      </c>
      <c r="Q85" s="18">
        <f t="shared" si="103"/>
        <v>0.75027500524025292</v>
      </c>
      <c r="S85" s="18">
        <f t="shared" si="104"/>
        <v>0.75027500524025292</v>
      </c>
      <c r="T85" s="18">
        <f t="shared" si="105"/>
        <v>2.2885495956651791</v>
      </c>
      <c r="U85" s="18">
        <f t="shared" si="106"/>
        <v>2.843217871852044</v>
      </c>
      <c r="W85" t="str">
        <f t="shared" si="107"/>
        <v>22 Health professionals</v>
      </c>
      <c r="X85" s="18">
        <f t="shared" si="108"/>
        <v>4.4698398209219281</v>
      </c>
      <c r="Y85" s="18">
        <f t="shared" si="108"/>
        <v>-3.6436960293534826</v>
      </c>
      <c r="Z85" s="18">
        <f t="shared" si="108"/>
        <v>1.6631435336939671</v>
      </c>
      <c r="AA85" s="18">
        <f t="shared" si="108"/>
        <v>0.93346834104262033</v>
      </c>
      <c r="AB85" s="18">
        <f t="shared" si="109"/>
        <v>1.176109634819511</v>
      </c>
      <c r="AD85" s="18">
        <f t="shared" si="110"/>
        <v>1.176109634819511</v>
      </c>
      <c r="AE85" s="18">
        <f t="shared" si="111"/>
        <v>3.3537334451589684</v>
      </c>
      <c r="AF85" s="18">
        <f t="shared" si="112"/>
        <v>4.1181988498899313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1.8369105713025524</v>
      </c>
      <c r="C86" s="18">
        <f t="shared" si="96"/>
        <v>4.2408100774479429</v>
      </c>
      <c r="D86" s="18">
        <f t="shared" si="96"/>
        <v>-0.15410320604171135</v>
      </c>
      <c r="E86" s="18">
        <f t="shared" si="96"/>
        <v>0.37902292817961758</v>
      </c>
      <c r="F86" s="18">
        <f t="shared" si="97"/>
        <v>0.20099867375973357</v>
      </c>
      <c r="H86" s="18">
        <f t="shared" si="98"/>
        <v>0.20099867375973357</v>
      </c>
      <c r="I86" s="18">
        <f t="shared" si="99"/>
        <v>2.6809623205384936</v>
      </c>
      <c r="J86" s="18">
        <f t="shared" si="100"/>
        <v>2.8203814720646481</v>
      </c>
      <c r="L86" t="str">
        <f t="shared" si="101"/>
        <v>23 Teaching and other educational professionals</v>
      </c>
      <c r="M86" s="18">
        <f t="shared" si="102"/>
        <v>-0.37291429748644855</v>
      </c>
      <c r="N86" s="18">
        <f t="shared" si="102"/>
        <v>4.8510046106560845</v>
      </c>
      <c r="O86" s="18">
        <f t="shared" si="102"/>
        <v>0.49656280636987127</v>
      </c>
      <c r="P86" s="18">
        <f t="shared" si="102"/>
        <v>0.31615590615019507</v>
      </c>
      <c r="Q86" s="18">
        <f t="shared" si="103"/>
        <v>0.37625552655713435</v>
      </c>
      <c r="S86" s="18">
        <f t="shared" si="104"/>
        <v>0.37625552655713435</v>
      </c>
      <c r="T86" s="18">
        <f t="shared" si="105"/>
        <v>2.4281002210750691</v>
      </c>
      <c r="U86" s="18">
        <f t="shared" si="106"/>
        <v>2.6991364309936206</v>
      </c>
      <c r="W86" t="str">
        <f t="shared" si="107"/>
        <v>23 Teaching and other educational professionals</v>
      </c>
      <c r="X86" s="18">
        <f t="shared" si="108"/>
        <v>3.2689071268317216</v>
      </c>
      <c r="Y86" s="18">
        <f t="shared" si="108"/>
        <v>3.8794049292324218</v>
      </c>
      <c r="Z86" s="18">
        <f t="shared" si="108"/>
        <v>-0.55133427081788255</v>
      </c>
      <c r="AA86" s="18">
        <f t="shared" si="108"/>
        <v>0.41844704132272259</v>
      </c>
      <c r="AB86" s="18">
        <f t="shared" si="109"/>
        <v>9.4140365922901204E-2</v>
      </c>
      <c r="AD86" s="18">
        <f t="shared" si="110"/>
        <v>9.4140365922901204E-2</v>
      </c>
      <c r="AE86" s="18">
        <f t="shared" si="111"/>
        <v>2.828065280412484</v>
      </c>
      <c r="AF86" s="18">
        <f t="shared" si="112"/>
        <v>2.8919192583118036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4.8604659203732803</v>
      </c>
      <c r="C87" s="18">
        <f t="shared" si="96"/>
        <v>13.240330735983852</v>
      </c>
      <c r="D87" s="18">
        <f t="shared" si="96"/>
        <v>2.0589476214430524</v>
      </c>
      <c r="E87" s="18">
        <f t="shared" si="96"/>
        <v>1.2063019635161876</v>
      </c>
      <c r="F87" s="18">
        <f t="shared" si="97"/>
        <v>1.4897227429508497</v>
      </c>
      <c r="H87" s="18">
        <f t="shared" si="98"/>
        <v>1.4897227429508497</v>
      </c>
      <c r="I87" s="18">
        <f t="shared" si="99"/>
        <v>2.9576143854390224</v>
      </c>
      <c r="J87" s="18">
        <f t="shared" si="100"/>
        <v>3.9836946572887388</v>
      </c>
      <c r="L87" t="str">
        <f t="shared" si="101"/>
        <v>24 Business, media and public service professionals</v>
      </c>
      <c r="M87" s="18">
        <f t="shared" si="102"/>
        <v>2.8126863017554626</v>
      </c>
      <c r="N87" s="18">
        <f t="shared" si="102"/>
        <v>10.822954566555687</v>
      </c>
      <c r="O87" s="18">
        <f t="shared" si="102"/>
        <v>2.089971597753526</v>
      </c>
      <c r="P87" s="18">
        <f t="shared" si="102"/>
        <v>0.87667974958205441</v>
      </c>
      <c r="Q87" s="18">
        <f t="shared" si="103"/>
        <v>1.2794996872719677</v>
      </c>
      <c r="S87" s="18">
        <f t="shared" si="104"/>
        <v>1.2794996872719677</v>
      </c>
      <c r="T87" s="18">
        <f t="shared" si="105"/>
        <v>2.6246355197286242</v>
      </c>
      <c r="U87" s="18">
        <f t="shared" si="106"/>
        <v>3.5398292732447656</v>
      </c>
      <c r="W87" t="str">
        <f t="shared" si="107"/>
        <v>24 Business, media and public service professionals</v>
      </c>
      <c r="X87" s="18">
        <f t="shared" si="108"/>
        <v>7.5752600320152963</v>
      </c>
      <c r="Y87" s="18">
        <f t="shared" si="108"/>
        <v>16.102566621438275</v>
      </c>
      <c r="Z87" s="18">
        <f t="shared" si="108"/>
        <v>2.0238393555518153</v>
      </c>
      <c r="AA87" s="18">
        <f t="shared" si="108"/>
        <v>1.5687180572045989</v>
      </c>
      <c r="AB87" s="18">
        <f t="shared" si="109"/>
        <v>1.7201991232705272</v>
      </c>
      <c r="AD87" s="18">
        <f t="shared" si="110"/>
        <v>1.7201991232705272</v>
      </c>
      <c r="AE87" s="18">
        <f t="shared" si="111"/>
        <v>3.3166425969714197</v>
      </c>
      <c r="AF87" s="18">
        <f t="shared" si="112"/>
        <v>4.4553542682109981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4.6748597445481765</v>
      </c>
      <c r="C88" s="18">
        <f t="shared" si="96"/>
        <v>10.550759809202992</v>
      </c>
      <c r="D88" s="18">
        <f t="shared" si="96"/>
        <v>-2.9268156170107806</v>
      </c>
      <c r="E88" s="18">
        <f t="shared" si="96"/>
        <v>0.56579471784836688</v>
      </c>
      <c r="F88" s="18">
        <f t="shared" si="97"/>
        <v>-0.61215238410874395</v>
      </c>
      <c r="H88" s="18">
        <f t="shared" si="98"/>
        <v>-0.61215238410874395</v>
      </c>
      <c r="I88" s="18">
        <f t="shared" si="99"/>
        <v>2.0673937264327202</v>
      </c>
      <c r="J88" s="18">
        <f t="shared" si="100"/>
        <v>1.6130234818061417</v>
      </c>
      <c r="L88" t="str">
        <f t="shared" si="101"/>
        <v>31 Science, engineering and technology associate professionals</v>
      </c>
      <c r="M88" s="18">
        <f t="shared" si="102"/>
        <v>5.4311859767499415</v>
      </c>
      <c r="N88" s="18">
        <f t="shared" si="102"/>
        <v>6.3780404164044624</v>
      </c>
      <c r="O88" s="18">
        <f t="shared" si="102"/>
        <v>-4.2181665675179669</v>
      </c>
      <c r="P88" s="18">
        <f t="shared" si="102"/>
        <v>0.12479811291130627</v>
      </c>
      <c r="Q88" s="18">
        <f t="shared" si="103"/>
        <v>-1.3443071546352825</v>
      </c>
      <c r="S88" s="18">
        <f t="shared" si="104"/>
        <v>-1.3443071546352825</v>
      </c>
      <c r="T88" s="18">
        <f t="shared" si="105"/>
        <v>1.7559745766388302</v>
      </c>
      <c r="U88" s="18">
        <f t="shared" si="106"/>
        <v>0.726154723003547</v>
      </c>
      <c r="W88" t="str">
        <f t="shared" si="107"/>
        <v>31 Science, engineering and technology associate professionals</v>
      </c>
      <c r="X88" s="18">
        <f t="shared" si="108"/>
        <v>2.3172574713064886</v>
      </c>
      <c r="Y88" s="18">
        <f t="shared" si="108"/>
        <v>24.574305830767827</v>
      </c>
      <c r="Z88" s="18">
        <f t="shared" si="108"/>
        <v>0.44009541710035016</v>
      </c>
      <c r="AA88" s="18">
        <f t="shared" si="108"/>
        <v>1.5040477958801812</v>
      </c>
      <c r="AB88" s="18">
        <f t="shared" si="109"/>
        <v>1.1481506016621124</v>
      </c>
      <c r="AD88" s="18">
        <f t="shared" si="110"/>
        <v>1.1481506016621124</v>
      </c>
      <c r="AE88" s="18">
        <f t="shared" si="111"/>
        <v>2.8937696879476338</v>
      </c>
      <c r="AF88" s="18">
        <f t="shared" si="112"/>
        <v>3.684925366579872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3.5900306519180525</v>
      </c>
      <c r="C89" s="18">
        <f t="shared" si="96"/>
        <v>1.6301717044484576</v>
      </c>
      <c r="D89" s="18">
        <f t="shared" si="96"/>
        <v>0.2758442624344104</v>
      </c>
      <c r="E89" s="18">
        <f t="shared" si="96"/>
        <v>0.9131799100384308</v>
      </c>
      <c r="F89" s="18">
        <f t="shared" si="97"/>
        <v>0.70028587273522902</v>
      </c>
      <c r="H89" s="18">
        <f t="shared" si="98"/>
        <v>0.70028587273522902</v>
      </c>
      <c r="I89" s="18">
        <f t="shared" si="99"/>
        <v>3.1609059260582439</v>
      </c>
      <c r="J89" s="18">
        <f t="shared" si="100"/>
        <v>3.6220490868176247</v>
      </c>
      <c r="L89" t="str">
        <f t="shared" si="101"/>
        <v>32 Health and social care associate professionals</v>
      </c>
      <c r="M89" s="18">
        <f t="shared" si="102"/>
        <v>0.48816192647749279</v>
      </c>
      <c r="N89" s="18">
        <f t="shared" si="102"/>
        <v>12.112675983188637</v>
      </c>
      <c r="O89" s="18">
        <f t="shared" si="102"/>
        <v>-2.1951063619685574</v>
      </c>
      <c r="P89" s="18">
        <f t="shared" si="102"/>
        <v>0.63636777723294902</v>
      </c>
      <c r="Q89" s="18">
        <f>IF(AND(Q$6-O$6 &lt;&gt; 0,O15&lt;&gt;0,Q15&lt;&gt;0),(EXP(LN(Q15/O15)/(Q$6-O$6))-1)*100,0)</f>
        <v>-0.31644966795858487</v>
      </c>
      <c r="S89" s="18">
        <f t="shared" si="104"/>
        <v>-0.31644966795858487</v>
      </c>
      <c r="T89" s="18">
        <f t="shared" si="105"/>
        <v>2.4333120990561508</v>
      </c>
      <c r="U89" s="18">
        <f t="shared" si="106"/>
        <v>2.2088293730462505</v>
      </c>
      <c r="W89" t="str">
        <f t="shared" si="107"/>
        <v>32 Health and social care associate professionals</v>
      </c>
      <c r="X89" s="18">
        <f t="shared" si="108"/>
        <v>4.3833324434559229</v>
      </c>
      <c r="Y89" s="18">
        <f t="shared" si="108"/>
        <v>-0.80626085116908275</v>
      </c>
      <c r="Z89" s="18">
        <f t="shared" si="108"/>
        <v>0.88627332477200227</v>
      </c>
      <c r="AA89" s="18">
        <f t="shared" si="108"/>
        <v>0.97452001420854639</v>
      </c>
      <c r="AB89" s="18">
        <f t="shared" si="109"/>
        <v>0.94509587765545522</v>
      </c>
      <c r="AD89" s="18">
        <f t="shared" si="110"/>
        <v>0.94509587765545522</v>
      </c>
      <c r="AE89" s="18">
        <f t="shared" si="111"/>
        <v>3.3406807412744488</v>
      </c>
      <c r="AF89" s="18">
        <f t="shared" si="112"/>
        <v>3.9523957210518157</v>
      </c>
    </row>
    <row r="90" spans="1:32" x14ac:dyDescent="0.2">
      <c r="A90" t="str">
        <f t="shared" si="95"/>
        <v>33 Protective service occupations</v>
      </c>
      <c r="B90" s="18">
        <f t="shared" si="96"/>
        <v>-0.55358454611155183</v>
      </c>
      <c r="C90" s="18">
        <f t="shared" si="96"/>
        <v>4.701982604206778</v>
      </c>
      <c r="D90" s="18">
        <f t="shared" si="96"/>
        <v>3.390513734130618</v>
      </c>
      <c r="E90" s="18">
        <f t="shared" si="96"/>
        <v>1.2867946636185845</v>
      </c>
      <c r="F90" s="18">
        <f t="shared" si="97"/>
        <v>1.983234711203341</v>
      </c>
      <c r="H90" s="18">
        <f t="shared" si="98"/>
        <v>1.983234711203341</v>
      </c>
      <c r="I90" s="18">
        <f t="shared" si="99"/>
        <v>2.2605986869350447</v>
      </c>
      <c r="J90" s="18">
        <f t="shared" si="100"/>
        <v>3.7652985497382829</v>
      </c>
      <c r="L90" t="str">
        <f t="shared" si="101"/>
        <v>33 Protective service occupations</v>
      </c>
      <c r="M90" s="18">
        <f t="shared" si="102"/>
        <v>-1.1092777726500636</v>
      </c>
      <c r="N90" s="18">
        <f t="shared" si="102"/>
        <v>2.7998187070951808</v>
      </c>
      <c r="O90" s="18">
        <f t="shared" si="102"/>
        <v>2.6887549769489594</v>
      </c>
      <c r="P90" s="18">
        <f t="shared" si="102"/>
        <v>0.77417879818655333</v>
      </c>
      <c r="Q90" s="18">
        <f t="shared" si="103"/>
        <v>1.4083713814498244</v>
      </c>
      <c r="S90" s="18">
        <f t="shared" si="104"/>
        <v>1.4083713814498244</v>
      </c>
      <c r="T90" s="18">
        <f t="shared" si="105"/>
        <v>1.8853159678340337</v>
      </c>
      <c r="U90" s="18">
        <f t="shared" si="106"/>
        <v>2.994661740984883</v>
      </c>
      <c r="W90" t="str">
        <f t="shared" si="107"/>
        <v>33 Protective service occupations</v>
      </c>
      <c r="X90" s="18">
        <f t="shared" si="108"/>
        <v>2.0604567097219695</v>
      </c>
      <c r="Y90" s="18">
        <f t="shared" si="108"/>
        <v>12.974630980136649</v>
      </c>
      <c r="Z90" s="18">
        <f t="shared" si="108"/>
        <v>5.9955722038349757</v>
      </c>
      <c r="AA90" s="18">
        <f t="shared" si="108"/>
        <v>2.8639746661440757</v>
      </c>
      <c r="AB90" s="18">
        <f t="shared" si="109"/>
        <v>3.8974229479919131</v>
      </c>
      <c r="AD90" s="18">
        <f t="shared" si="110"/>
        <v>3.8974229479919131</v>
      </c>
      <c r="AE90" s="18">
        <f t="shared" si="111"/>
        <v>3.5817488667396979</v>
      </c>
      <c r="AF90" s="18">
        <f t="shared" si="112"/>
        <v>6.2129168873671814</v>
      </c>
    </row>
    <row r="91" spans="1:32" x14ac:dyDescent="0.2">
      <c r="A91" t="str">
        <f t="shared" si="95"/>
        <v>34 Culture, media and sports occupations</v>
      </c>
      <c r="B91" s="18">
        <f t="shared" si="96"/>
        <v>-0.71001624100339722</v>
      </c>
      <c r="C91" s="18">
        <f t="shared" si="96"/>
        <v>3.5529538496768431</v>
      </c>
      <c r="D91" s="18">
        <f t="shared" si="96"/>
        <v>-1.6052678343654647</v>
      </c>
      <c r="E91" s="18">
        <f t="shared" si="96"/>
        <v>0.75874445090384768</v>
      </c>
      <c r="F91" s="18">
        <f t="shared" si="97"/>
        <v>-3.5503996025232354E-2</v>
      </c>
      <c r="H91" s="18">
        <f t="shared" si="98"/>
        <v>-3.5503996025232354E-2</v>
      </c>
      <c r="I91" s="18">
        <f t="shared" si="99"/>
        <v>2.4173786507091677</v>
      </c>
      <c r="J91" s="18">
        <f t="shared" si="100"/>
        <v>2.3919852639965544</v>
      </c>
      <c r="L91" t="str">
        <f t="shared" si="101"/>
        <v>34 Culture, media and sports occupations</v>
      </c>
      <c r="M91" s="18">
        <f t="shared" si="102"/>
        <v>-3.4928797882539664</v>
      </c>
      <c r="N91" s="18">
        <f t="shared" si="102"/>
        <v>-0.7725178606389882</v>
      </c>
      <c r="O91" s="18">
        <f t="shared" si="102"/>
        <v>-1.6836246495215534</v>
      </c>
      <c r="P91" s="18">
        <f t="shared" si="102"/>
        <v>0.72394536875903803</v>
      </c>
      <c r="Q91" s="18">
        <f t="shared" si="103"/>
        <v>-8.5058404353266504E-2</v>
      </c>
      <c r="S91" s="18">
        <f t="shared" si="104"/>
        <v>-8.5058404353266504E-2</v>
      </c>
      <c r="T91" s="18">
        <f t="shared" si="105"/>
        <v>2.1374637323624768</v>
      </c>
      <c r="U91" s="18">
        <f t="shared" si="106"/>
        <v>2.0743067853513875</v>
      </c>
      <c r="W91" t="str">
        <f t="shared" si="107"/>
        <v>34 Culture, media and sports occupations</v>
      </c>
      <c r="X91" s="18">
        <f t="shared" si="108"/>
        <v>2.9379522593362628</v>
      </c>
      <c r="Y91" s="18">
        <f t="shared" si="108"/>
        <v>8.3800528036849009</v>
      </c>
      <c r="Z91" s="18">
        <f>IF(AND(AA$6-Z$6 &lt;&gt; 0,Z17&lt;&gt;0,AA17&lt;&gt;0),(EXP(LN(AA17/Z17)/(AA$6-Z$6))-1)*100,0)</f>
        <v>-1.5254654350186581</v>
      </c>
      <c r="AA91" s="18">
        <f t="shared" si="108"/>
        <v>0.79390501174245731</v>
      </c>
      <c r="AB91" s="18">
        <f t="shared" si="109"/>
        <v>1.4774416804308466E-2</v>
      </c>
      <c r="AD91" s="18">
        <f t="shared" si="110"/>
        <v>1.4774416804308466E-2</v>
      </c>
      <c r="AE91" s="18">
        <f t="shared" si="111"/>
        <v>2.6927255854374499</v>
      </c>
      <c r="AF91" s="18">
        <f t="shared" si="112"/>
        <v>2.7029139010320113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1.6678933718188071</v>
      </c>
      <c r="C92" s="18">
        <f t="shared" si="96"/>
        <v>5.6906533156682038</v>
      </c>
      <c r="D92" s="18">
        <f t="shared" si="96"/>
        <v>-0.96524295777014046</v>
      </c>
      <c r="E92" s="18">
        <f t="shared" si="96"/>
        <v>0.3685521887032861</v>
      </c>
      <c r="F92" s="18">
        <f t="shared" si="97"/>
        <v>-7.8030282167218523E-2</v>
      </c>
      <c r="H92" s="18">
        <f t="shared" si="98"/>
        <v>-7.8030282167218523E-2</v>
      </c>
      <c r="I92" s="18">
        <f t="shared" si="99"/>
        <v>2.4667307315620279</v>
      </c>
      <c r="J92" s="18">
        <f t="shared" si="100"/>
        <v>2.4113479669908511</v>
      </c>
      <c r="L92" t="str">
        <f t="shared" si="101"/>
        <v>35 Business and public service associate professionals</v>
      </c>
      <c r="M92" s="18">
        <f t="shared" si="102"/>
        <v>0.77135556709213571</v>
      </c>
      <c r="N92" s="18">
        <f t="shared" si="102"/>
        <v>6.9512622214185527</v>
      </c>
      <c r="O92" s="18">
        <f t="shared" si="102"/>
        <v>-1.770175063895485</v>
      </c>
      <c r="P92" s="18">
        <f t="shared" si="102"/>
        <v>-0.12216610246233994</v>
      </c>
      <c r="Q92" s="18">
        <f t="shared" si="103"/>
        <v>-0.67455182292797122</v>
      </c>
      <c r="S92" s="18">
        <f t="shared" si="104"/>
        <v>-0.67455182292797122</v>
      </c>
      <c r="T92" s="18">
        <f t="shared" si="105"/>
        <v>2.0232250758957404</v>
      </c>
      <c r="U92" s="18">
        <f t="shared" si="106"/>
        <v>1.5199894960991278</v>
      </c>
      <c r="W92" t="str">
        <f t="shared" si="107"/>
        <v>35 Business and public service associate professionals</v>
      </c>
      <c r="X92" s="18">
        <f t="shared" si="108"/>
        <v>2.7600289830485458</v>
      </c>
      <c r="Y92" s="18">
        <f t="shared" si="108"/>
        <v>4.2282059921922244</v>
      </c>
      <c r="Z92" s="18">
        <f t="shared" si="108"/>
        <v>-3.9938115925475248E-2</v>
      </c>
      <c r="AA92" s="18">
        <f t="shared" si="108"/>
        <v>0.8803461968052817</v>
      </c>
      <c r="AB92" s="18">
        <f t="shared" si="109"/>
        <v>0.57264718890863708</v>
      </c>
      <c r="AD92" s="18">
        <f t="shared" si="110"/>
        <v>0.57264718890863708</v>
      </c>
      <c r="AE92" s="18">
        <f t="shared" si="111"/>
        <v>2.9618840736900687</v>
      </c>
      <c r="AF92" s="18">
        <f t="shared" si="112"/>
        <v>3.3477870202532234</v>
      </c>
    </row>
    <row r="93" spans="1:32" x14ac:dyDescent="0.2">
      <c r="A93" t="str">
        <f t="shared" si="95"/>
        <v>41 Administrative occupations</v>
      </c>
      <c r="B93" s="18">
        <f t="shared" si="96"/>
        <v>-0.16372893393046262</v>
      </c>
      <c r="C93" s="18">
        <f t="shared" si="96"/>
        <v>4.5907497708236766</v>
      </c>
      <c r="D93" s="18">
        <f t="shared" si="96"/>
        <v>-1.8891671413204913</v>
      </c>
      <c r="E93" s="18">
        <f t="shared" si="96"/>
        <v>-0.60238833485467547</v>
      </c>
      <c r="F93" s="18">
        <f t="shared" si="97"/>
        <v>-1.0331789589239304</v>
      </c>
      <c r="H93" s="18">
        <f t="shared" si="98"/>
        <v>-1.0331789589239304</v>
      </c>
      <c r="I93" s="18">
        <f t="shared" si="99"/>
        <v>2.5359441971027019</v>
      </c>
      <c r="J93" s="18">
        <f t="shared" si="100"/>
        <v>1.8251815439979557</v>
      </c>
      <c r="L93" t="str">
        <f t="shared" si="101"/>
        <v>41 Administrative occupations</v>
      </c>
      <c r="M93" s="18">
        <f t="shared" si="102"/>
        <v>-1.492693056416261</v>
      </c>
      <c r="N93" s="18">
        <f t="shared" si="102"/>
        <v>21.738709857535433</v>
      </c>
      <c r="O93" s="18">
        <f t="shared" si="102"/>
        <v>-1.6230924500341137</v>
      </c>
      <c r="P93" s="18">
        <f t="shared" si="102"/>
        <v>0.64066476362394376</v>
      </c>
      <c r="Q93" s="18">
        <f t="shared" si="103"/>
        <v>-0.11965050274874711</v>
      </c>
      <c r="S93" s="18">
        <f t="shared" si="104"/>
        <v>-0.11965050274874711</v>
      </c>
      <c r="T93" s="18">
        <f t="shared" si="105"/>
        <v>2.0087444011282152</v>
      </c>
      <c r="U93" s="18">
        <f t="shared" si="106"/>
        <v>1.9183693727843343</v>
      </c>
      <c r="W93" t="str">
        <f t="shared" si="107"/>
        <v>41 Administrative occupations</v>
      </c>
      <c r="X93" s="18">
        <f t="shared" si="108"/>
        <v>0.23091473334417856</v>
      </c>
      <c r="Y93" s="18">
        <f t="shared" si="108"/>
        <v>-0.28483495178265317</v>
      </c>
      <c r="Z93" s="18">
        <f t="shared" si="108"/>
        <v>-1.9822060425873422</v>
      </c>
      <c r="AA93" s="18">
        <f t="shared" si="108"/>
        <v>-1.0775059687536004</v>
      </c>
      <c r="AB93" s="18">
        <f t="shared" si="109"/>
        <v>-1.3799966902252603</v>
      </c>
      <c r="AD93" s="18">
        <f t="shared" si="110"/>
        <v>-1.3799966902252603</v>
      </c>
      <c r="AE93" s="18">
        <f t="shared" si="111"/>
        <v>2.7104112742436959</v>
      </c>
      <c r="AF93" s="18">
        <f t="shared" si="112"/>
        <v>1.7925528931525214</v>
      </c>
    </row>
    <row r="94" spans="1:32" x14ac:dyDescent="0.2">
      <c r="A94" t="str">
        <f t="shared" si="95"/>
        <v>42 Secretarial and related occupations</v>
      </c>
      <c r="B94" s="18">
        <f t="shared" si="96"/>
        <v>-1.005835800747612</v>
      </c>
      <c r="C94" s="18">
        <f t="shared" si="96"/>
        <v>-1.2965706279568612</v>
      </c>
      <c r="D94" s="18">
        <f t="shared" si="96"/>
        <v>0.89757527548284255</v>
      </c>
      <c r="E94" s="18">
        <f t="shared" si="96"/>
        <v>-2.4002035502253993</v>
      </c>
      <c r="F94" s="18">
        <f t="shared" si="97"/>
        <v>-1.3130975253669575</v>
      </c>
      <c r="H94" s="18">
        <f t="shared" si="98"/>
        <v>-1.3130975253669575</v>
      </c>
      <c r="I94" s="18">
        <f t="shared" si="99"/>
        <v>2.7728506845668077</v>
      </c>
      <c r="J94" s="18">
        <f t="shared" si="100"/>
        <v>1.905916542846442</v>
      </c>
      <c r="L94" t="str">
        <f t="shared" si="101"/>
        <v>42 Secretarial and related occupations</v>
      </c>
      <c r="M94" s="18">
        <f t="shared" si="102"/>
        <v>-6.9235508449759902</v>
      </c>
      <c r="N94" s="18">
        <f t="shared" si="102"/>
        <v>0.95527790647280675</v>
      </c>
      <c r="O94" s="18">
        <f t="shared" si="102"/>
        <v>4.1885176919011169</v>
      </c>
      <c r="P94" s="18">
        <f t="shared" si="102"/>
        <v>1.8708107275052788</v>
      </c>
      <c r="Q94" s="18">
        <f t="shared" si="103"/>
        <v>2.6375936496409125</v>
      </c>
      <c r="S94" s="18">
        <f t="shared" si="104"/>
        <v>2.6375936496409125</v>
      </c>
      <c r="T94" s="18">
        <f t="shared" si="105"/>
        <v>2.3472017988708904</v>
      </c>
      <c r="U94" s="18">
        <f t="shared" si="106"/>
        <v>4.3498362241031652</v>
      </c>
      <c r="W94" t="str">
        <f t="shared" si="107"/>
        <v>42 Secretarial and related occupations</v>
      </c>
      <c r="X94" s="18">
        <f t="shared" si="108"/>
        <v>-0.51473189459118052</v>
      </c>
      <c r="Y94" s="18">
        <f t="shared" si="108"/>
        <v>-1.4544178690924503</v>
      </c>
      <c r="Z94" s="18">
        <f t="shared" si="108"/>
        <v>0.64405190057859052</v>
      </c>
      <c r="AA94" s="18">
        <f t="shared" si="108"/>
        <v>-2.8551459291998316</v>
      </c>
      <c r="AB94" s="18">
        <f t="shared" si="109"/>
        <v>-1.7024776843321821</v>
      </c>
      <c r="AD94" s="18">
        <f t="shared" si="110"/>
        <v>-1.7024776843321821</v>
      </c>
      <c r="AE94" s="18">
        <f t="shared" si="111"/>
        <v>2.8024865182619152</v>
      </c>
      <c r="AF94" s="18">
        <f t="shared" si="112"/>
        <v>1.694621233256921</v>
      </c>
    </row>
    <row r="95" spans="1:32" x14ac:dyDescent="0.2">
      <c r="A95" t="str">
        <f t="shared" si="95"/>
        <v>51 Skilled agricultural and related trades</v>
      </c>
      <c r="B95" s="18">
        <f t="shared" si="96"/>
        <v>2.0424525045285691</v>
      </c>
      <c r="C95" s="18">
        <f t="shared" si="96"/>
        <v>21.908203352675713</v>
      </c>
      <c r="D95" s="18">
        <f t="shared" si="96"/>
        <v>-0.82389876490567282</v>
      </c>
      <c r="E95" s="18">
        <f t="shared" si="96"/>
        <v>0.2740983194610358</v>
      </c>
      <c r="F95" s="18">
        <f t="shared" si="97"/>
        <v>-9.3244786336232899E-2</v>
      </c>
      <c r="H95" s="18">
        <f t="shared" si="98"/>
        <v>-9.3244786336232899E-2</v>
      </c>
      <c r="I95" s="18">
        <f t="shared" si="99"/>
        <v>2.8983739750111592</v>
      </c>
      <c r="J95" s="18">
        <f t="shared" si="100"/>
        <v>2.8360127864798468</v>
      </c>
      <c r="L95" t="str">
        <f t="shared" si="101"/>
        <v>51 Skilled agricultural and related trades</v>
      </c>
      <c r="M95" s="18">
        <f t="shared" si="102"/>
        <v>-0.87329808121516805</v>
      </c>
      <c r="N95" s="18">
        <f t="shared" si="102"/>
        <v>30.897715614337407</v>
      </c>
      <c r="O95" s="18">
        <f t="shared" si="102"/>
        <v>-1.4952139109306373</v>
      </c>
      <c r="P95" s="18">
        <f t="shared" si="102"/>
        <v>-2.9282810631914291E-2</v>
      </c>
      <c r="Q95" s="18">
        <f t="shared" si="103"/>
        <v>-0.52033458625023732</v>
      </c>
      <c r="S95" s="18">
        <f t="shared" si="104"/>
        <v>-0.52033458625023732</v>
      </c>
      <c r="T95" s="18">
        <f t="shared" si="105"/>
        <v>2.5842762064753666</v>
      </c>
      <c r="U95" s="18">
        <f t="shared" si="106"/>
        <v>2.2244998348303513</v>
      </c>
      <c r="W95" t="str">
        <f t="shared" si="107"/>
        <v>51 Skilled agricultural and related trades</v>
      </c>
      <c r="X95" s="18">
        <f t="shared" si="108"/>
        <v>12.313305463921441</v>
      </c>
      <c r="Y95" s="18">
        <f t="shared" si="108"/>
        <v>-1.3864394667157387</v>
      </c>
      <c r="Z95" s="18">
        <f t="shared" si="108"/>
        <v>1.3561729591944571</v>
      </c>
      <c r="AA95" s="18">
        <f t="shared" si="108"/>
        <v>1.1327941715185252</v>
      </c>
      <c r="AB95" s="18">
        <f t="shared" si="109"/>
        <v>1.2071990132807464</v>
      </c>
      <c r="AD95" s="18">
        <f t="shared" si="110"/>
        <v>1.2071990132807464</v>
      </c>
      <c r="AE95" s="18">
        <f t="shared" si="111"/>
        <v>3.886686095796632</v>
      </c>
      <c r="AF95" s="18">
        <f t="shared" si="112"/>
        <v>4.6202082885046236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0.46776861774222578</v>
      </c>
      <c r="C96" s="18">
        <f t="shared" si="96"/>
        <v>-12.825881134480666</v>
      </c>
      <c r="D96" s="18">
        <f t="shared" si="96"/>
        <v>-0.66206000943663801</v>
      </c>
      <c r="E96" s="18">
        <f t="shared" si="96"/>
        <v>-0.73158234687895618</v>
      </c>
      <c r="F96" s="18">
        <f t="shared" si="97"/>
        <v>-0.70841364226754688</v>
      </c>
      <c r="H96" s="18">
        <f t="shared" si="98"/>
        <v>-0.70841364226754688</v>
      </c>
      <c r="I96" s="18">
        <f t="shared" si="99"/>
        <v>2.0658510224767612</v>
      </c>
      <c r="J96" s="18">
        <f t="shared" si="100"/>
        <v>1.5408974093467753</v>
      </c>
      <c r="L96" t="str">
        <f t="shared" si="101"/>
        <v>52 Skilled metal, electrical and electronic trades</v>
      </c>
      <c r="M96" s="18">
        <f t="shared" si="102"/>
        <v>0.24523927734960704</v>
      </c>
      <c r="N96" s="18">
        <f t="shared" si="102"/>
        <v>-12.538622590300641</v>
      </c>
      <c r="O96" s="18">
        <f t="shared" si="102"/>
        <v>-1.2049353929081352</v>
      </c>
      <c r="P96" s="18">
        <f t="shared" si="102"/>
        <v>-0.90910653117837192</v>
      </c>
      <c r="Q96" s="18">
        <f t="shared" si="103"/>
        <v>-1.007814445521571</v>
      </c>
      <c r="S96" s="18">
        <f t="shared" si="104"/>
        <v>-1.007814445521571</v>
      </c>
      <c r="T96" s="18">
        <f t="shared" si="105"/>
        <v>1.9700649074997356</v>
      </c>
      <c r="U96" s="18">
        <f t="shared" si="106"/>
        <v>1.2172474194180438</v>
      </c>
      <c r="W96" t="str">
        <f t="shared" si="107"/>
        <v>52 Skilled metal, electrical and electronic trades</v>
      </c>
      <c r="X96" s="18">
        <f t="shared" si="108"/>
        <v>12.449804929623021</v>
      </c>
      <c r="Y96" s="18">
        <f t="shared" si="108"/>
        <v>-24.524030079372515</v>
      </c>
      <c r="Z96" s="18">
        <f t="shared" si="108"/>
        <v>17.092270893773453</v>
      </c>
      <c r="AA96" s="18">
        <f t="shared" si="108"/>
        <v>2.3528565153512648</v>
      </c>
      <c r="AB96" s="18">
        <f t="shared" si="109"/>
        <v>7.0473830520572323</v>
      </c>
      <c r="AD96" s="18">
        <f t="shared" si="110"/>
        <v>7.0473830520572323</v>
      </c>
      <c r="AE96" s="18">
        <f t="shared" si="111"/>
        <v>5.573167068132312</v>
      </c>
      <c r="AF96" s="18">
        <f t="shared" si="112"/>
        <v>9.7430078973726566</v>
      </c>
    </row>
    <row r="97" spans="1:32" x14ac:dyDescent="0.2">
      <c r="A97" t="str">
        <f t="shared" si="95"/>
        <v>53 Skilled construction and building trades</v>
      </c>
      <c r="B97" s="18">
        <f t="shared" si="96"/>
        <v>0.18529525801023183</v>
      </c>
      <c r="C97" s="18">
        <f t="shared" si="96"/>
        <v>-20.028252428703798</v>
      </c>
      <c r="D97" s="18">
        <f t="shared" si="96"/>
        <v>0.23782812919761476</v>
      </c>
      <c r="E97" s="18">
        <f t="shared" si="96"/>
        <v>-1.288431936282719</v>
      </c>
      <c r="F97" s="18">
        <f t="shared" si="97"/>
        <v>-0.78227837078662654</v>
      </c>
      <c r="H97" s="18">
        <f t="shared" si="98"/>
        <v>-0.78227837078662654</v>
      </c>
      <c r="I97" s="18">
        <f t="shared" si="99"/>
        <v>2.2609761669761586</v>
      </c>
      <c r="J97" s="18">
        <f t="shared" si="100"/>
        <v>1.698045697412498</v>
      </c>
      <c r="L97" t="str">
        <f t="shared" si="101"/>
        <v>53 Skilled construction and building trades</v>
      </c>
      <c r="M97" s="18">
        <f t="shared" si="102"/>
        <v>0.12026027486577995</v>
      </c>
      <c r="N97" s="18">
        <f t="shared" si="102"/>
        <v>-20.198565148900084</v>
      </c>
      <c r="O97" s="18">
        <f t="shared" si="102"/>
        <v>0.22508320498546563</v>
      </c>
      <c r="P97" s="18">
        <f t="shared" si="102"/>
        <v>-1.3195614200687378</v>
      </c>
      <c r="Q97" s="18">
        <f t="shared" si="103"/>
        <v>-0.80734323725656365</v>
      </c>
      <c r="S97" s="18">
        <f t="shared" si="104"/>
        <v>-0.80734323725656365</v>
      </c>
      <c r="T97" s="18">
        <f t="shared" si="105"/>
        <v>2.2511261551733996</v>
      </c>
      <c r="U97" s="18">
        <f t="shared" si="106"/>
        <v>1.6696479726290736</v>
      </c>
      <c r="W97" t="str">
        <f t="shared" si="107"/>
        <v>53 Skilled construction and building trades</v>
      </c>
      <c r="X97" s="18">
        <f t="shared" si="108"/>
        <v>6.7641289939291305</v>
      </c>
      <c r="Y97" s="18">
        <f t="shared" si="108"/>
        <v>-5.3190981720327546</v>
      </c>
      <c r="Z97" s="18">
        <f t="shared" si="108"/>
        <v>1.1486291553675532</v>
      </c>
      <c r="AA97" s="18">
        <f t="shared" si="108"/>
        <v>0.68548973864250851</v>
      </c>
      <c r="AB97" s="18">
        <f t="shared" si="109"/>
        <v>0.83963343864243978</v>
      </c>
      <c r="AD97" s="18">
        <f t="shared" si="110"/>
        <v>0.83963343864243978</v>
      </c>
      <c r="AE97" s="18">
        <f t="shared" si="111"/>
        <v>2.9445703921670896</v>
      </c>
      <c r="AF97" s="18">
        <f t="shared" si="112"/>
        <v>3.515276787502386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-3.1325086097824362</v>
      </c>
      <c r="C98" s="18">
        <f t="shared" si="96"/>
        <v>-3.563488727731412</v>
      </c>
      <c r="D98" s="18">
        <f t="shared" si="96"/>
        <v>-1.2097544365271662</v>
      </c>
      <c r="E98" s="18">
        <f t="shared" si="96"/>
        <v>-0.93885292235903473</v>
      </c>
      <c r="F98" s="18">
        <f t="shared" si="97"/>
        <v>-1.0292358669933055</v>
      </c>
      <c r="H98" s="18">
        <f t="shared" si="98"/>
        <v>-1.0292358669933055</v>
      </c>
      <c r="I98" s="18">
        <f t="shared" si="99"/>
        <v>2.2230324456040895</v>
      </c>
      <c r="J98" s="18">
        <f t="shared" si="100"/>
        <v>1.4822138593980849</v>
      </c>
      <c r="L98" t="str">
        <f t="shared" si="101"/>
        <v>54 Textiles, printing and other skilled trades</v>
      </c>
      <c r="M98" s="18">
        <f t="shared" si="102"/>
        <v>-4.7975773558243118</v>
      </c>
      <c r="N98" s="18">
        <f t="shared" si="102"/>
        <v>-5.5769372689207781</v>
      </c>
      <c r="O98" s="18">
        <f t="shared" si="102"/>
        <v>-1.1878294005300605</v>
      </c>
      <c r="P98" s="18">
        <f t="shared" si="102"/>
        <v>-1.2508077734217471</v>
      </c>
      <c r="Q98" s="18">
        <f t="shared" si="103"/>
        <v>-1.2298194436709986</v>
      </c>
      <c r="S98" s="18">
        <f t="shared" si="104"/>
        <v>-1.2298194436709986</v>
      </c>
      <c r="T98" s="18">
        <f t="shared" si="105"/>
        <v>1.6816479971283105</v>
      </c>
      <c r="U98" s="18">
        <f t="shared" si="106"/>
        <v>0.72718896495933549</v>
      </c>
      <c r="W98" t="str">
        <f t="shared" si="107"/>
        <v>54 Textiles, printing and other skilled trades</v>
      </c>
      <c r="X98" s="18">
        <f t="shared" si="108"/>
        <v>-0.84186750869571503</v>
      </c>
      <c r="Y98" s="18">
        <f t="shared" si="108"/>
        <v>-1.061235666475735</v>
      </c>
      <c r="Z98" s="18">
        <f t="shared" si="108"/>
        <v>-1.2357838413906364</v>
      </c>
      <c r="AA98" s="18">
        <f t="shared" si="108"/>
        <v>-0.57910859233929468</v>
      </c>
      <c r="AB98" s="18">
        <f t="shared" si="109"/>
        <v>-0.79848404511306814</v>
      </c>
      <c r="AD98" s="18">
        <f t="shared" si="110"/>
        <v>-0.79848404511306814</v>
      </c>
      <c r="AE98" s="18">
        <f t="shared" si="111"/>
        <v>2.8170881964405092</v>
      </c>
      <c r="AF98" s="18">
        <f t="shared" si="112"/>
        <v>2.2863688723903985</v>
      </c>
    </row>
    <row r="99" spans="1:32" x14ac:dyDescent="0.2">
      <c r="A99" t="str">
        <f t="shared" si="95"/>
        <v>61 Caring personal service occupations</v>
      </c>
      <c r="B99" s="18">
        <f t="shared" si="96"/>
        <v>0.74183082607752748</v>
      </c>
      <c r="C99" s="18">
        <f t="shared" si="96"/>
        <v>-3.5123227394601386</v>
      </c>
      <c r="D99" s="18">
        <f t="shared" si="96"/>
        <v>1.6437991115328288</v>
      </c>
      <c r="E99" s="18">
        <f t="shared" si="96"/>
        <v>0.80703110895670171</v>
      </c>
      <c r="F99" s="18">
        <f t="shared" si="97"/>
        <v>1.0851855655495957</v>
      </c>
      <c r="H99" s="18">
        <f t="shared" si="98"/>
        <v>1.0851855655495957</v>
      </c>
      <c r="I99" s="18">
        <f t="shared" si="99"/>
        <v>3.2449023610243932</v>
      </c>
      <c r="J99" s="18">
        <f t="shared" si="100"/>
        <v>3.9585668187702483</v>
      </c>
      <c r="L99" t="str">
        <f t="shared" si="101"/>
        <v>61 Caring personal service occupations</v>
      </c>
      <c r="M99" s="18">
        <f t="shared" si="102"/>
        <v>1.1283296270723886</v>
      </c>
      <c r="N99" s="18">
        <f t="shared" si="102"/>
        <v>0.70822116210593755</v>
      </c>
      <c r="O99" s="18">
        <f t="shared" si="102"/>
        <v>4.2350662759101265</v>
      </c>
      <c r="P99" s="18">
        <f t="shared" si="102"/>
        <v>1.5836590126098171</v>
      </c>
      <c r="Q99" s="18">
        <f t="shared" si="103"/>
        <v>2.4598817328861822</v>
      </c>
      <c r="S99" s="18">
        <f t="shared" si="104"/>
        <v>2.4598817328861822</v>
      </c>
      <c r="T99" s="18">
        <f t="shared" si="105"/>
        <v>2.9937299408552942</v>
      </c>
      <c r="U99" s="18">
        <f t="shared" si="106"/>
        <v>4.7167080599772593</v>
      </c>
      <c r="W99" t="str">
        <f t="shared" si="107"/>
        <v>61 Caring personal service occupations</v>
      </c>
      <c r="X99" s="18">
        <f t="shared" si="108"/>
        <v>0.67607361637338492</v>
      </c>
      <c r="Y99" s="18">
        <f t="shared" si="108"/>
        <v>-4.2384724923612671</v>
      </c>
      <c r="Z99" s="18">
        <f t="shared" si="108"/>
        <v>1.1455544882648105</v>
      </c>
      <c r="AA99" s="18">
        <f t="shared" si="108"/>
        <v>0.63662494904683786</v>
      </c>
      <c r="AB99" s="18">
        <f t="shared" si="109"/>
        <v>0.8059829619698311</v>
      </c>
      <c r="AD99" s="18">
        <f t="shared" si="110"/>
        <v>0.8059829619698311</v>
      </c>
      <c r="AE99" s="18">
        <f t="shared" si="111"/>
        <v>3.289448561740449</v>
      </c>
      <c r="AF99" s="18">
        <f t="shared" si="112"/>
        <v>3.812737406355815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5.9029725290689949</v>
      </c>
      <c r="C100" s="18">
        <f t="shared" si="96"/>
        <v>-5.0839714489481658</v>
      </c>
      <c r="D100" s="18">
        <f t="shared" si="96"/>
        <v>1.5966551810020491E-2</v>
      </c>
      <c r="E100" s="18">
        <f t="shared" si="96"/>
        <v>0.24543259853455623</v>
      </c>
      <c r="F100" s="18">
        <f t="shared" si="97"/>
        <v>0.1688854800154127</v>
      </c>
      <c r="H100" s="18">
        <f t="shared" si="98"/>
        <v>0.1688854800154127</v>
      </c>
      <c r="I100" s="18">
        <f t="shared" si="99"/>
        <v>2.7805559070594787</v>
      </c>
      <c r="J100" s="18">
        <f t="shared" si="100"/>
        <v>2.8960503171449492</v>
      </c>
      <c r="L100" t="str">
        <f t="shared" si="101"/>
        <v>62 Leisure, travel and related personal service occupations</v>
      </c>
      <c r="M100" s="18">
        <f t="shared" si="102"/>
        <v>2.8149449210197242</v>
      </c>
      <c r="N100" s="18">
        <f t="shared" si="102"/>
        <v>-3.431875959747166</v>
      </c>
      <c r="O100" s="18">
        <f t="shared" si="102"/>
        <v>0.12915417500654058</v>
      </c>
      <c r="P100" s="18">
        <f t="shared" si="102"/>
        <v>0.8252265559277383</v>
      </c>
      <c r="Q100" s="18">
        <f t="shared" si="103"/>
        <v>0.59266642588235996</v>
      </c>
      <c r="S100" s="18">
        <f t="shared" si="104"/>
        <v>0.59266642588235996</v>
      </c>
      <c r="T100" s="18">
        <f t="shared" si="105"/>
        <v>2.4675866899647625</v>
      </c>
      <c r="U100" s="18">
        <f t="shared" si="106"/>
        <v>2.8941712839585909</v>
      </c>
      <c r="W100" t="str">
        <f t="shared" si="107"/>
        <v>62 Leisure, travel and related personal service occupations</v>
      </c>
      <c r="X100" s="18">
        <f t="shared" si="108"/>
        <v>7.2517307603437109</v>
      </c>
      <c r="Y100" s="18">
        <f t="shared" si="108"/>
        <v>-5.7329401085991609</v>
      </c>
      <c r="Z100" s="18">
        <f t="shared" si="108"/>
        <v>-2.9725550759163166E-2</v>
      </c>
      <c r="AA100" s="18">
        <f t="shared" si="108"/>
        <v>1.3888784893056894E-3</v>
      </c>
      <c r="AB100" s="18">
        <f t="shared" si="109"/>
        <v>-8.9836737731219252E-3</v>
      </c>
      <c r="AD100" s="18">
        <f t="shared" si="110"/>
        <v>-8.9836737731219252E-3</v>
      </c>
      <c r="AE100" s="18">
        <f t="shared" si="111"/>
        <v>2.9028232646157504</v>
      </c>
      <c r="AF100" s="18">
        <f t="shared" si="112"/>
        <v>2.8968063122973398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-5.7396889652197576</v>
      </c>
      <c r="C101" s="18">
        <f t="shared" si="96"/>
        <v>27.88998263622322</v>
      </c>
      <c r="D101" s="18">
        <f t="shared" si="96"/>
        <v>-3.8294370043212234</v>
      </c>
      <c r="E101" s="18">
        <f t="shared" si="96"/>
        <v>0.92696015231401585</v>
      </c>
      <c r="F101" s="18">
        <f t="shared" si="97"/>
        <v>-0.68408502037811125</v>
      </c>
      <c r="H101" s="18">
        <f t="shared" si="98"/>
        <v>-0.68408502037811125</v>
      </c>
      <c r="I101" s="18">
        <f t="shared" si="99"/>
        <v>2.2303180587299742</v>
      </c>
      <c r="J101" s="18">
        <f t="shared" si="100"/>
        <v>1.7348790022165606</v>
      </c>
      <c r="L101" t="str">
        <f t="shared" si="101"/>
        <v>63 Community and civil enforcement occupations</v>
      </c>
      <c r="M101" s="18">
        <f t="shared" si="102"/>
        <v>-8.6082504977639367</v>
      </c>
      <c r="N101" s="18">
        <f t="shared" si="102"/>
        <v>43.495867511087674</v>
      </c>
      <c r="O101" s="18">
        <f t="shared" si="102"/>
        <v>-6.8501518424324059</v>
      </c>
      <c r="P101" s="18">
        <f t="shared" si="102"/>
        <v>1.4167563066062039</v>
      </c>
      <c r="Q101" s="18">
        <f t="shared" si="103"/>
        <v>-1.4173410222121818</v>
      </c>
      <c r="S101" s="18">
        <f t="shared" si="104"/>
        <v>-1.4173410222121818</v>
      </c>
      <c r="T101" s="18">
        <f t="shared" si="105"/>
        <v>1.7825348292287657</v>
      </c>
      <c r="U101" s="18">
        <f t="shared" si="106"/>
        <v>0.70247280028705728</v>
      </c>
      <c r="W101" t="str">
        <f t="shared" si="107"/>
        <v>63 Community and civil enforcement occupations</v>
      </c>
      <c r="X101" s="18">
        <f t="shared" si="108"/>
        <v>4.2729467662037335</v>
      </c>
      <c r="Y101" s="18">
        <f t="shared" si="108"/>
        <v>-11.511635482875571</v>
      </c>
      <c r="Z101" s="18">
        <f t="shared" si="108"/>
        <v>5.7001567293007538</v>
      </c>
      <c r="AA101" s="18">
        <f t="shared" si="108"/>
        <v>-0.21940065828663924</v>
      </c>
      <c r="AB101" s="18">
        <f t="shared" si="109"/>
        <v>1.7160022140664921</v>
      </c>
      <c r="AD101" s="18">
        <f t="shared" si="110"/>
        <v>1.7160022140664921</v>
      </c>
      <c r="AE101" s="18">
        <f t="shared" si="111"/>
        <v>3.8226216968231919</v>
      </c>
      <c r="AF101" s="18">
        <f t="shared" si="112"/>
        <v>4.8888342836226562</v>
      </c>
    </row>
    <row r="102" spans="1:32" x14ac:dyDescent="0.2">
      <c r="A102" t="str">
        <f t="shared" si="95"/>
        <v>71 Sales occupations</v>
      </c>
      <c r="B102" s="18">
        <f t="shared" si="96"/>
        <v>-2.0281746601846895</v>
      </c>
      <c r="C102" s="18">
        <f t="shared" si="96"/>
        <v>-3.3369041070663963</v>
      </c>
      <c r="D102" s="18">
        <f t="shared" si="96"/>
        <v>-1.4612439220357043</v>
      </c>
      <c r="E102" s="18">
        <f t="shared" si="96"/>
        <v>-0.55974171328894151</v>
      </c>
      <c r="F102" s="18">
        <f t="shared" si="97"/>
        <v>-0.86115514087644618</v>
      </c>
      <c r="H102" s="18">
        <f t="shared" si="98"/>
        <v>-0.86115514087644618</v>
      </c>
      <c r="I102" s="18">
        <f t="shared" si="99"/>
        <v>2.4193832707992691</v>
      </c>
      <c r="J102" s="18">
        <f t="shared" si="100"/>
        <v>1.8145940538091487</v>
      </c>
      <c r="L102" t="str">
        <f t="shared" si="101"/>
        <v>71 Sales occupations</v>
      </c>
      <c r="M102" s="18">
        <f t="shared" si="102"/>
        <v>-1.1732143170770093</v>
      </c>
      <c r="N102" s="18">
        <f t="shared" si="102"/>
        <v>-1.5746651855494176</v>
      </c>
      <c r="O102" s="18">
        <f t="shared" si="102"/>
        <v>-1.3974586648235254</v>
      </c>
      <c r="P102" s="18">
        <f t="shared" si="102"/>
        <v>-0.3489000087676164</v>
      </c>
      <c r="Q102" s="18">
        <f t="shared" si="103"/>
        <v>-0.6996526942092407</v>
      </c>
      <c r="S102" s="18">
        <f t="shared" si="104"/>
        <v>-0.6996526942092407</v>
      </c>
      <c r="T102" s="18">
        <f t="shared" si="105"/>
        <v>1.7950871405798763</v>
      </c>
      <c r="U102" s="18">
        <f t="shared" si="106"/>
        <v>1.2560884814047046</v>
      </c>
      <c r="W102" t="str">
        <f t="shared" si="107"/>
        <v>71 Sales occupations</v>
      </c>
      <c r="X102" s="18">
        <f t="shared" si="108"/>
        <v>-2.5256529262820848</v>
      </c>
      <c r="Y102" s="18">
        <f t="shared" si="108"/>
        <v>-4.3982093553246564</v>
      </c>
      <c r="Z102" s="18">
        <f t="shared" si="108"/>
        <v>-1.5008761330237319</v>
      </c>
      <c r="AA102" s="18">
        <f t="shared" si="108"/>
        <v>-0.6932231496939556</v>
      </c>
      <c r="AB102" s="18">
        <f t="shared" si="109"/>
        <v>-0.96317396733511806</v>
      </c>
      <c r="AD102" s="18">
        <f t="shared" si="110"/>
        <v>-0.96317396733511806</v>
      </c>
      <c r="AE102" s="18">
        <f t="shared" si="111"/>
        <v>2.7812906069009768</v>
      </c>
      <c r="AF102" s="18">
        <f t="shared" si="112"/>
        <v>2.1404963527823284</v>
      </c>
    </row>
    <row r="103" spans="1:32" x14ac:dyDescent="0.2">
      <c r="A103" t="str">
        <f t="shared" si="95"/>
        <v>72 Customer service occupations</v>
      </c>
      <c r="B103" s="18">
        <f t="shared" si="96"/>
        <v>0.96954359513974353</v>
      </c>
      <c r="C103" s="18">
        <f t="shared" si="96"/>
        <v>2.3384332482243142</v>
      </c>
      <c r="D103" s="18">
        <f t="shared" si="96"/>
        <v>4.885283205280766</v>
      </c>
      <c r="E103" s="18">
        <f t="shared" si="96"/>
        <v>1.2356618477918024</v>
      </c>
      <c r="F103" s="18">
        <f t="shared" si="97"/>
        <v>2.4378691732378721</v>
      </c>
      <c r="H103" s="18">
        <f t="shared" si="98"/>
        <v>2.4378691732378721</v>
      </c>
      <c r="I103" s="18">
        <f t="shared" si="99"/>
        <v>3.2313819227268281</v>
      </c>
      <c r="J103" s="18">
        <f t="shared" si="100"/>
        <v>4.8899543421765612</v>
      </c>
      <c r="L103" t="str">
        <f t="shared" si="101"/>
        <v>72 Customer service occupations</v>
      </c>
      <c r="M103" s="18">
        <f t="shared" si="102"/>
        <v>-2.9169688848276643</v>
      </c>
      <c r="N103" s="18">
        <f t="shared" si="102"/>
        <v>19.057570974454286</v>
      </c>
      <c r="O103" s="18">
        <f t="shared" si="102"/>
        <v>6.318122992816666</v>
      </c>
      <c r="P103" s="18">
        <f t="shared" si="102"/>
        <v>1.3478659498279644</v>
      </c>
      <c r="Q103" s="18">
        <f t="shared" si="103"/>
        <v>2.9782496618942611</v>
      </c>
      <c r="S103" s="18">
        <f t="shared" si="104"/>
        <v>2.9782496618942611</v>
      </c>
      <c r="T103" s="18">
        <f t="shared" si="105"/>
        <v>2.5765625586141816</v>
      </c>
      <c r="U103" s="18">
        <f t="shared" si="106"/>
        <v>4.7907765465430519</v>
      </c>
      <c r="W103" t="str">
        <f t="shared" si="107"/>
        <v>72 Customer service occupations</v>
      </c>
      <c r="X103" s="18">
        <f t="shared" si="108"/>
        <v>2.7318910674909658</v>
      </c>
      <c r="Y103" s="18">
        <f t="shared" si="108"/>
        <v>-4.2381997906584923</v>
      </c>
      <c r="Z103" s="18">
        <f t="shared" si="108"/>
        <v>4.1550445467682717</v>
      </c>
      <c r="AA103" s="18">
        <f t="shared" si="108"/>
        <v>1.1743777236475905</v>
      </c>
      <c r="AB103" s="18">
        <f t="shared" si="109"/>
        <v>2.1583330094722797</v>
      </c>
      <c r="AD103" s="18">
        <f t="shared" si="110"/>
        <v>2.1583330094722797</v>
      </c>
      <c r="AE103" s="18">
        <f t="shared" si="111"/>
        <v>3.5315970024027754</v>
      </c>
      <c r="AF103" s="18">
        <f t="shared" si="112"/>
        <v>4.9379834027292624</v>
      </c>
    </row>
    <row r="104" spans="1:32" x14ac:dyDescent="0.2">
      <c r="A104" t="str">
        <f t="shared" si="95"/>
        <v>81 Process, plant and machine operatives</v>
      </c>
      <c r="B104" s="18">
        <f t="shared" si="96"/>
        <v>-0.21969407491458925</v>
      </c>
      <c r="C104" s="18">
        <f t="shared" si="96"/>
        <v>-12.763698254569766</v>
      </c>
      <c r="D104" s="18">
        <f t="shared" si="96"/>
        <v>3.625034379334835</v>
      </c>
      <c r="E104" s="18">
        <f t="shared" si="96"/>
        <v>-0.213485001775926</v>
      </c>
      <c r="F104" s="18">
        <f t="shared" si="97"/>
        <v>1.0499569369612605</v>
      </c>
      <c r="H104" s="18">
        <f t="shared" si="98"/>
        <v>1.0499569369612605</v>
      </c>
      <c r="I104" s="18">
        <f t="shared" si="99"/>
        <v>2.5612518070270429</v>
      </c>
      <c r="J104" s="18">
        <f t="shared" si="100"/>
        <v>3.3148285931216881</v>
      </c>
      <c r="L104" t="str">
        <f t="shared" si="101"/>
        <v>81 Process, plant and machine operatives</v>
      </c>
      <c r="M104" s="18">
        <f t="shared" si="102"/>
        <v>-0.87334574303141732</v>
      </c>
      <c r="N104" s="18">
        <f t="shared" si="102"/>
        <v>-10.578759500314106</v>
      </c>
      <c r="O104" s="18">
        <f t="shared" si="102"/>
        <v>3.2337271879127494</v>
      </c>
      <c r="P104" s="18">
        <f t="shared" si="102"/>
        <v>-0.49161806932443985</v>
      </c>
      <c r="Q104" s="18">
        <f t="shared" si="103"/>
        <v>0.73498175487280992</v>
      </c>
      <c r="S104" s="18">
        <f t="shared" si="104"/>
        <v>0.73498175487280992</v>
      </c>
      <c r="T104" s="18">
        <f t="shared" si="105"/>
        <v>2.347343906735766</v>
      </c>
      <c r="U104" s="18">
        <f t="shared" si="106"/>
        <v>2.8863622371066322</v>
      </c>
      <c r="W104" t="str">
        <f t="shared" si="107"/>
        <v>81 Process, plant and machine operatives</v>
      </c>
      <c r="X104" s="18">
        <f t="shared" si="108"/>
        <v>1.7892010097146027</v>
      </c>
      <c r="Y104" s="18">
        <f t="shared" si="108"/>
        <v>-19.049607767241682</v>
      </c>
      <c r="Z104" s="18">
        <f t="shared" si="108"/>
        <v>4.8308516395817236</v>
      </c>
      <c r="AA104" s="18">
        <f t="shared" si="108"/>
        <v>0.56687001308153295</v>
      </c>
      <c r="AB104" s="18">
        <f t="shared" si="109"/>
        <v>1.9685695854553931</v>
      </c>
      <c r="AD104" s="18">
        <f t="shared" si="110"/>
        <v>1.9685695854553931</v>
      </c>
      <c r="AE104" s="18">
        <f t="shared" si="111"/>
        <v>3.2023812069534863</v>
      </c>
      <c r="AF104" s="18">
        <f t="shared" si="112"/>
        <v>4.5319729719929036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2.4904736811618422</v>
      </c>
      <c r="C105" s="18">
        <f t="shared" si="96"/>
        <v>-1.5991722531015218</v>
      </c>
      <c r="D105" s="18">
        <f t="shared" si="96"/>
        <v>0.75612553098938218</v>
      </c>
      <c r="E105" s="18">
        <f t="shared" si="96"/>
        <v>-0.23712957453516648</v>
      </c>
      <c r="F105" s="18">
        <f t="shared" si="97"/>
        <v>9.286271962229975E-2</v>
      </c>
      <c r="H105" s="18">
        <f t="shared" si="98"/>
        <v>9.286271962229975E-2</v>
      </c>
      <c r="I105" s="18">
        <f t="shared" si="99"/>
        <v>2.9264868591322601</v>
      </c>
      <c r="J105" s="18">
        <f t="shared" si="100"/>
        <v>2.9886381186709832</v>
      </c>
      <c r="L105" t="str">
        <f t="shared" si="101"/>
        <v>82 Transport and mobile machine drivers and operatives</v>
      </c>
      <c r="M105" s="18">
        <f t="shared" si="102"/>
        <v>2.4525032384649981</v>
      </c>
      <c r="N105" s="18">
        <f t="shared" si="102"/>
        <v>-1.3912088987807825</v>
      </c>
      <c r="O105" s="18">
        <f t="shared" si="102"/>
        <v>0.35897854355582126</v>
      </c>
      <c r="P105" s="18">
        <f t="shared" si="102"/>
        <v>-0.33084025645747639</v>
      </c>
      <c r="Q105" s="18">
        <f t="shared" si="103"/>
        <v>-0.10142910333538202</v>
      </c>
      <c r="S105" s="18">
        <f t="shared" si="104"/>
        <v>-0.10142910333538202</v>
      </c>
      <c r="T105" s="18">
        <f t="shared" si="105"/>
        <v>2.847386383287942</v>
      </c>
      <c r="U105" s="18">
        <f t="shared" si="106"/>
        <v>2.779090631983161</v>
      </c>
      <c r="W105" t="str">
        <f t="shared" si="107"/>
        <v>82 Transport and mobile machine drivers and operatives</v>
      </c>
      <c r="X105" s="18">
        <f t="shared" si="108"/>
        <v>3.1737070071378159</v>
      </c>
      <c r="Y105" s="18">
        <f t="shared" si="108"/>
        <v>-5.2762768847172126</v>
      </c>
      <c r="Z105" s="18">
        <f t="shared" si="108"/>
        <v>7.1454986305964807</v>
      </c>
      <c r="AA105" s="18">
        <f t="shared" si="108"/>
        <v>0.93703543137941825</v>
      </c>
      <c r="AB105" s="18">
        <f t="shared" si="109"/>
        <v>2.9654859555400925</v>
      </c>
      <c r="AD105" s="18">
        <f t="shared" si="110"/>
        <v>2.9654859555400925</v>
      </c>
      <c r="AE105" s="18">
        <f t="shared" si="111"/>
        <v>4.2488509669233565</v>
      </c>
      <c r="AF105" s="18">
        <f t="shared" si="112"/>
        <v>6.059545576701475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-2.4356844781016296</v>
      </c>
      <c r="C106" s="18">
        <f t="shared" si="96"/>
        <v>-7.4825674025263638</v>
      </c>
      <c r="D106" s="18">
        <f t="shared" si="96"/>
        <v>-3.544790259784214</v>
      </c>
      <c r="E106" s="18">
        <f t="shared" si="96"/>
        <v>-0.71422330451582638</v>
      </c>
      <c r="F106" s="18">
        <f t="shared" si="97"/>
        <v>-1.6668567774665077</v>
      </c>
      <c r="H106" s="18">
        <f t="shared" si="98"/>
        <v>-1.6668567774665077</v>
      </c>
      <c r="I106" s="18">
        <f t="shared" si="99"/>
        <v>1.9554390999586113</v>
      </c>
      <c r="J106" s="18">
        <f t="shared" si="100"/>
        <v>0.7236056694381876</v>
      </c>
      <c r="L106" t="str">
        <f t="shared" si="101"/>
        <v>91 Elementary trades and related occupations</v>
      </c>
      <c r="M106" s="18">
        <f t="shared" si="102"/>
        <v>-2.7597071944120422</v>
      </c>
      <c r="N106" s="18">
        <f t="shared" si="102"/>
        <v>-2.063375694488212</v>
      </c>
      <c r="O106" s="18">
        <f t="shared" si="102"/>
        <v>-3.7557487261896894</v>
      </c>
      <c r="P106" s="18">
        <f t="shared" si="102"/>
        <v>-0.79874459523303631</v>
      </c>
      <c r="Q106" s="18">
        <f t="shared" si="103"/>
        <v>-1.7943717584503971</v>
      </c>
      <c r="S106" s="18">
        <f t="shared" si="104"/>
        <v>-1.7943717584503971</v>
      </c>
      <c r="T106" s="18">
        <f t="shared" si="105"/>
        <v>1.6251743353681514</v>
      </c>
      <c r="U106" s="18">
        <f t="shared" si="106"/>
        <v>0.23425016769749174</v>
      </c>
      <c r="W106" t="str">
        <f t="shared" si="107"/>
        <v>91 Elementary trades and related occupations</v>
      </c>
      <c r="X106" s="18">
        <f t="shared" si="108"/>
        <v>-1.5458792902415031</v>
      </c>
      <c r="Y106" s="18">
        <f t="shared" si="108"/>
        <v>-21.910505122308464</v>
      </c>
      <c r="Z106" s="18">
        <f t="shared" si="108"/>
        <v>-2.8534466490634181</v>
      </c>
      <c r="AA106" s="18">
        <f t="shared" si="108"/>
        <v>-0.44910606650643281</v>
      </c>
      <c r="AB106" s="18">
        <f t="shared" si="109"/>
        <v>-1.2570930671785718</v>
      </c>
      <c r="AD106" s="18">
        <f t="shared" si="110"/>
        <v>-1.2570930671785718</v>
      </c>
      <c r="AE106" s="18">
        <f t="shared" si="111"/>
        <v>2.9610612113745827</v>
      </c>
      <c r="AF106" s="18">
        <f t="shared" si="112"/>
        <v>2.1522275068043495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-1.8129263141272056</v>
      </c>
      <c r="C107" s="18">
        <f t="shared" si="96"/>
        <v>-7.2940988406292924</v>
      </c>
      <c r="D107" s="18">
        <f t="shared" si="96"/>
        <v>-9.830543299894634E-2</v>
      </c>
      <c r="E107" s="18">
        <f t="shared" si="96"/>
        <v>-0.71772432512914319</v>
      </c>
      <c r="F107" s="18">
        <f t="shared" si="97"/>
        <v>-0.51167927163755511</v>
      </c>
      <c r="H107" s="18">
        <f t="shared" si="98"/>
        <v>-0.51167927163755511</v>
      </c>
      <c r="I107" s="18">
        <f t="shared" si="99"/>
        <v>2.5454013312247614</v>
      </c>
      <c r="J107" s="18">
        <f t="shared" si="100"/>
        <v>2.1896063483995976</v>
      </c>
      <c r="L107" t="str">
        <f t="shared" si="101"/>
        <v>92 Elementary administration and service occupations</v>
      </c>
      <c r="M107" s="18">
        <f t="shared" si="102"/>
        <v>-3.8566440678757141</v>
      </c>
      <c r="N107" s="18">
        <f t="shared" si="102"/>
        <v>-4.4050858162807742</v>
      </c>
      <c r="O107" s="18">
        <f t="shared" si="102"/>
        <v>0.86595855024367285</v>
      </c>
      <c r="P107" s="18">
        <f t="shared" si="102"/>
        <v>-0.78445866464865732</v>
      </c>
      <c r="Q107" s="18">
        <f t="shared" si="103"/>
        <v>-0.2373421706963863</v>
      </c>
      <c r="S107" s="18">
        <f t="shared" si="104"/>
        <v>-0.2373421706963863</v>
      </c>
      <c r="T107" s="18">
        <f t="shared" si="105"/>
        <v>2.2595539849381119</v>
      </c>
      <c r="U107" s="18">
        <f t="shared" si="106"/>
        <v>2.086792022599937</v>
      </c>
      <c r="W107" t="str">
        <f t="shared" si="107"/>
        <v>92 Elementary administration and service occupations</v>
      </c>
      <c r="X107" s="18">
        <f t="shared" si="108"/>
        <v>0.2971928087610376</v>
      </c>
      <c r="Y107" s="18">
        <f t="shared" si="108"/>
        <v>-9.9776781332077569</v>
      </c>
      <c r="Z107" s="18">
        <f t="shared" si="108"/>
        <v>-1.0873784397375075</v>
      </c>
      <c r="AA107" s="18">
        <f t="shared" si="108"/>
        <v>-0.64559201716165582</v>
      </c>
      <c r="AB107" s="18">
        <f t="shared" si="109"/>
        <v>-0.79307296933964766</v>
      </c>
      <c r="AD107" s="18">
        <f t="shared" si="110"/>
        <v>-0.79307296933964766</v>
      </c>
      <c r="AE107" s="18">
        <f t="shared" si="111"/>
        <v>2.816835527643935</v>
      </c>
      <c r="AF107" s="18">
        <f t="shared" si="112"/>
        <v>2.2896222933584509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1.2064961440545918</v>
      </c>
      <c r="C109" s="26">
        <f>IF(AND(D$6-C$6 &lt;&gt; 0,C35&lt;&gt;0,D35&lt;&gt;0),(EXP(LN(D35/C35)/(D$6-C$6))-1)*100,0)</f>
        <v>-0.28348090313634611</v>
      </c>
      <c r="D109" s="26">
        <f>IF(AND(E$6-D$6 &lt;&gt; 0,D35&lt;&gt;0,E35&lt;&gt;0),(EXP(LN(E35/D35)/(E$6-D$6))-1)*100,0)</f>
        <v>0.26478155132727554</v>
      </c>
      <c r="E109" s="26">
        <f>IF(AND(F$6-E$6 &lt;&gt; 0,E35&lt;&gt;0,F35&lt;&gt;0),(EXP(LN(F35/E35)/(F$6-E$6))-1)*100,0)</f>
        <v>0.25867798237886319</v>
      </c>
      <c r="F109" s="26">
        <f t="shared" ref="F109" si="113">IF(AND(F$6-D$6 &lt;&gt; 0,D35&lt;&gt;0,F35&lt;&gt;0),(EXP(LN(F35/D35)/(F$6-D$6))-1)*100,0)</f>
        <v>0.26071246407701754</v>
      </c>
      <c r="H109" s="26">
        <f t="shared" ref="H109" si="114">IF($F$6-$D$6 &lt;&gt; 0,(EXP(LN(1+(H72/100))/($F$6-$D$6))-1)*100,0)</f>
        <v>0.26071246407701754</v>
      </c>
      <c r="I109" s="26">
        <f>IF(D35&gt;0,((1+(I35/D35))^(1/($F$6-$D$6))-1)*100,0)</f>
        <v>2.6772601831942966</v>
      </c>
      <c r="J109" s="26">
        <f t="shared" ref="J109" si="115">IF($F$6-$D$6 &lt;&gt; 0,(EXP(LN(1+(J72/100))/($F$6-$D$6))-1)*100,0)</f>
        <v>2.858432965962554</v>
      </c>
      <c r="L109" s="24" t="str">
        <f>L35</f>
        <v>All occupations</v>
      </c>
      <c r="M109" s="26">
        <f>IF(AND(N$6-M$6 &lt;&gt; 0,M35&lt;&gt;0,N35&lt;&gt;0),(EXP(LN(N35/M35)/(N$6-M$6))-1)*100,0)</f>
        <v>0.54684373719027235</v>
      </c>
      <c r="N109" s="26">
        <f>IF(AND(O$6-N$6 &lt;&gt; 0,N35&lt;&gt;0,O35&lt;&gt;0),(EXP(LN(O35/N35)/(O$6-N$6))-1)*100,0)</f>
        <v>0.50459411122822928</v>
      </c>
      <c r="O109" s="26">
        <f>IF(AND(P$6-O$6 &lt;&gt; 0,O35&lt;&gt;0,P35&lt;&gt;0),(EXP(LN(P35/O35)/(P$6-O$6))-1)*100,0)</f>
        <v>0.15236194290875194</v>
      </c>
      <c r="P109" s="26">
        <f>IF(AND(Q$6-P$6 &lt;&gt; 0,P35&lt;&gt;0,Q35&lt;&gt;0),(EXP(LN(Q35/P35)/(Q$6-P$6))-1)*100,0)</f>
        <v>0.1647827224938947</v>
      </c>
      <c r="Q109" s="26">
        <f t="shared" ref="Q109" si="116">IF(AND(Q$6-O$6 &lt;&gt; 0,O35&lt;&gt;0,Q35&lt;&gt;0),(EXP(LN(Q35/O35)/(Q$6-O$6))-1)*100,0)</f>
        <v>0.1606422914848693</v>
      </c>
      <c r="S109" s="26">
        <f t="shared" ref="S109" si="117">IF($F$6-$D$6 &lt;&gt; 0,(EXP(LN(1+(S72/100))/($F$6-$D$6))-1)*100,0)</f>
        <v>0.1606422914848693</v>
      </c>
      <c r="T109" s="26">
        <f t="shared" ref="T109" si="118">IF(O35&gt;0,((1+(T35/O35))^(1/($F$6-$D$6))-1)*100,0)</f>
        <v>2.2919388308372035</v>
      </c>
      <c r="U109" s="26">
        <f t="shared" ref="U109" si="119">IF($F$6-$D$6 &lt;&gt; 0,(EXP(LN(1+(U72/100))/($F$6-$D$6))-1)*100,0)</f>
        <v>2.4092878373904947</v>
      </c>
      <c r="W109" s="24" t="str">
        <f>W35</f>
        <v>All occupations</v>
      </c>
      <c r="X109" s="26">
        <f>IF(AND(Y$6-X$6 &lt;&gt; 0,X35&lt;&gt;0,Y35&lt;&gt;0),(EXP(LN(Y35/X35)/(Y$6-X$6))-1)*100,0)</f>
        <v>1.9358972701482013</v>
      </c>
      <c r="Y109" s="26">
        <f>IF(AND(Z$6-Y$6 &lt;&gt; 0,Y35&lt;&gt;0,Z35&lt;&gt;0),(EXP(LN(Z35/Y35)/(Z$6-Y$6))-1)*100,0)</f>
        <v>-1.1255048792270683</v>
      </c>
      <c r="Z109" s="26">
        <f>IF(AND(AA$6-Z$6 &lt;&gt; 0,Z35&lt;&gt;0,AA35&lt;&gt;0),(EXP(LN(AA35/Z35)/(AA$6-Z$6))-1)*100,0)</f>
        <v>0.38630887455066709</v>
      </c>
      <c r="AA109" s="26">
        <f>IF(AND(AB$6-AA$6 &lt;&gt; 0,AA35&lt;&gt;0,AB35&lt;&gt;0),(EXP(LN(AB35/AA35)/(AB$6-AA$6))-1)*100,0)</f>
        <v>0.35859917978147138</v>
      </c>
      <c r="AB109" s="26">
        <f t="shared" ref="AB109" si="120">IF(AND(AB$6-Z$6 &lt;&gt; 0,Z35&lt;&gt;0,AB35&lt;&gt;0),(EXP(LN(AB35/Z35)/(AB$6-Z$6))-1)*100,0)</f>
        <v>0.36783489474203623</v>
      </c>
      <c r="AD109" s="26">
        <f t="shared" ref="AD109" si="121">IF($F$6-$D$6 &lt;&gt; 0,(EXP(LN(1+(AD72/100))/($F$6-$D$6))-1)*100,0)</f>
        <v>0.36783489474203623</v>
      </c>
      <c r="AE109" s="26">
        <f t="shared" ref="AE109" si="122">IF(Z35&gt;0,((1+(AE35/Z35))^(1/($F$6-$D$6))-1)*100,0)</f>
        <v>3.0740167177455202</v>
      </c>
      <c r="AF109" s="26">
        <f t="shared" ref="AF109" si="123">IF($F$6-$D$6 &lt;&gt; 0,(EXP(LN(1+(AF72/100))/($F$6-$D$6))-1)*100,0)</f>
        <v>3.3170130319840174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Derby, Derbyshire, Nottingham and Nottinghamshire (Continued)</v>
      </c>
      <c r="L112" s="19" t="str">
        <f>CONCATENATE(L$1," (Continued)")</f>
        <v>Occupation Table 2.1  Males: Employment Change by Occupation (SOC 2020) and Replacement Demand, 2015-2035, Derby, Derbyshire, Nottingham and Nottinghamshire (Continued)</v>
      </c>
      <c r="W112" s="19" t="str">
        <f>CONCATENATE(W$1," (Continued)")</f>
        <v>Occupation Table 2.2  Females: Employment Change by Occupation (SOC 2020) and Replacement Demand, 2015-2035, Derby, Derbyshire, Nottingham and Nottinghamshire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13.116784741246207</v>
      </c>
      <c r="C119" s="27">
        <f t="shared" si="125"/>
        <v>2.9920739442422786</v>
      </c>
      <c r="D119" s="27">
        <f t="shared" si="125"/>
        <v>-6.3940569841888077</v>
      </c>
      <c r="E119" s="27">
        <f t="shared" si="125"/>
        <v>6.6508732293581403</v>
      </c>
      <c r="F119" s="27">
        <f t="shared" ref="F119:F144" si="126">F8-D8</f>
        <v>0.25681624516933255</v>
      </c>
      <c r="L119" t="str">
        <f t="shared" ref="L119:L144" si="127">L8</f>
        <v>11 Corporate managers and directors</v>
      </c>
      <c r="M119" s="27">
        <f t="shared" ref="M119:P144" si="128">N8-M8</f>
        <v>6.8153847213598695</v>
      </c>
      <c r="N119" s="27">
        <f t="shared" si="128"/>
        <v>2.3036179482265737</v>
      </c>
      <c r="O119" s="27">
        <f t="shared" si="128"/>
        <v>-5.9048986506076062</v>
      </c>
      <c r="P119" s="27">
        <f t="shared" si="128"/>
        <v>2.3275817831692649</v>
      </c>
      <c r="Q119" s="27">
        <f t="shared" ref="Q119:Q144" si="129">Q8-O8</f>
        <v>-3.5773168674383413</v>
      </c>
      <c r="W119" t="str">
        <f t="shared" ref="W119:W144" si="130">W8</f>
        <v>11 Corporate managers and directors</v>
      </c>
      <c r="X119" s="27">
        <f t="shared" ref="X119:AA144" si="131">Y8-X8</f>
        <v>6.3014000198862377</v>
      </c>
      <c r="Y119" s="27">
        <f t="shared" si="131"/>
        <v>0.68845599601562668</v>
      </c>
      <c r="Z119" s="27">
        <f t="shared" si="131"/>
        <v>-0.48915833358119443</v>
      </c>
      <c r="AA119" s="27">
        <f t="shared" si="131"/>
        <v>4.3232914461888221</v>
      </c>
      <c r="AB119" s="27">
        <f t="shared" ref="AB119:AB144" si="132">AB8-Z8</f>
        <v>3.8341331126076277</v>
      </c>
    </row>
    <row r="120" spans="1:28" x14ac:dyDescent="0.2">
      <c r="A120" t="str">
        <f t="shared" si="124"/>
        <v>12 Other managers and proprietors</v>
      </c>
      <c r="B120" s="27">
        <f t="shared" si="125"/>
        <v>3.2514750990488324</v>
      </c>
      <c r="C120" s="27">
        <f t="shared" si="125"/>
        <v>1.3037308906002281</v>
      </c>
      <c r="D120" s="27">
        <f t="shared" si="125"/>
        <v>8.1799789208924096</v>
      </c>
      <c r="E120" s="27">
        <f t="shared" si="125"/>
        <v>6.3302728661156706</v>
      </c>
      <c r="F120" s="27">
        <f t="shared" si="126"/>
        <v>14.51025178700808</v>
      </c>
      <c r="L120" t="str">
        <f t="shared" si="127"/>
        <v>12 Other managers and proprietors</v>
      </c>
      <c r="M120" s="27">
        <f t="shared" si="128"/>
        <v>1.4667806613812289</v>
      </c>
      <c r="N120" s="27">
        <f t="shared" si="128"/>
        <v>1.2611312441128</v>
      </c>
      <c r="O120" s="27">
        <f t="shared" si="128"/>
        <v>6.1114381051088529</v>
      </c>
      <c r="P120" s="27">
        <f t="shared" si="128"/>
        <v>4.1588204085178155</v>
      </c>
      <c r="Q120" s="27">
        <f t="shared" si="129"/>
        <v>10.270258513626668</v>
      </c>
      <c r="W120" t="str">
        <f t="shared" si="130"/>
        <v>12 Other managers and proprietors</v>
      </c>
      <c r="X120" s="27">
        <f t="shared" si="131"/>
        <v>1.7846944376676142</v>
      </c>
      <c r="Y120" s="27">
        <f t="shared" si="131"/>
        <v>4.2599646487452958E-2</v>
      </c>
      <c r="Z120" s="27">
        <f t="shared" si="131"/>
        <v>2.068540815783587</v>
      </c>
      <c r="AA120" s="27">
        <f t="shared" si="131"/>
        <v>2.1714524575978054</v>
      </c>
      <c r="AB120" s="27">
        <f t="shared" si="132"/>
        <v>4.2399932733813923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10.124469547008829</v>
      </c>
      <c r="C121" s="27">
        <f t="shared" si="125"/>
        <v>3.0148555662147487</v>
      </c>
      <c r="D121" s="27">
        <f t="shared" si="125"/>
        <v>3.3983545351487265</v>
      </c>
      <c r="E121" s="27">
        <f t="shared" si="125"/>
        <v>7.9885501253745019</v>
      </c>
      <c r="F121" s="27">
        <f t="shared" si="126"/>
        <v>11.386904660523228</v>
      </c>
      <c r="L121" t="str">
        <f t="shared" si="127"/>
        <v>21 Science, research, engineering and technology professionals</v>
      </c>
      <c r="M121" s="27">
        <f t="shared" si="128"/>
        <v>8.7576673650164238</v>
      </c>
      <c r="N121" s="27">
        <f t="shared" si="128"/>
        <v>0.51521118694379453</v>
      </c>
      <c r="O121" s="27">
        <f t="shared" si="128"/>
        <v>1.1445165297626474</v>
      </c>
      <c r="P121" s="27">
        <f t="shared" si="128"/>
        <v>5.0027743294585676</v>
      </c>
      <c r="Q121" s="27">
        <f t="shared" si="129"/>
        <v>6.147290859221215</v>
      </c>
      <c r="W121" t="str">
        <f t="shared" si="130"/>
        <v>21 Science, research, engineering and technology professionals</v>
      </c>
      <c r="X121" s="27">
        <f t="shared" si="131"/>
        <v>1.3668021819923855</v>
      </c>
      <c r="Y121" s="27">
        <f t="shared" si="131"/>
        <v>2.4996443792708156</v>
      </c>
      <c r="Z121" s="27">
        <f t="shared" si="131"/>
        <v>2.253838005386017</v>
      </c>
      <c r="AA121" s="27">
        <f t="shared" si="131"/>
        <v>2.9857757959160924</v>
      </c>
      <c r="AB121" s="27">
        <f t="shared" si="132"/>
        <v>5.2396138013021094</v>
      </c>
    </row>
    <row r="122" spans="1:28" x14ac:dyDescent="0.2">
      <c r="A122" t="str">
        <f t="shared" si="124"/>
        <v>22 Health professionals</v>
      </c>
      <c r="B122" s="27">
        <f t="shared" si="125"/>
        <v>6.6178263168123266</v>
      </c>
      <c r="C122" s="27">
        <f t="shared" si="125"/>
        <v>-5.6313706088175763E-2</v>
      </c>
      <c r="D122" s="27">
        <f t="shared" si="125"/>
        <v>3.5557113685065858</v>
      </c>
      <c r="E122" s="27">
        <f t="shared" si="125"/>
        <v>4.5484378788558359</v>
      </c>
      <c r="F122" s="27">
        <f t="shared" si="126"/>
        <v>8.1041492473624217</v>
      </c>
      <c r="L122" t="str">
        <f t="shared" si="127"/>
        <v>22 Health professionals</v>
      </c>
      <c r="M122" s="27">
        <f t="shared" si="128"/>
        <v>0.88173880630926327</v>
      </c>
      <c r="N122" s="27">
        <f t="shared" si="128"/>
        <v>1.2461462921633846</v>
      </c>
      <c r="O122" s="27">
        <f t="shared" si="128"/>
        <v>0.59465042908969146</v>
      </c>
      <c r="P122" s="27">
        <f t="shared" si="128"/>
        <v>0.90649872986766589</v>
      </c>
      <c r="Q122" s="27">
        <f t="shared" si="129"/>
        <v>1.5011491589573573</v>
      </c>
      <c r="W122" t="str">
        <f t="shared" si="130"/>
        <v>22 Health professionals</v>
      </c>
      <c r="X122" s="27">
        <f t="shared" si="131"/>
        <v>5.7360875105030473</v>
      </c>
      <c r="Y122" s="27">
        <f t="shared" si="131"/>
        <v>-1.3024599982515568</v>
      </c>
      <c r="Z122" s="27">
        <f t="shared" si="131"/>
        <v>2.9610609394169671</v>
      </c>
      <c r="AA122" s="27">
        <f t="shared" si="131"/>
        <v>3.641939148988051</v>
      </c>
      <c r="AB122" s="27">
        <f t="shared" si="132"/>
        <v>6.6030000884050182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2.8605694482650676</v>
      </c>
      <c r="C123" s="27">
        <f t="shared" si="125"/>
        <v>1.727533284982691</v>
      </c>
      <c r="D123" s="27">
        <f t="shared" si="125"/>
        <v>-0.326180905354299</v>
      </c>
      <c r="E123" s="27">
        <f t="shared" si="125"/>
        <v>1.6246168287865714</v>
      </c>
      <c r="F123" s="27">
        <f t="shared" si="126"/>
        <v>1.2984359234322724</v>
      </c>
      <c r="L123" t="str">
        <f t="shared" si="127"/>
        <v>23 Teaching and other educational professionals</v>
      </c>
      <c r="M123" s="27">
        <f t="shared" si="128"/>
        <v>-0.228146504935971</v>
      </c>
      <c r="N123" s="27">
        <f t="shared" si="128"/>
        <v>0.73504894579376945</v>
      </c>
      <c r="O123" s="27">
        <f t="shared" si="128"/>
        <v>0.39839550599634066</v>
      </c>
      <c r="P123" s="27">
        <f t="shared" si="128"/>
        <v>0.52227751102616082</v>
      </c>
      <c r="Q123" s="27">
        <f t="shared" si="129"/>
        <v>0.92067301702250148</v>
      </c>
      <c r="W123" t="str">
        <f t="shared" si="130"/>
        <v>23 Teaching and other educational professionals</v>
      </c>
      <c r="X123" s="27">
        <f t="shared" si="131"/>
        <v>3.0887159532011168</v>
      </c>
      <c r="Y123" s="27">
        <f t="shared" si="131"/>
        <v>0.99248433918891266</v>
      </c>
      <c r="Z123" s="27">
        <f t="shared" si="131"/>
        <v>-0.72457641135070006</v>
      </c>
      <c r="AA123" s="27">
        <f t="shared" si="131"/>
        <v>1.1023393177604355</v>
      </c>
      <c r="AB123" s="27">
        <f t="shared" si="132"/>
        <v>0.37776290640973542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10.993096323118266</v>
      </c>
      <c r="C124" s="27">
        <f t="shared" si="125"/>
        <v>8.4178120349159187</v>
      </c>
      <c r="D124" s="27">
        <f t="shared" si="125"/>
        <v>7.7232370722099972</v>
      </c>
      <c r="E124" s="27">
        <f t="shared" si="125"/>
        <v>10.155575336556751</v>
      </c>
      <c r="F124" s="27">
        <f t="shared" si="126"/>
        <v>17.878812408766748</v>
      </c>
      <c r="L124" t="str">
        <f t="shared" si="127"/>
        <v>24 Business, media and public service professionals</v>
      </c>
      <c r="M124" s="27">
        <f t="shared" si="128"/>
        <v>3.6197381086372786</v>
      </c>
      <c r="N124" s="27">
        <f t="shared" si="128"/>
        <v>3.7303504710443747</v>
      </c>
      <c r="O124" s="27">
        <f t="shared" si="128"/>
        <v>4.1619405411987955</v>
      </c>
      <c r="P124" s="27">
        <f t="shared" si="128"/>
        <v>3.8635354599747558</v>
      </c>
      <c r="Q124" s="27">
        <f t="shared" si="129"/>
        <v>8.0254760011735513</v>
      </c>
      <c r="W124" t="str">
        <f t="shared" si="130"/>
        <v>24 Business, media and public service professionals</v>
      </c>
      <c r="X124" s="27">
        <f t="shared" si="131"/>
        <v>7.3733582144810015</v>
      </c>
      <c r="Y124" s="27">
        <f t="shared" si="131"/>
        <v>4.6874615638716293</v>
      </c>
      <c r="Z124" s="27">
        <f t="shared" si="131"/>
        <v>3.5612965310110667</v>
      </c>
      <c r="AA124" s="27">
        <f t="shared" si="131"/>
        <v>6.2920398765820948</v>
      </c>
      <c r="AB124" s="27">
        <f t="shared" si="132"/>
        <v>9.8533364075931615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3.3485638128810322</v>
      </c>
      <c r="C125" s="27">
        <f t="shared" si="125"/>
        <v>2.1152089060118087</v>
      </c>
      <c r="D125" s="27">
        <f t="shared" si="125"/>
        <v>-3.058991890760236</v>
      </c>
      <c r="E125" s="27">
        <f t="shared" si="125"/>
        <v>1.1088424969447779</v>
      </c>
      <c r="F125" s="27">
        <f t="shared" si="126"/>
        <v>-1.9501493938154582</v>
      </c>
      <c r="L125" t="str">
        <f t="shared" si="127"/>
        <v>31 Science, engineering and technology associate professionals</v>
      </c>
      <c r="M125" s="27">
        <f t="shared" si="128"/>
        <v>2.9460220569572346</v>
      </c>
      <c r="N125" s="27">
        <f t="shared" si="128"/>
        <v>0.98544497253427465</v>
      </c>
      <c r="O125" s="27">
        <f t="shared" si="128"/>
        <v>-3.1861295998514354</v>
      </c>
      <c r="P125" s="27">
        <f t="shared" si="128"/>
        <v>0.1662880621403886</v>
      </c>
      <c r="Q125" s="27">
        <f t="shared" si="129"/>
        <v>-3.0198415377110468</v>
      </c>
      <c r="W125" t="str">
        <f t="shared" si="130"/>
        <v>31 Science, engineering and technology associate professionals</v>
      </c>
      <c r="X125" s="27">
        <f t="shared" si="131"/>
        <v>0.40254175592378605</v>
      </c>
      <c r="Y125" s="27">
        <f t="shared" si="131"/>
        <v>1.1297639334774727</v>
      </c>
      <c r="Z125" s="27">
        <f t="shared" si="131"/>
        <v>0.12713770909116739</v>
      </c>
      <c r="AA125" s="27">
        <f t="shared" si="131"/>
        <v>0.94255443480445322</v>
      </c>
      <c r="AB125" s="27">
        <f t="shared" si="132"/>
        <v>1.0696921438956206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2.7246694807490925</v>
      </c>
      <c r="C126" s="27">
        <f t="shared" si="125"/>
        <v>0.33755637882230971</v>
      </c>
      <c r="D126" s="27">
        <f t="shared" si="125"/>
        <v>0.29185392422671796</v>
      </c>
      <c r="E126" s="27">
        <f t="shared" si="125"/>
        <v>2.0304259300877447</v>
      </c>
      <c r="F126" s="27">
        <f t="shared" si="126"/>
        <v>2.3222798543144627</v>
      </c>
      <c r="L126" t="str">
        <f t="shared" si="127"/>
        <v>32 Health and social care associate professionals</v>
      </c>
      <c r="M126" s="27">
        <f t="shared" si="128"/>
        <v>7.5332722692982745E-2</v>
      </c>
      <c r="N126" s="27">
        <f t="shared" si="128"/>
        <v>0.47302128947202249</v>
      </c>
      <c r="O126" s="27">
        <f t="shared" si="128"/>
        <v>-0.45989213142106733</v>
      </c>
      <c r="P126" s="27">
        <f t="shared" si="128"/>
        <v>0.25661130809669919</v>
      </c>
      <c r="Q126" s="27">
        <f t="shared" si="129"/>
        <v>-0.20328082332436814</v>
      </c>
      <c r="W126" t="str">
        <f t="shared" si="130"/>
        <v>32 Health and social care associate professionals</v>
      </c>
      <c r="X126" s="27">
        <f t="shared" si="131"/>
        <v>2.6493367580561067</v>
      </c>
      <c r="Y126" s="27">
        <f t="shared" si="131"/>
        <v>-0.13546491064967014</v>
      </c>
      <c r="Z126" s="27">
        <f t="shared" si="131"/>
        <v>0.75174605564777508</v>
      </c>
      <c r="AA126" s="27">
        <f t="shared" si="131"/>
        <v>1.7738146219910256</v>
      </c>
      <c r="AB126" s="27">
        <f t="shared" si="132"/>
        <v>2.5255606776388007</v>
      </c>
    </row>
    <row r="127" spans="1:28" x14ac:dyDescent="0.2">
      <c r="A127" t="str">
        <f t="shared" si="124"/>
        <v>33 Protective service occupations</v>
      </c>
      <c r="B127" s="27">
        <f t="shared" si="125"/>
        <v>-0.28436151516650199</v>
      </c>
      <c r="C127" s="27">
        <f t="shared" si="125"/>
        <v>0.59548710022632712</v>
      </c>
      <c r="D127" s="27">
        <f t="shared" si="125"/>
        <v>2.4056135322416328</v>
      </c>
      <c r="E127" s="27">
        <f t="shared" si="125"/>
        <v>2.1366801348311792</v>
      </c>
      <c r="F127" s="27">
        <f t="shared" si="126"/>
        <v>4.542293667072812</v>
      </c>
      <c r="L127" t="str">
        <f t="shared" si="127"/>
        <v>33 Protective service occupations</v>
      </c>
      <c r="M127" s="27">
        <f t="shared" si="128"/>
        <v>-0.46984510231280652</v>
      </c>
      <c r="N127" s="27">
        <f t="shared" si="128"/>
        <v>0.28829652726206945</v>
      </c>
      <c r="O127" s="27">
        <f t="shared" si="128"/>
        <v>1.5016701253319393</v>
      </c>
      <c r="P127" s="27">
        <f t="shared" si="128"/>
        <v>0.96902684974745945</v>
      </c>
      <c r="Q127" s="27">
        <f t="shared" si="129"/>
        <v>2.4706969750793988</v>
      </c>
      <c r="W127" t="str">
        <f t="shared" si="130"/>
        <v>33 Protective service occupations</v>
      </c>
      <c r="X127" s="27">
        <f t="shared" si="131"/>
        <v>0.1854835871463143</v>
      </c>
      <c r="Y127" s="27">
        <f t="shared" si="131"/>
        <v>0.30719057296423058</v>
      </c>
      <c r="Z127" s="27">
        <f t="shared" si="131"/>
        <v>0.90394340690971786</v>
      </c>
      <c r="AA127" s="27">
        <f t="shared" si="131"/>
        <v>1.1676532850836914</v>
      </c>
      <c r="AB127" s="27">
        <f t="shared" si="132"/>
        <v>2.0715966919934092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-0.41258707400914041</v>
      </c>
      <c r="C128" s="27">
        <f t="shared" si="125"/>
        <v>0.5070219108674241</v>
      </c>
      <c r="D128" s="27">
        <f t="shared" si="125"/>
        <v>-1.1486152717809581</v>
      </c>
      <c r="E128" s="27">
        <f t="shared" si="125"/>
        <v>1.0701117528401554</v>
      </c>
      <c r="F128" s="27">
        <f t="shared" si="126"/>
        <v>-7.8503518940802763E-2</v>
      </c>
      <c r="L128" t="str">
        <f t="shared" si="127"/>
        <v>34 Culture, media and sports occupations</v>
      </c>
      <c r="M128" s="27">
        <f t="shared" si="128"/>
        <v>-1.1501872660716037</v>
      </c>
      <c r="N128" s="27">
        <f t="shared" si="128"/>
        <v>-5.8141844015030308E-2</v>
      </c>
      <c r="O128" s="27">
        <f t="shared" si="128"/>
        <v>-0.60786122894436101</v>
      </c>
      <c r="P128" s="27">
        <f t="shared" si="128"/>
        <v>0.51314230809194683</v>
      </c>
      <c r="Q128" s="27">
        <f t="shared" si="129"/>
        <v>-9.4718920852414179E-2</v>
      </c>
      <c r="W128" t="str">
        <f t="shared" si="130"/>
        <v>34 Culture, media and sports occupations</v>
      </c>
      <c r="X128" s="27">
        <f t="shared" si="131"/>
        <v>0.73760019206246774</v>
      </c>
      <c r="Y128" s="27">
        <f t="shared" si="131"/>
        <v>0.56516375488245352</v>
      </c>
      <c r="Z128" s="27">
        <f t="shared" si="131"/>
        <v>-0.54075404283658557</v>
      </c>
      <c r="AA128" s="27">
        <f t="shared" si="131"/>
        <v>0.5569694447482183</v>
      </c>
      <c r="AB128" s="27">
        <f t="shared" si="132"/>
        <v>1.6215401911632732E-2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3.8374034935217765</v>
      </c>
      <c r="C129" s="27">
        <f t="shared" si="125"/>
        <v>3.4108028467877745</v>
      </c>
      <c r="D129" s="27">
        <f t="shared" si="125"/>
        <v>-2.9988438599355121</v>
      </c>
      <c r="E129" s="27">
        <f t="shared" si="125"/>
        <v>2.2614239099770899</v>
      </c>
      <c r="F129" s="27">
        <f t="shared" si="126"/>
        <v>-0.73741994995842219</v>
      </c>
      <c r="L129" t="str">
        <f t="shared" si="127"/>
        <v>35 Business and public service associate professionals</v>
      </c>
      <c r="M129" s="27">
        <f t="shared" si="128"/>
        <v>0.97432982113223332</v>
      </c>
      <c r="N129" s="27">
        <f t="shared" si="128"/>
        <v>2.2375965443837842</v>
      </c>
      <c r="O129" s="27">
        <f t="shared" si="128"/>
        <v>-2.9411387607155888</v>
      </c>
      <c r="P129" s="27">
        <f t="shared" si="128"/>
        <v>-0.38254743006641689</v>
      </c>
      <c r="Q129" s="27">
        <f t="shared" si="129"/>
        <v>-3.3236861907820057</v>
      </c>
      <c r="W129" t="str">
        <f t="shared" si="130"/>
        <v>35 Business and public service associate professionals</v>
      </c>
      <c r="X129" s="27">
        <f t="shared" si="131"/>
        <v>2.8630736723895147</v>
      </c>
      <c r="Y129" s="27">
        <f t="shared" si="131"/>
        <v>1.1732063024039121</v>
      </c>
      <c r="Z129" s="27">
        <f t="shared" si="131"/>
        <v>-5.7705099219894862E-2</v>
      </c>
      <c r="AA129" s="27">
        <f t="shared" si="131"/>
        <v>2.6439713400435529</v>
      </c>
      <c r="AB129" s="27">
        <f t="shared" si="132"/>
        <v>2.5862662408236581</v>
      </c>
    </row>
    <row r="130" spans="1:28" x14ac:dyDescent="0.2">
      <c r="A130" t="str">
        <f t="shared" si="124"/>
        <v>41 Administrative occupations</v>
      </c>
      <c r="B130" s="27">
        <f t="shared" si="125"/>
        <v>-0.58323661651624548</v>
      </c>
      <c r="C130" s="27">
        <f t="shared" si="125"/>
        <v>4.0715814556884737</v>
      </c>
      <c r="D130" s="27">
        <f t="shared" si="125"/>
        <v>-8.4373304777106597</v>
      </c>
      <c r="E130" s="27">
        <f t="shared" si="125"/>
        <v>-4.9441463625099971</v>
      </c>
      <c r="F130" s="27">
        <f t="shared" si="126"/>
        <v>-13.381476840220657</v>
      </c>
      <c r="L130" t="str">
        <f t="shared" si="127"/>
        <v>41 Administrative occupations</v>
      </c>
      <c r="M130" s="27">
        <f t="shared" si="128"/>
        <v>-1.2174181509263313</v>
      </c>
      <c r="N130" s="27">
        <f t="shared" si="128"/>
        <v>4.2682785879366776</v>
      </c>
      <c r="O130" s="27">
        <f t="shared" si="128"/>
        <v>-1.8778615587261314</v>
      </c>
      <c r="P130" s="27">
        <f t="shared" si="128"/>
        <v>1.4524398410200838</v>
      </c>
      <c r="Q130" s="27">
        <f t="shared" si="129"/>
        <v>-0.42542171770604753</v>
      </c>
      <c r="W130" t="str">
        <f t="shared" si="130"/>
        <v>41 Administrative occupations</v>
      </c>
      <c r="X130" s="27">
        <f t="shared" si="131"/>
        <v>0.63418153440997571</v>
      </c>
      <c r="Y130" s="27">
        <f t="shared" si="131"/>
        <v>-0.19669713224807595</v>
      </c>
      <c r="Z130" s="27">
        <f t="shared" si="131"/>
        <v>-6.5594689189847699</v>
      </c>
      <c r="AA130" s="27">
        <f t="shared" si="131"/>
        <v>-6.396586203529921</v>
      </c>
      <c r="AB130" s="27">
        <f t="shared" si="132"/>
        <v>-12.956055122514691</v>
      </c>
    </row>
    <row r="131" spans="1:28" x14ac:dyDescent="0.2">
      <c r="A131" t="str">
        <f t="shared" si="124"/>
        <v>42 Secretarial and related occupations</v>
      </c>
      <c r="B131" s="27">
        <f t="shared" si="125"/>
        <v>-0.8639236884737862</v>
      </c>
      <c r="C131" s="27">
        <f t="shared" si="125"/>
        <v>-0.27144429867965059</v>
      </c>
      <c r="D131" s="27">
        <f t="shared" si="125"/>
        <v>0.94417785136986154</v>
      </c>
      <c r="E131" s="27">
        <f t="shared" si="125"/>
        <v>-4.6606391122852848</v>
      </c>
      <c r="F131" s="27">
        <f t="shared" si="126"/>
        <v>-3.7164612609154233</v>
      </c>
      <c r="L131" t="str">
        <f t="shared" si="127"/>
        <v>42 Secretarial and related occupations</v>
      </c>
      <c r="M131" s="27">
        <f t="shared" si="128"/>
        <v>-0.45587417232032612</v>
      </c>
      <c r="N131" s="27">
        <f t="shared" si="128"/>
        <v>1.3100535798724833E-2</v>
      </c>
      <c r="O131" s="27">
        <f t="shared" si="128"/>
        <v>0.31527486162775298</v>
      </c>
      <c r="P131" s="27">
        <f t="shared" si="128"/>
        <v>0.34614393215707029</v>
      </c>
      <c r="Q131" s="27">
        <f t="shared" si="129"/>
        <v>0.66141879378482327</v>
      </c>
      <c r="W131" t="str">
        <f t="shared" si="130"/>
        <v>42 Secretarial and related occupations</v>
      </c>
      <c r="X131" s="27">
        <f t="shared" si="131"/>
        <v>-0.40804951615347917</v>
      </c>
      <c r="Y131" s="27">
        <f t="shared" si="131"/>
        <v>-0.28454483447836765</v>
      </c>
      <c r="Z131" s="27">
        <f t="shared" si="131"/>
        <v>0.62890298974209813</v>
      </c>
      <c r="AA131" s="27">
        <f t="shared" si="131"/>
        <v>-5.0067830444423489</v>
      </c>
      <c r="AB131" s="27">
        <f t="shared" si="132"/>
        <v>-4.3778800547002508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0.88931693683437985</v>
      </c>
      <c r="C132" s="27">
        <f t="shared" si="125"/>
        <v>2.5077984759389835</v>
      </c>
      <c r="D132" s="27">
        <f t="shared" si="125"/>
        <v>-0.56546593259247402</v>
      </c>
      <c r="E132" s="27">
        <f t="shared" si="125"/>
        <v>0.3715550758822932</v>
      </c>
      <c r="F132" s="27">
        <f t="shared" si="126"/>
        <v>-0.19391085671018082</v>
      </c>
      <c r="L132" t="str">
        <f t="shared" si="127"/>
        <v>51 Skilled agricultural and related trades</v>
      </c>
      <c r="M132" s="27">
        <f t="shared" si="128"/>
        <v>-0.29493019615403426</v>
      </c>
      <c r="N132" s="27">
        <f t="shared" si="128"/>
        <v>2.5519894411665103</v>
      </c>
      <c r="O132" s="27">
        <f t="shared" si="128"/>
        <v>-0.78446058511359418</v>
      </c>
      <c r="P132" s="27">
        <f t="shared" si="128"/>
        <v>-2.9323228035512017E-2</v>
      </c>
      <c r="Q132" s="27">
        <f t="shared" si="129"/>
        <v>-0.81378381314910619</v>
      </c>
      <c r="W132" t="str">
        <f t="shared" si="130"/>
        <v>51 Skilled agricultural and related trades</v>
      </c>
      <c r="X132" s="27">
        <f t="shared" si="131"/>
        <v>1.1842471329884194</v>
      </c>
      <c r="Y132" s="27">
        <f t="shared" si="131"/>
        <v>-4.4190965227525858E-2</v>
      </c>
      <c r="Z132" s="27">
        <f t="shared" si="131"/>
        <v>0.21899465252109751</v>
      </c>
      <c r="AA132" s="27">
        <f t="shared" si="131"/>
        <v>0.40087830391782964</v>
      </c>
      <c r="AB132" s="27">
        <f t="shared" si="132"/>
        <v>0.61987295643892715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0.8449310175427982</v>
      </c>
      <c r="C133" s="27">
        <f t="shared" si="125"/>
        <v>-5.8597403319310928</v>
      </c>
      <c r="D133" s="27">
        <f t="shared" si="125"/>
        <v>-1.3010546792588826</v>
      </c>
      <c r="E133" s="27">
        <f t="shared" si="125"/>
        <v>-2.7274966265890086</v>
      </c>
      <c r="F133" s="27">
        <f t="shared" si="126"/>
        <v>-4.0285513058478912</v>
      </c>
      <c r="L133" t="str">
        <f t="shared" si="127"/>
        <v>52 Skilled metal, electrical and electronic trades</v>
      </c>
      <c r="M133" s="27">
        <f t="shared" si="128"/>
        <v>0.43475817645310855</v>
      </c>
      <c r="N133" s="27">
        <f t="shared" si="128"/>
        <v>-5.5912039386405681</v>
      </c>
      <c r="O133" s="27">
        <f t="shared" si="128"/>
        <v>-2.2937173541921609</v>
      </c>
      <c r="P133" s="27">
        <f t="shared" si="128"/>
        <v>-3.2037904141765239</v>
      </c>
      <c r="Q133" s="27">
        <f t="shared" si="129"/>
        <v>-5.4975077683686848</v>
      </c>
      <c r="W133" t="str">
        <f t="shared" si="130"/>
        <v>52 Skilled metal, electrical and electronic trades</v>
      </c>
      <c r="X133" s="27">
        <f t="shared" si="131"/>
        <v>0.410172841089677</v>
      </c>
      <c r="Y133" s="27">
        <f t="shared" si="131"/>
        <v>-0.26853639329044388</v>
      </c>
      <c r="Z133" s="27">
        <f t="shared" si="131"/>
        <v>0.99266267493334803</v>
      </c>
      <c r="AA133" s="27">
        <f t="shared" si="131"/>
        <v>0.47629378758744534</v>
      </c>
      <c r="AB133" s="27">
        <f t="shared" si="132"/>
        <v>1.4689564625207934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0.21533889968921116</v>
      </c>
      <c r="C134" s="27">
        <f t="shared" si="125"/>
        <v>-5.8458851040890458</v>
      </c>
      <c r="D134" s="27">
        <f t="shared" si="125"/>
        <v>0.27889631519261115</v>
      </c>
      <c r="E134" s="27">
        <f t="shared" si="125"/>
        <v>-2.8729031428051144</v>
      </c>
      <c r="F134" s="27">
        <f t="shared" si="126"/>
        <v>-2.5940068276125032</v>
      </c>
      <c r="L134" t="str">
        <f t="shared" si="127"/>
        <v>53 Skilled construction and building trades</v>
      </c>
      <c r="M134" s="27">
        <f t="shared" si="128"/>
        <v>0.13838378285198161</v>
      </c>
      <c r="N134" s="27">
        <f t="shared" si="128"/>
        <v>-5.8281143876722012</v>
      </c>
      <c r="O134" s="27">
        <f t="shared" si="128"/>
        <v>0.26030732472723273</v>
      </c>
      <c r="P134" s="27">
        <f t="shared" si="128"/>
        <v>-2.8965822255438702</v>
      </c>
      <c r="Q134" s="27">
        <f t="shared" si="129"/>
        <v>-2.6362749008166375</v>
      </c>
      <c r="W134" t="str">
        <f t="shared" si="130"/>
        <v>53 Skilled construction and building trades</v>
      </c>
      <c r="X134" s="27">
        <f t="shared" si="131"/>
        <v>7.6955116837193416E-2</v>
      </c>
      <c r="Y134" s="27">
        <f t="shared" si="131"/>
        <v>-1.7770716416815602E-2</v>
      </c>
      <c r="Z134" s="27">
        <f t="shared" si="131"/>
        <v>1.8588990465384259E-2</v>
      </c>
      <c r="AA134" s="27">
        <f t="shared" si="131"/>
        <v>2.3679082738739088E-2</v>
      </c>
      <c r="AB134" s="27">
        <f t="shared" si="132"/>
        <v>4.2268073204123346E-2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-2.4517201768350816</v>
      </c>
      <c r="C135" s="27">
        <f t="shared" si="125"/>
        <v>-0.64352327586617619</v>
      </c>
      <c r="D135" s="27">
        <f t="shared" si="125"/>
        <v>-1.0282294855963912</v>
      </c>
      <c r="E135" s="27">
        <f t="shared" si="125"/>
        <v>-1.4751042904365868</v>
      </c>
      <c r="F135" s="27">
        <f t="shared" si="126"/>
        <v>-2.5033337760329779</v>
      </c>
      <c r="L135" t="str">
        <f t="shared" si="127"/>
        <v>54 Textiles, printing and other skilled trades</v>
      </c>
      <c r="M135" s="27">
        <f t="shared" si="128"/>
        <v>-2.1747669290674203</v>
      </c>
      <c r="N135" s="27">
        <f t="shared" si="128"/>
        <v>-0.55807250076649595</v>
      </c>
      <c r="O135" s="27">
        <f t="shared" si="128"/>
        <v>-0.54799918286061811</v>
      </c>
      <c r="P135" s="27">
        <f t="shared" si="128"/>
        <v>-1.0526899716808114</v>
      </c>
      <c r="Q135" s="27">
        <f t="shared" si="129"/>
        <v>-1.6006891545414295</v>
      </c>
      <c r="W135" t="str">
        <f t="shared" si="130"/>
        <v>54 Textiles, printing and other skilled trades</v>
      </c>
      <c r="X135" s="27">
        <f t="shared" si="131"/>
        <v>-0.27695324776766839</v>
      </c>
      <c r="Y135" s="27">
        <f t="shared" si="131"/>
        <v>-8.5450775099667808E-2</v>
      </c>
      <c r="Z135" s="27">
        <f t="shared" si="131"/>
        <v>-0.48023030273579348</v>
      </c>
      <c r="AA135" s="27">
        <f t="shared" si="131"/>
        <v>-0.42241431875576385</v>
      </c>
      <c r="AB135" s="27">
        <f t="shared" si="132"/>
        <v>-0.90264462149155733</v>
      </c>
    </row>
    <row r="136" spans="1:28" x14ac:dyDescent="0.2">
      <c r="A136" t="str">
        <f t="shared" si="124"/>
        <v>61 Caring personal service occupations</v>
      </c>
      <c r="B136" s="27">
        <f t="shared" si="125"/>
        <v>2.8002281248098058</v>
      </c>
      <c r="C136" s="27">
        <f t="shared" si="125"/>
        <v>-3.3762355007381899</v>
      </c>
      <c r="D136" s="27">
        <f t="shared" si="125"/>
        <v>7.8778214841270398</v>
      </c>
      <c r="E136" s="27">
        <f t="shared" si="125"/>
        <v>8.422273440111482</v>
      </c>
      <c r="F136" s="27">
        <f t="shared" si="126"/>
        <v>16.300094924238522</v>
      </c>
      <c r="L136" t="str">
        <f t="shared" si="127"/>
        <v>61 Caring personal service occupations</v>
      </c>
      <c r="M136" s="27">
        <f t="shared" si="128"/>
        <v>0.61929498596597732</v>
      </c>
      <c r="N136" s="27">
        <f t="shared" si="128"/>
        <v>9.9935178981178652E-2</v>
      </c>
      <c r="O136" s="27">
        <f t="shared" si="128"/>
        <v>3.2750598180525419</v>
      </c>
      <c r="P136" s="27">
        <f t="shared" si="128"/>
        <v>2.9750540097100675</v>
      </c>
      <c r="Q136" s="27">
        <f t="shared" si="129"/>
        <v>6.2501138277626094</v>
      </c>
      <c r="W136" t="str">
        <f t="shared" si="130"/>
        <v>61 Caring personal service occupations</v>
      </c>
      <c r="X136" s="27">
        <f t="shared" si="131"/>
        <v>2.1809331388438125</v>
      </c>
      <c r="Y136" s="27">
        <f t="shared" si="131"/>
        <v>-3.4761706797193597</v>
      </c>
      <c r="Z136" s="27">
        <f t="shared" si="131"/>
        <v>4.6027616660745565</v>
      </c>
      <c r="AA136" s="27">
        <f t="shared" si="131"/>
        <v>5.4472194304013044</v>
      </c>
      <c r="AB136" s="27">
        <f t="shared" si="132"/>
        <v>10.049981096475861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5.6210515383206037</v>
      </c>
      <c r="C137" s="27">
        <f t="shared" si="125"/>
        <v>-1.3940163186705696</v>
      </c>
      <c r="D137" s="27">
        <f t="shared" si="125"/>
        <v>2.0783760812179253E-2</v>
      </c>
      <c r="E137" s="27">
        <f t="shared" si="125"/>
        <v>0.64637519162133472</v>
      </c>
      <c r="F137" s="27">
        <f t="shared" si="126"/>
        <v>0.66715895243351397</v>
      </c>
      <c r="L137" t="str">
        <f t="shared" si="127"/>
        <v>62 Leisure, travel and related personal service occupations</v>
      </c>
      <c r="M137" s="27">
        <f t="shared" si="128"/>
        <v>0.81275225827414488</v>
      </c>
      <c r="N137" s="27">
        <f t="shared" si="128"/>
        <v>-0.26539414374037662</v>
      </c>
      <c r="O137" s="27">
        <f t="shared" si="128"/>
        <v>4.8349704060893117E-2</v>
      </c>
      <c r="P137" s="27">
        <f t="shared" si="128"/>
        <v>0.64380137884038113</v>
      </c>
      <c r="Q137" s="27">
        <f t="shared" si="129"/>
        <v>0.69215108290127425</v>
      </c>
      <c r="W137" t="str">
        <f t="shared" si="130"/>
        <v>62 Leisure, travel and related personal service occupations</v>
      </c>
      <c r="X137" s="27">
        <f t="shared" si="131"/>
        <v>4.8082992800464321</v>
      </c>
      <c r="Y137" s="27">
        <f t="shared" si="131"/>
        <v>-1.1286221749301966</v>
      </c>
      <c r="Z137" s="27">
        <f t="shared" si="131"/>
        <v>-2.756594324868189E-2</v>
      </c>
      <c r="AA137" s="27">
        <f t="shared" si="131"/>
        <v>2.5738127809482592E-3</v>
      </c>
      <c r="AB137" s="27">
        <f t="shared" si="132"/>
        <v>-2.4992130467733631E-2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-0.2485765818056509</v>
      </c>
      <c r="C138" s="27">
        <f t="shared" si="125"/>
        <v>0.259916804285373</v>
      </c>
      <c r="D138" s="27">
        <f t="shared" si="125"/>
        <v>-0.21138483444812772</v>
      </c>
      <c r="E138" s="27">
        <f t="shared" si="125"/>
        <v>9.4771853679108009E-2</v>
      </c>
      <c r="F138" s="27">
        <f t="shared" si="126"/>
        <v>-0.11661298076901971</v>
      </c>
      <c r="L138" t="str">
        <f t="shared" si="127"/>
        <v>63 Community and civil enforcement occupations</v>
      </c>
      <c r="M138" s="27">
        <f t="shared" si="128"/>
        <v>-0.28932268019553553</v>
      </c>
      <c r="N138" s="27">
        <f t="shared" si="128"/>
        <v>0.29035294698764824</v>
      </c>
      <c r="O138" s="27">
        <f t="shared" si="128"/>
        <v>-0.28611235770568566</v>
      </c>
      <c r="P138" s="27">
        <f t="shared" si="128"/>
        <v>0.1014779681590996</v>
      </c>
      <c r="Q138" s="27">
        <f t="shared" si="129"/>
        <v>-0.18463438954658606</v>
      </c>
      <c r="W138" t="str">
        <f t="shared" si="130"/>
        <v>63 Community and civil enforcement occupations</v>
      </c>
      <c r="X138" s="27">
        <f t="shared" si="131"/>
        <v>4.0746098389885188E-2</v>
      </c>
      <c r="Y138" s="27">
        <f t="shared" si="131"/>
        <v>-3.0436142702274155E-2</v>
      </c>
      <c r="Z138" s="27">
        <f t="shared" si="131"/>
        <v>7.4727523257556078E-2</v>
      </c>
      <c r="AA138" s="27">
        <f t="shared" si="131"/>
        <v>-6.7061144799908101E-3</v>
      </c>
      <c r="AB138" s="27">
        <f t="shared" si="132"/>
        <v>6.8021408777565268E-2</v>
      </c>
    </row>
    <row r="139" spans="1:28" x14ac:dyDescent="0.2">
      <c r="A139" t="str">
        <f t="shared" si="124"/>
        <v>71 Sales occupations</v>
      </c>
      <c r="B139" s="27">
        <f t="shared" si="125"/>
        <v>-6.090971214410601</v>
      </c>
      <c r="C139" s="27">
        <f t="shared" si="125"/>
        <v>-2.3796000749220383</v>
      </c>
      <c r="D139" s="27">
        <f t="shared" si="125"/>
        <v>-4.8912732154060592</v>
      </c>
      <c r="E139" s="27">
        <f t="shared" si="125"/>
        <v>-3.4956708896047815</v>
      </c>
      <c r="F139" s="27">
        <f t="shared" si="126"/>
        <v>-8.3869441050108406</v>
      </c>
      <c r="L139" t="str">
        <f t="shared" si="127"/>
        <v>71 Sales occupations</v>
      </c>
      <c r="M139" s="27">
        <f t="shared" si="128"/>
        <v>-1.2956701293277106</v>
      </c>
      <c r="N139" s="27">
        <f t="shared" si="128"/>
        <v>-0.42207944138657538</v>
      </c>
      <c r="O139" s="27">
        <f t="shared" si="128"/>
        <v>-1.7926028228706841</v>
      </c>
      <c r="P139" s="27">
        <f t="shared" si="128"/>
        <v>-0.84458957544931224</v>
      </c>
      <c r="Q139" s="27">
        <f t="shared" si="129"/>
        <v>-2.6371923983199963</v>
      </c>
      <c r="W139" t="str">
        <f t="shared" si="130"/>
        <v>71 Sales occupations</v>
      </c>
      <c r="X139" s="27">
        <f t="shared" si="131"/>
        <v>-4.7953010850828477</v>
      </c>
      <c r="Y139" s="27">
        <f t="shared" si="131"/>
        <v>-1.9575206335355588</v>
      </c>
      <c r="Z139" s="27">
        <f t="shared" si="131"/>
        <v>-3.098670392535432</v>
      </c>
      <c r="AA139" s="27">
        <f t="shared" si="131"/>
        <v>-2.6510813141554124</v>
      </c>
      <c r="AB139" s="27">
        <f t="shared" si="132"/>
        <v>-5.7497517066908443</v>
      </c>
    </row>
    <row r="140" spans="1:28" x14ac:dyDescent="0.2">
      <c r="A140" t="str">
        <f t="shared" si="124"/>
        <v>72 Customer service occupations</v>
      </c>
      <c r="B140" s="27">
        <f t="shared" si="125"/>
        <v>0.65128426047435894</v>
      </c>
      <c r="C140" s="27">
        <f t="shared" si="125"/>
        <v>0.40227119921098975</v>
      </c>
      <c r="D140" s="27">
        <f t="shared" si="125"/>
        <v>4.7414275945344535</v>
      </c>
      <c r="E140" s="27">
        <f t="shared" si="125"/>
        <v>2.9199550427846255</v>
      </c>
      <c r="F140" s="27">
        <f t="shared" si="126"/>
        <v>7.661382637319079</v>
      </c>
      <c r="L140" t="str">
        <f t="shared" si="127"/>
        <v>72 Customer service occupations</v>
      </c>
      <c r="M140" s="27">
        <f t="shared" si="128"/>
        <v>-0.61050862783607851</v>
      </c>
      <c r="N140" s="27">
        <f t="shared" si="128"/>
        <v>0.92552474483303815</v>
      </c>
      <c r="O140" s="27">
        <f t="shared" si="128"/>
        <v>2.0724257317142163</v>
      </c>
      <c r="P140" s="27">
        <f t="shared" si="128"/>
        <v>1.1252461376386114</v>
      </c>
      <c r="Q140" s="27">
        <f t="shared" si="129"/>
        <v>3.1976718693528277</v>
      </c>
      <c r="W140" t="str">
        <f t="shared" si="130"/>
        <v>72 Customer service occupations</v>
      </c>
      <c r="X140" s="27">
        <f t="shared" si="131"/>
        <v>1.2617928883104561</v>
      </c>
      <c r="Y140" s="27">
        <f t="shared" si="131"/>
        <v>-0.52325354562208126</v>
      </c>
      <c r="Z140" s="27">
        <f t="shared" si="131"/>
        <v>2.6690018628202434</v>
      </c>
      <c r="AA140" s="27">
        <f t="shared" si="131"/>
        <v>1.7947089051460399</v>
      </c>
      <c r="AB140" s="27">
        <f t="shared" si="132"/>
        <v>4.4637107679662833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-0.38339437757023376</v>
      </c>
      <c r="C141" s="27">
        <f t="shared" si="125"/>
        <v>-5.5380222660072178</v>
      </c>
      <c r="D141" s="27">
        <f t="shared" si="125"/>
        <v>7.3762809769431712</v>
      </c>
      <c r="E141" s="27">
        <f t="shared" si="125"/>
        <v>-0.95630792287196442</v>
      </c>
      <c r="F141" s="27">
        <f t="shared" si="126"/>
        <v>6.4199730540712068</v>
      </c>
      <c r="L141" t="str">
        <f t="shared" si="127"/>
        <v>81 Process, plant and machine operatives</v>
      </c>
      <c r="M141" s="27">
        <f t="shared" si="128"/>
        <v>-1.1497683659094236</v>
      </c>
      <c r="N141" s="27">
        <f t="shared" si="128"/>
        <v>-3.4060744401206584</v>
      </c>
      <c r="O141" s="27">
        <f t="shared" si="128"/>
        <v>4.9661114437805018</v>
      </c>
      <c r="P141" s="27">
        <f t="shared" si="128"/>
        <v>-1.6233342685436227</v>
      </c>
      <c r="Q141" s="27">
        <f t="shared" si="129"/>
        <v>3.3427771752368791</v>
      </c>
      <c r="W141" t="str">
        <f t="shared" si="130"/>
        <v>81 Process, plant and machine operatives</v>
      </c>
      <c r="X141" s="27">
        <f t="shared" si="131"/>
        <v>0.76637398833913295</v>
      </c>
      <c r="Y141" s="27">
        <f t="shared" si="131"/>
        <v>-2.1319478258865363</v>
      </c>
      <c r="Z141" s="27">
        <f t="shared" si="131"/>
        <v>2.4101695331626551</v>
      </c>
      <c r="AA141" s="27">
        <f t="shared" si="131"/>
        <v>0.66702634567173469</v>
      </c>
      <c r="AB141" s="27">
        <f t="shared" si="132"/>
        <v>3.0771958788343898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4.0310310187101521</v>
      </c>
      <c r="C142" s="27">
        <f t="shared" si="125"/>
        <v>-0.68788200154433099</v>
      </c>
      <c r="D142" s="27">
        <f t="shared" si="125"/>
        <v>1.6246092424700436</v>
      </c>
      <c r="E142" s="27">
        <f t="shared" si="125"/>
        <v>-1.0311712106832189</v>
      </c>
      <c r="F142" s="27">
        <f t="shared" si="126"/>
        <v>0.59343803178682464</v>
      </c>
      <c r="L142" t="str">
        <f t="shared" si="127"/>
        <v>82 Transport and mobile machine drivers and operatives</v>
      </c>
      <c r="M142" s="27">
        <f t="shared" si="128"/>
        <v>3.7605255451147812</v>
      </c>
      <c r="N142" s="27">
        <f t="shared" si="128"/>
        <v>-0.56639369756769042</v>
      </c>
      <c r="O142" s="27">
        <f t="shared" si="128"/>
        <v>0.7257687035394369</v>
      </c>
      <c r="P142" s="27">
        <f t="shared" si="128"/>
        <v>-1.3322461395394143</v>
      </c>
      <c r="Q142" s="27">
        <f t="shared" si="129"/>
        <v>-0.60647743599997739</v>
      </c>
      <c r="W142" t="str">
        <f t="shared" si="130"/>
        <v>82 Transport and mobile machine drivers and operatives</v>
      </c>
      <c r="X142" s="27">
        <f t="shared" si="131"/>
        <v>0.27050547359538735</v>
      </c>
      <c r="Y142" s="27">
        <f t="shared" si="131"/>
        <v>-0.12148830397668586</v>
      </c>
      <c r="Z142" s="27">
        <f t="shared" si="131"/>
        <v>0.89884053893067639</v>
      </c>
      <c r="AA142" s="27">
        <f t="shared" si="131"/>
        <v>0.30107492885607856</v>
      </c>
      <c r="AB142" s="27">
        <f t="shared" si="132"/>
        <v>1.199915467786755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-2.1405122613396479</v>
      </c>
      <c r="C143" s="27">
        <f t="shared" si="125"/>
        <v>-1.5450758891483467</v>
      </c>
      <c r="D143" s="27">
        <f t="shared" si="125"/>
        <v>-3.1542798848885756</v>
      </c>
      <c r="E143" s="27">
        <f t="shared" si="125"/>
        <v>-1.1032372650526217</v>
      </c>
      <c r="F143" s="27">
        <f t="shared" si="126"/>
        <v>-4.2575171499411972</v>
      </c>
      <c r="L143" t="str">
        <f t="shared" si="127"/>
        <v>91 Elementary trades and related occupations</v>
      </c>
      <c r="M143" s="27">
        <f t="shared" si="128"/>
        <v>-1.7779749603933777</v>
      </c>
      <c r="N143" s="27">
        <f t="shared" si="128"/>
        <v>-0.30973055118715642</v>
      </c>
      <c r="O143" s="27">
        <f t="shared" si="128"/>
        <v>-2.5609625136551095</v>
      </c>
      <c r="P143" s="27">
        <f t="shared" si="128"/>
        <v>-0.93556777443047423</v>
      </c>
      <c r="Q143" s="27">
        <f t="shared" si="129"/>
        <v>-3.4965302880855837</v>
      </c>
      <c r="W143" t="str">
        <f t="shared" si="130"/>
        <v>91 Elementary trades and related occupations</v>
      </c>
      <c r="X143" s="27">
        <f t="shared" si="131"/>
        <v>-0.36253730094625869</v>
      </c>
      <c r="Y143" s="27">
        <f t="shared" si="131"/>
        <v>-1.2353453379611938</v>
      </c>
      <c r="Z143" s="27">
        <f t="shared" si="131"/>
        <v>-0.59331737123349093</v>
      </c>
      <c r="AA143" s="27">
        <f t="shared" si="131"/>
        <v>-0.16766949062213721</v>
      </c>
      <c r="AB143" s="27">
        <f t="shared" si="132"/>
        <v>-0.76098686185562814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-7.4467565529063791</v>
      </c>
      <c r="C144" s="27">
        <f t="shared" si="125"/>
        <v>-7.1539120311102806</v>
      </c>
      <c r="D144" s="27">
        <f t="shared" si="125"/>
        <v>-0.44603915675369876</v>
      </c>
      <c r="E144" s="27">
        <f t="shared" si="125"/>
        <v>-6.2880642709693007</v>
      </c>
      <c r="F144" s="27">
        <f t="shared" si="126"/>
        <v>-6.7341034277229994</v>
      </c>
      <c r="L144" t="str">
        <f t="shared" si="127"/>
        <v>92 Elementary administration and service occupations</v>
      </c>
      <c r="M144" s="27">
        <f t="shared" si="128"/>
        <v>-8.0467450343384854</v>
      </c>
      <c r="N144" s="27">
        <f t="shared" si="128"/>
        <v>-2.0805755237423682</v>
      </c>
      <c r="O144" s="27">
        <f t="shared" si="128"/>
        <v>1.9890813035014148</v>
      </c>
      <c r="P144" s="27">
        <f t="shared" si="128"/>
        <v>-3.5700709729238795</v>
      </c>
      <c r="Q144" s="27">
        <f t="shared" si="129"/>
        <v>-1.5809896694224648</v>
      </c>
      <c r="W144" t="str">
        <f t="shared" si="130"/>
        <v>92 Elementary administration and service occupations</v>
      </c>
      <c r="X144" s="27">
        <f t="shared" si="131"/>
        <v>0.5999884814320211</v>
      </c>
      <c r="Y144" s="27">
        <f t="shared" si="131"/>
        <v>-5.0733365073679693</v>
      </c>
      <c r="Z144" s="27">
        <f t="shared" si="131"/>
        <v>-2.4351204602551491</v>
      </c>
      <c r="AA144" s="27">
        <f t="shared" si="131"/>
        <v>-2.7179932980451795</v>
      </c>
      <c r="AB144" s="27">
        <f t="shared" si="132"/>
        <v>-5.1531137583003286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51.021999999999252</v>
      </c>
      <c r="C146" s="29">
        <f t="shared" ref="C146" si="133">D35-C35</f>
        <v>-3.0879999999997381</v>
      </c>
      <c r="D146" s="29">
        <f>E35-D35</f>
        <v>14.457000000001017</v>
      </c>
      <c r="E146" s="29">
        <f>F35-E35</f>
        <v>28.805999999999358</v>
      </c>
      <c r="F146" s="29">
        <f t="shared" ref="F146" si="134">F35-D35</f>
        <v>43.263000000000375</v>
      </c>
      <c r="L146" s="24" t="str">
        <f>L35</f>
        <v>All occupations</v>
      </c>
      <c r="M146" s="29">
        <f>N35-M35</f>
        <v>12.1415508923576</v>
      </c>
      <c r="N146" s="29">
        <f t="shared" ref="N146" si="135">O35-N35</f>
        <v>2.839266388801434</v>
      </c>
      <c r="O146" s="29">
        <f>P35-O35</f>
        <v>4.3213533808283273</v>
      </c>
      <c r="P146" s="29">
        <f>Q35-P35</f>
        <v>9.4599780172260353</v>
      </c>
      <c r="Q146" s="29">
        <f t="shared" ref="Q146" si="136">Q35-O35</f>
        <v>13.781331398054363</v>
      </c>
      <c r="W146" s="24" t="str">
        <f>W35</f>
        <v>All occupations</v>
      </c>
      <c r="X146" s="29">
        <f>Y35-X35</f>
        <v>38.88044910764188</v>
      </c>
      <c r="Y146" s="29">
        <f t="shared" ref="Y146" si="137">Z35-Y35</f>
        <v>-5.9272663888016268</v>
      </c>
      <c r="Z146" s="29">
        <f>AA35-Z35</f>
        <v>10.135646619172348</v>
      </c>
      <c r="AA146" s="29">
        <f>AB35-AA35</f>
        <v>19.346021982773664</v>
      </c>
      <c r="AB146" s="29">
        <f t="shared" ref="AB146" si="138">AB35-Z35</f>
        <v>29.481668601946012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65.405732437443078</v>
      </c>
      <c r="C153" s="11">
        <f t="shared" ref="C153:F153" si="143">C8</f>
        <v>78.522517178689284</v>
      </c>
      <c r="D153" s="11">
        <f t="shared" si="143"/>
        <v>81.514591122931563</v>
      </c>
      <c r="E153" s="11">
        <f t="shared" si="143"/>
        <v>75.120534138742755</v>
      </c>
      <c r="F153" s="11">
        <f t="shared" si="143"/>
        <v>81.771407368100895</v>
      </c>
      <c r="H153" s="40">
        <f>IF(D$151-B$151 &lt;&gt; 0,(EXP(LN(D153/B153)/(D$151-B$151))-1)*100,0)</f>
        <v>4.5018330035757614</v>
      </c>
      <c r="I153" s="40">
        <f>IF(F$151-D$151 &lt;&gt; 0,(EXP(LN(F153/D153)/(F$151-D$151))-1)*100,0)</f>
        <v>2.0972885144221465E-2</v>
      </c>
      <c r="L153" s="10" t="str">
        <f>L8</f>
        <v>11 Corporate managers and directors</v>
      </c>
      <c r="M153" s="11">
        <f>M8</f>
        <v>47.262332662725058</v>
      </c>
      <c r="N153" s="11">
        <f t="shared" ref="N153:Q153" si="144">N8</f>
        <v>54.077717384084927</v>
      </c>
      <c r="O153" s="11">
        <f t="shared" si="144"/>
        <v>56.381335332311501</v>
      </c>
      <c r="P153" s="11">
        <f t="shared" si="144"/>
        <v>50.476436681703895</v>
      </c>
      <c r="Q153" s="11">
        <f t="shared" si="144"/>
        <v>52.80401846487316</v>
      </c>
      <c r="S153" s="40">
        <f>IF(O$151-M$151 &lt;&gt; 0,(EXP(LN(O153/M153)/(O$151-M$151))-1)*100,0)</f>
        <v>3.5914807443090391</v>
      </c>
      <c r="T153" s="40">
        <f>IF(Q$151-O$151 &lt;&gt; 0,(EXP(LN(Q153/O153)/(Q$151-O$151))-1)*100,0)</f>
        <v>-0.43605235096615402</v>
      </c>
      <c r="W153" s="10" t="str">
        <f>W8</f>
        <v>11 Corporate managers and directors</v>
      </c>
      <c r="X153" s="11">
        <f>X8</f>
        <v>18.143399774718112</v>
      </c>
      <c r="Y153" s="11">
        <f t="shared" ref="Y153:AB153" si="145">Y8</f>
        <v>24.44479979460435</v>
      </c>
      <c r="Z153" s="11">
        <f t="shared" si="145"/>
        <v>25.133255790619977</v>
      </c>
      <c r="AA153" s="11">
        <f t="shared" si="145"/>
        <v>24.644097457038782</v>
      </c>
      <c r="AB153" s="11">
        <f t="shared" si="145"/>
        <v>28.967388903227604</v>
      </c>
      <c r="AD153" s="40">
        <f>IF(Z$151-X$151 &lt;&gt; 0,(EXP(LN(Z153/X153)/(Z$151-X$151))-1)*100,0)</f>
        <v>6.7347940051409205</v>
      </c>
      <c r="AE153" s="40">
        <f>IF(AB$151-Z$151 &lt;&gt; 0,(EXP(LN(AB153/Z153)/(AB$151-Z$151))-1)*100,0)</f>
        <v>0.95101888684203661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31.453763421940941</v>
      </c>
      <c r="C154" s="11">
        <f t="shared" ref="C154:F178" si="146">C9</f>
        <v>34.705238520989774</v>
      </c>
      <c r="D154" s="11">
        <f t="shared" si="146"/>
        <v>36.008969411590002</v>
      </c>
      <c r="E154" s="11">
        <f t="shared" si="146"/>
        <v>44.188948332482411</v>
      </c>
      <c r="F154" s="11">
        <f t="shared" si="146"/>
        <v>50.519221198598082</v>
      </c>
      <c r="H154" s="40">
        <f t="shared" ref="H154:H177" si="147">IF(D$151-B$151 &lt;&gt; 0,(EXP(LN(D154/B154)/(D$151-B$151))-1)*100,0)</f>
        <v>2.7419052867484472</v>
      </c>
      <c r="I154" s="40">
        <f t="shared" ref="I154:I180" si="148">IF(F$151-D$151 &lt;&gt; 0,(EXP(LN(F154/D154)/(F$151-D$151))-1)*100,0)</f>
        <v>2.2829072302408937</v>
      </c>
      <c r="L154" s="10" t="str">
        <f t="shared" ref="L154:Q154" si="149">L9</f>
        <v>12 Other managers and proprietors</v>
      </c>
      <c r="M154" s="11">
        <f t="shared" si="149"/>
        <v>20.131571872380604</v>
      </c>
      <c r="N154" s="11">
        <f t="shared" si="149"/>
        <v>21.598352533761833</v>
      </c>
      <c r="O154" s="11">
        <f t="shared" si="149"/>
        <v>22.859483777874633</v>
      </c>
      <c r="P154" s="11">
        <f t="shared" si="149"/>
        <v>28.970921882983486</v>
      </c>
      <c r="Q154" s="11">
        <f t="shared" si="149"/>
        <v>33.129742291501302</v>
      </c>
      <c r="S154" s="40">
        <f t="shared" ref="S154:S177" si="150">IF(O$151-M$151 &lt;&gt; 0,(EXP(LN(O154/M154)/(O$151-M$151))-1)*100,0)</f>
        <v>2.57410743424491</v>
      </c>
      <c r="T154" s="40">
        <f t="shared" ref="T154:T177" si="151">IF(Q$151-O$151 &lt;&gt; 0,(EXP(LN(Q154/O154)/(Q$151-O$151))-1)*100,0)</f>
        <v>2.5046206162575801</v>
      </c>
      <c r="W154" s="10" t="str">
        <f t="shared" ref="W154:AB154" si="152">W9</f>
        <v>12 Other managers and proprietors</v>
      </c>
      <c r="X154" s="11">
        <f t="shared" si="152"/>
        <v>11.322191549560307</v>
      </c>
      <c r="Y154" s="11">
        <f t="shared" si="152"/>
        <v>13.106885987227921</v>
      </c>
      <c r="Z154" s="11">
        <f t="shared" si="152"/>
        <v>13.149485633715374</v>
      </c>
      <c r="AA154" s="11">
        <f t="shared" si="152"/>
        <v>15.218026449498961</v>
      </c>
      <c r="AB154" s="11">
        <f t="shared" si="152"/>
        <v>17.389478907096766</v>
      </c>
      <c r="AD154" s="40">
        <f t="shared" ref="AD154:AD177" si="153">IF(Z$151-X$151 &lt;&gt; 0,(EXP(LN(Z154/X154)/(Z$151-X$151))-1)*100,0)</f>
        <v>3.0375807912030428</v>
      </c>
      <c r="AE154" s="40">
        <f t="shared" ref="AE154:AE177" si="154">IF(AB$151-Z$151 &lt;&gt; 0,(EXP(LN(AB154/Z154)/(AB$151-Z$151))-1)*100,0)</f>
        <v>1.8806843535448703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54.742143590962741</v>
      </c>
      <c r="C155" s="11">
        <f t="shared" si="146"/>
        <v>64.866613137971569</v>
      </c>
      <c r="D155" s="11">
        <f t="shared" si="146"/>
        <v>67.881468704186318</v>
      </c>
      <c r="E155" s="11">
        <f t="shared" si="146"/>
        <v>71.279823239335045</v>
      </c>
      <c r="F155" s="11">
        <f t="shared" si="146"/>
        <v>79.268373364709547</v>
      </c>
      <c r="H155" s="40">
        <f t="shared" si="147"/>
        <v>4.3964873594549481</v>
      </c>
      <c r="I155" s="40">
        <f t="shared" si="148"/>
        <v>1.039203597324434</v>
      </c>
      <c r="L155" s="10" t="str">
        <f t="shared" ref="L155:Q155" si="155">L10</f>
        <v>21 Science, research, engineering and technology professionals</v>
      </c>
      <c r="M155" s="11">
        <f t="shared" si="155"/>
        <v>45.813084503162386</v>
      </c>
      <c r="N155" s="11">
        <f t="shared" si="155"/>
        <v>54.57075186817881</v>
      </c>
      <c r="O155" s="11">
        <f t="shared" si="155"/>
        <v>55.085963055122605</v>
      </c>
      <c r="P155" s="11">
        <f t="shared" si="155"/>
        <v>56.230479584885252</v>
      </c>
      <c r="Q155" s="11">
        <f t="shared" si="155"/>
        <v>61.23325391434382</v>
      </c>
      <c r="S155" s="40">
        <f t="shared" si="150"/>
        <v>3.7552981484950898</v>
      </c>
      <c r="T155" s="40">
        <f t="shared" si="151"/>
        <v>0.70779629977557601</v>
      </c>
      <c r="W155" s="10" t="str">
        <f t="shared" ref="W155:AB155" si="156">W10</f>
        <v>21 Science, research, engineering and technology professionals</v>
      </c>
      <c r="X155" s="11">
        <f t="shared" si="156"/>
        <v>8.929059087800427</v>
      </c>
      <c r="Y155" s="11">
        <f t="shared" si="156"/>
        <v>10.295861269792812</v>
      </c>
      <c r="Z155" s="11">
        <f t="shared" si="156"/>
        <v>12.795505649063628</v>
      </c>
      <c r="AA155" s="11">
        <f t="shared" si="156"/>
        <v>15.049343654449645</v>
      </c>
      <c r="AB155" s="11">
        <f t="shared" si="156"/>
        <v>18.035119450365737</v>
      </c>
      <c r="AD155" s="40">
        <f t="shared" si="153"/>
        <v>7.4608697312248617</v>
      </c>
      <c r="AE155" s="40">
        <f t="shared" si="154"/>
        <v>2.3145593144516585</v>
      </c>
    </row>
    <row r="156" spans="1:31" x14ac:dyDescent="0.2">
      <c r="A156" s="10" t="str">
        <f t="shared" si="142"/>
        <v>22 Health professionals</v>
      </c>
      <c r="B156" s="11">
        <f t="shared" si="142"/>
        <v>40.533681161571707</v>
      </c>
      <c r="C156" s="11">
        <f t="shared" si="146"/>
        <v>47.151507478384033</v>
      </c>
      <c r="D156" s="11">
        <f t="shared" si="146"/>
        <v>47.095193772295858</v>
      </c>
      <c r="E156" s="11">
        <f t="shared" si="146"/>
        <v>50.650905140802443</v>
      </c>
      <c r="F156" s="11">
        <f t="shared" si="146"/>
        <v>55.199343019658279</v>
      </c>
      <c r="H156" s="40">
        <f t="shared" si="147"/>
        <v>3.0462301682755655</v>
      </c>
      <c r="I156" s="40">
        <f t="shared" si="148"/>
        <v>1.0641562823586748</v>
      </c>
      <c r="L156" s="10" t="str">
        <f t="shared" ref="L156:Q156" si="157">L11</f>
        <v>22 Health professionals</v>
      </c>
      <c r="M156" s="11">
        <f t="shared" si="157"/>
        <v>10.524196380671047</v>
      </c>
      <c r="N156" s="11">
        <f t="shared" si="157"/>
        <v>11.40593518698031</v>
      </c>
      <c r="O156" s="11">
        <f t="shared" si="157"/>
        <v>12.652081479143694</v>
      </c>
      <c r="P156" s="11">
        <f t="shared" si="157"/>
        <v>13.246731908233386</v>
      </c>
      <c r="Q156" s="11">
        <f t="shared" si="157"/>
        <v>14.153230638101052</v>
      </c>
      <c r="S156" s="40">
        <f t="shared" si="150"/>
        <v>3.7515532851845057</v>
      </c>
      <c r="T156" s="40">
        <f t="shared" si="151"/>
        <v>0.75027500524025292</v>
      </c>
      <c r="W156" s="10" t="str">
        <f t="shared" ref="W156:AB156" si="158">W11</f>
        <v>22 Health professionals</v>
      </c>
      <c r="X156" s="11">
        <f t="shared" si="158"/>
        <v>30.009484780900664</v>
      </c>
      <c r="Y156" s="11">
        <f t="shared" si="158"/>
        <v>35.745572291403711</v>
      </c>
      <c r="Z156" s="11">
        <f t="shared" si="158"/>
        <v>34.443112293152154</v>
      </c>
      <c r="AA156" s="11">
        <f t="shared" si="158"/>
        <v>37.404173232569121</v>
      </c>
      <c r="AB156" s="11">
        <f t="shared" si="158"/>
        <v>41.046112381557172</v>
      </c>
      <c r="AD156" s="40">
        <f t="shared" si="153"/>
        <v>2.7942375597359126</v>
      </c>
      <c r="AE156" s="40">
        <f t="shared" si="154"/>
        <v>1.176109634819511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37.875357259923994</v>
      </c>
      <c r="C157" s="11">
        <f t="shared" si="146"/>
        <v>40.735926708189062</v>
      </c>
      <c r="D157" s="11">
        <f t="shared" si="146"/>
        <v>42.463459993171753</v>
      </c>
      <c r="E157" s="11">
        <f t="shared" si="146"/>
        <v>42.137279087817454</v>
      </c>
      <c r="F157" s="11">
        <f t="shared" si="146"/>
        <v>43.761895916604026</v>
      </c>
      <c r="H157" s="40">
        <f t="shared" si="147"/>
        <v>2.3132141262962813</v>
      </c>
      <c r="I157" s="40">
        <f t="shared" si="148"/>
        <v>0.20099867375973357</v>
      </c>
      <c r="L157" s="10" t="str">
        <f t="shared" ref="L157:Q157" si="159">L12</f>
        <v>23 Teaching and other educational professionals</v>
      </c>
      <c r="M157" s="11">
        <f t="shared" si="159"/>
        <v>15.38065623826226</v>
      </c>
      <c r="N157" s="11">
        <f t="shared" si="159"/>
        <v>15.152509733326289</v>
      </c>
      <c r="O157" s="11">
        <f t="shared" si="159"/>
        <v>15.887558679120058</v>
      </c>
      <c r="P157" s="11">
        <f t="shared" si="159"/>
        <v>16.285954185116399</v>
      </c>
      <c r="Q157" s="11">
        <f t="shared" si="159"/>
        <v>16.80823169614256</v>
      </c>
      <c r="S157" s="40">
        <f t="shared" si="150"/>
        <v>0.65062137435070166</v>
      </c>
      <c r="T157" s="40">
        <f t="shared" si="151"/>
        <v>0.37625552655713435</v>
      </c>
      <c r="W157" s="10" t="str">
        <f t="shared" ref="W157:AB157" si="160">W12</f>
        <v>23 Teaching and other educational professionals</v>
      </c>
      <c r="X157" s="11">
        <f t="shared" si="160"/>
        <v>22.494701021661673</v>
      </c>
      <c r="Y157" s="11">
        <f t="shared" si="160"/>
        <v>25.583416974862789</v>
      </c>
      <c r="Z157" s="11">
        <f t="shared" si="160"/>
        <v>26.575901314051702</v>
      </c>
      <c r="AA157" s="11">
        <f t="shared" si="160"/>
        <v>25.851324902701002</v>
      </c>
      <c r="AB157" s="11">
        <f t="shared" si="160"/>
        <v>26.953664220461437</v>
      </c>
      <c r="AD157" s="40">
        <f t="shared" si="153"/>
        <v>3.3907189794116555</v>
      </c>
      <c r="AE157" s="40">
        <f t="shared" si="154"/>
        <v>9.4140365922901204E-2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52.58395626544317</v>
      </c>
      <c r="C158" s="11">
        <f t="shared" si="146"/>
        <v>63.577052588561436</v>
      </c>
      <c r="D158" s="11">
        <f t="shared" si="146"/>
        <v>71.994864623477355</v>
      </c>
      <c r="E158" s="11">
        <f t="shared" si="146"/>
        <v>79.718101695687352</v>
      </c>
      <c r="F158" s="11">
        <f t="shared" si="146"/>
        <v>89.873677032244103</v>
      </c>
      <c r="H158" s="40">
        <f t="shared" si="147"/>
        <v>6.4852984073604958</v>
      </c>
      <c r="I158" s="40">
        <f t="shared" si="148"/>
        <v>1.4897227429508497</v>
      </c>
      <c r="L158" s="10" t="str">
        <f t="shared" ref="L158:Q158" si="161">L13</f>
        <v>24 Business, media and public service professionals</v>
      </c>
      <c r="M158" s="11">
        <f t="shared" si="161"/>
        <v>30.847287028580226</v>
      </c>
      <c r="N158" s="11">
        <f t="shared" si="161"/>
        <v>34.467025137217504</v>
      </c>
      <c r="O158" s="11">
        <f t="shared" si="161"/>
        <v>38.197375608261879</v>
      </c>
      <c r="P158" s="11">
        <f t="shared" si="161"/>
        <v>42.359316149460675</v>
      </c>
      <c r="Q158" s="11">
        <f t="shared" si="161"/>
        <v>46.22285160943543</v>
      </c>
      <c r="S158" s="40">
        <f t="shared" si="150"/>
        <v>4.3670264767897482</v>
      </c>
      <c r="T158" s="40">
        <f t="shared" si="151"/>
        <v>1.2794996872719677</v>
      </c>
      <c r="W158" s="10" t="str">
        <f t="shared" ref="W158:AB158" si="162">W13</f>
        <v>24 Business, media and public service professionals</v>
      </c>
      <c r="X158" s="11">
        <f t="shared" si="162"/>
        <v>21.73666923686293</v>
      </c>
      <c r="Y158" s="11">
        <f t="shared" si="162"/>
        <v>29.110027451343932</v>
      </c>
      <c r="Z158" s="11">
        <f t="shared" si="162"/>
        <v>33.797489015215561</v>
      </c>
      <c r="AA158" s="11">
        <f t="shared" si="162"/>
        <v>37.358785546226628</v>
      </c>
      <c r="AB158" s="11">
        <f t="shared" si="162"/>
        <v>43.650825422808722</v>
      </c>
      <c r="AD158" s="40">
        <f t="shared" si="153"/>
        <v>9.2290830163056281</v>
      </c>
      <c r="AE158" s="40">
        <f t="shared" si="154"/>
        <v>1.7201991232705272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16.699365855338677</v>
      </c>
      <c r="C159" s="11">
        <f t="shared" si="146"/>
        <v>20.047929668219709</v>
      </c>
      <c r="D159" s="11">
        <f t="shared" si="146"/>
        <v>22.163138574231517</v>
      </c>
      <c r="E159" s="11">
        <f t="shared" si="146"/>
        <v>19.104146683471281</v>
      </c>
      <c r="F159" s="11">
        <f t="shared" si="146"/>
        <v>20.212989180416059</v>
      </c>
      <c r="H159" s="40">
        <f t="shared" si="147"/>
        <v>5.8245076228043535</v>
      </c>
      <c r="I159" s="40">
        <f t="shared" si="148"/>
        <v>-0.61215238410874395</v>
      </c>
      <c r="L159" s="10" t="str">
        <f t="shared" ref="L159:Q159" si="163">L14</f>
        <v>31 Science, engineering and technology associate professionals</v>
      </c>
      <c r="M159" s="11">
        <f t="shared" si="163"/>
        <v>12.504569475822786</v>
      </c>
      <c r="N159" s="11">
        <f t="shared" si="163"/>
        <v>15.45059153278002</v>
      </c>
      <c r="O159" s="11">
        <f t="shared" si="163"/>
        <v>16.436036505314295</v>
      </c>
      <c r="P159" s="11">
        <f t="shared" si="163"/>
        <v>13.24990690546286</v>
      </c>
      <c r="Q159" s="11">
        <f t="shared" si="163"/>
        <v>13.416194967603248</v>
      </c>
      <c r="S159" s="40">
        <f t="shared" si="150"/>
        <v>5.61988022803388</v>
      </c>
      <c r="T159" s="40">
        <f t="shared" si="151"/>
        <v>-1.3443071546352825</v>
      </c>
      <c r="W159" s="10" t="str">
        <f t="shared" ref="W159:AB159" si="164">W14</f>
        <v>31 Science, engineering and technology associate professionals</v>
      </c>
      <c r="X159" s="11">
        <f t="shared" si="164"/>
        <v>4.1947963795159211</v>
      </c>
      <c r="Y159" s="11">
        <f t="shared" si="164"/>
        <v>4.5973381354397072</v>
      </c>
      <c r="Z159" s="11">
        <f t="shared" si="164"/>
        <v>5.7271020689171799</v>
      </c>
      <c r="AA159" s="11">
        <f t="shared" si="164"/>
        <v>5.8542397780083473</v>
      </c>
      <c r="AB159" s="11">
        <f t="shared" si="164"/>
        <v>6.7967942128128005</v>
      </c>
      <c r="AD159" s="40">
        <f t="shared" si="153"/>
        <v>6.42528154002171</v>
      </c>
      <c r="AE159" s="40">
        <f t="shared" si="154"/>
        <v>1.1481506016621124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17.982129557731103</v>
      </c>
      <c r="C160" s="11">
        <f t="shared" si="146"/>
        <v>20.706799038480195</v>
      </c>
      <c r="D160" s="11">
        <f t="shared" si="146"/>
        <v>21.044355417302505</v>
      </c>
      <c r="E160" s="11">
        <f t="shared" si="146"/>
        <v>21.336209341529223</v>
      </c>
      <c r="F160" s="11">
        <f t="shared" si="146"/>
        <v>23.366635271616968</v>
      </c>
      <c r="H160" s="40">
        <f t="shared" si="147"/>
        <v>3.1950583921426023</v>
      </c>
      <c r="I160" s="40">
        <f t="shared" si="148"/>
        <v>0.70028587273522902</v>
      </c>
      <c r="L160" s="10" t="str">
        <f t="shared" ref="L160:Q160" si="165">L15</f>
        <v>32 Health and social care associate professionals</v>
      </c>
      <c r="M160" s="11">
        <f t="shared" si="165"/>
        <v>3.8298430628108622</v>
      </c>
      <c r="N160" s="11">
        <f t="shared" si="165"/>
        <v>3.9051757855038449</v>
      </c>
      <c r="O160" s="11">
        <f t="shared" si="165"/>
        <v>4.3781970749758674</v>
      </c>
      <c r="P160" s="11">
        <f t="shared" si="165"/>
        <v>3.9183049435548001</v>
      </c>
      <c r="Q160" s="11">
        <f t="shared" si="165"/>
        <v>4.1749162516514993</v>
      </c>
      <c r="S160" s="40">
        <f t="shared" si="150"/>
        <v>2.7123972874955493</v>
      </c>
      <c r="T160" s="40">
        <f>IF(Q$151-O$151 &lt;&gt; 0,(EXP(LN(Q160/O160)/(Q$151-O$151))-1)*100,0)</f>
        <v>-0.31644966795858487</v>
      </c>
      <c r="W160" s="10" t="str">
        <f t="shared" ref="W160:AB160" si="166">W15</f>
        <v>32 Health and social care associate professionals</v>
      </c>
      <c r="X160" s="11">
        <f t="shared" si="166"/>
        <v>14.152286494920235</v>
      </c>
      <c r="Y160" s="11">
        <f t="shared" si="166"/>
        <v>16.801623252976341</v>
      </c>
      <c r="Z160" s="11">
        <f t="shared" si="166"/>
        <v>16.666158342326671</v>
      </c>
      <c r="AA160" s="11">
        <f t="shared" si="166"/>
        <v>17.417904397974446</v>
      </c>
      <c r="AB160" s="11">
        <f t="shared" si="166"/>
        <v>19.191719019965472</v>
      </c>
      <c r="AD160" s="40">
        <f t="shared" si="153"/>
        <v>3.3241350494620292</v>
      </c>
      <c r="AE160" s="40">
        <f t="shared" si="154"/>
        <v>0.94509587765545522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12.948957502687923</v>
      </c>
      <c r="C161" s="11">
        <f t="shared" si="146"/>
        <v>12.664595987521421</v>
      </c>
      <c r="D161" s="11">
        <f t="shared" si="146"/>
        <v>13.260083087747748</v>
      </c>
      <c r="E161" s="11">
        <f t="shared" si="146"/>
        <v>15.665696619989381</v>
      </c>
      <c r="F161" s="11">
        <f t="shared" si="146"/>
        <v>17.80237675482056</v>
      </c>
      <c r="H161" s="40">
        <f t="shared" si="147"/>
        <v>0.47598859575805896</v>
      </c>
      <c r="I161" s="40">
        <f t="shared" si="148"/>
        <v>1.983234711203341</v>
      </c>
      <c r="L161" s="10" t="str">
        <f t="shared" ref="L161:Q161" si="167">L16</f>
        <v>33 Protective service occupations</v>
      </c>
      <c r="M161" s="11">
        <f t="shared" si="167"/>
        <v>10.766816350182523</v>
      </c>
      <c r="N161" s="11">
        <f t="shared" si="167"/>
        <v>10.296971247869717</v>
      </c>
      <c r="O161" s="11">
        <f t="shared" si="167"/>
        <v>10.585267775131786</v>
      </c>
      <c r="P161" s="11">
        <f t="shared" si="167"/>
        <v>12.086937900463726</v>
      </c>
      <c r="Q161" s="11">
        <f t="shared" si="167"/>
        <v>13.055964750211185</v>
      </c>
      <c r="S161" s="40">
        <f t="shared" si="150"/>
        <v>-0.33953511318363105</v>
      </c>
      <c r="T161" s="40">
        <f t="shared" si="151"/>
        <v>1.4083713814498244</v>
      </c>
      <c r="W161" s="10" t="str">
        <f t="shared" ref="W161:AB161" si="168">W16</f>
        <v>33 Protective service occupations</v>
      </c>
      <c r="X161" s="11">
        <f t="shared" si="168"/>
        <v>2.1821411525053964</v>
      </c>
      <c r="Y161" s="11">
        <f t="shared" si="168"/>
        <v>2.3676247396517107</v>
      </c>
      <c r="Z161" s="11">
        <f t="shared" si="168"/>
        <v>2.6748153126159413</v>
      </c>
      <c r="AA161" s="11">
        <f t="shared" si="168"/>
        <v>3.5787587195256592</v>
      </c>
      <c r="AB161" s="11">
        <f t="shared" si="168"/>
        <v>4.7464120046093505</v>
      </c>
      <c r="AD161" s="40">
        <f t="shared" si="153"/>
        <v>4.1554961932412926</v>
      </c>
      <c r="AE161" s="40">
        <f t="shared" si="154"/>
        <v>3.8974229479919131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14.68302041818391</v>
      </c>
      <c r="C162" s="11">
        <f t="shared" si="146"/>
        <v>14.270433344174769</v>
      </c>
      <c r="D162" s="11">
        <f t="shared" si="146"/>
        <v>14.777455255042193</v>
      </c>
      <c r="E162" s="11">
        <f t="shared" si="146"/>
        <v>13.628839983261235</v>
      </c>
      <c r="F162" s="11">
        <f t="shared" si="146"/>
        <v>14.698951736101391</v>
      </c>
      <c r="H162" s="40">
        <f t="shared" si="147"/>
        <v>0.12830170070889935</v>
      </c>
      <c r="I162" s="40">
        <f t="shared" si="148"/>
        <v>-3.5503996025232354E-2</v>
      </c>
      <c r="L162" s="10" t="str">
        <f t="shared" ref="L162:Q162" si="169">L17</f>
        <v>34 Culture, media and sports occupations</v>
      </c>
      <c r="M162" s="11">
        <f t="shared" si="169"/>
        <v>8.6764655539209645</v>
      </c>
      <c r="N162" s="11">
        <f t="shared" si="169"/>
        <v>7.5262782878493608</v>
      </c>
      <c r="O162" s="11">
        <f t="shared" si="169"/>
        <v>7.4681364438343305</v>
      </c>
      <c r="P162" s="11">
        <f t="shared" si="169"/>
        <v>6.8602752148899695</v>
      </c>
      <c r="Q162" s="11">
        <f t="shared" si="169"/>
        <v>7.3734175229819163</v>
      </c>
      <c r="S162" s="40">
        <f t="shared" si="150"/>
        <v>-2.9548402219259695</v>
      </c>
      <c r="T162" s="40">
        <f t="shared" si="151"/>
        <v>-8.5058404353266504E-2</v>
      </c>
      <c r="W162" s="10" t="str">
        <f t="shared" ref="W162:AB162" si="170">W17</f>
        <v>34 Culture, media and sports occupations</v>
      </c>
      <c r="X162" s="11">
        <f t="shared" si="170"/>
        <v>6.0065548642629301</v>
      </c>
      <c r="Y162" s="11">
        <f t="shared" si="170"/>
        <v>6.7441550563253978</v>
      </c>
      <c r="Z162" s="11">
        <f t="shared" si="170"/>
        <v>7.3093188112078513</v>
      </c>
      <c r="AA162" s="11">
        <f t="shared" si="170"/>
        <v>6.7685647683712657</v>
      </c>
      <c r="AB162" s="11">
        <f t="shared" si="170"/>
        <v>7.3255342131194841</v>
      </c>
      <c r="AD162" s="40">
        <f t="shared" si="153"/>
        <v>4.0040595629347697</v>
      </c>
      <c r="AE162" s="40">
        <f t="shared" si="154"/>
        <v>1.4774416804308466E-2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56.099525670599661</v>
      </c>
      <c r="C163" s="11">
        <f t="shared" si="146"/>
        <v>59.936929164121437</v>
      </c>
      <c r="D163" s="11">
        <f t="shared" si="146"/>
        <v>63.347732010909212</v>
      </c>
      <c r="E163" s="11">
        <f t="shared" si="146"/>
        <v>60.3488881509737</v>
      </c>
      <c r="F163" s="11">
        <f t="shared" si="146"/>
        <v>62.61031206095079</v>
      </c>
      <c r="H163" s="40">
        <f t="shared" si="147"/>
        <v>2.4600058434027128</v>
      </c>
      <c r="I163" s="40">
        <f t="shared" si="148"/>
        <v>-7.8030282167218523E-2</v>
      </c>
      <c r="L163" s="10" t="str">
        <f t="shared" ref="L163:Q163" si="171">L18</f>
        <v>35 Business and public service associate professionals</v>
      </c>
      <c r="M163" s="11">
        <f t="shared" si="171"/>
        <v>31.215457775848346</v>
      </c>
      <c r="N163" s="11">
        <f t="shared" si="171"/>
        <v>32.18978759698058</v>
      </c>
      <c r="O163" s="11">
        <f t="shared" si="171"/>
        <v>34.427384141364364</v>
      </c>
      <c r="P163" s="11">
        <f t="shared" si="171"/>
        <v>31.486245380648775</v>
      </c>
      <c r="Q163" s="11">
        <f t="shared" si="171"/>
        <v>31.103697950582358</v>
      </c>
      <c r="S163" s="40">
        <f t="shared" si="150"/>
        <v>1.9780876169156469</v>
      </c>
      <c r="T163" s="40">
        <f t="shared" si="151"/>
        <v>-0.67455182292797122</v>
      </c>
      <c r="W163" s="10" t="str">
        <f t="shared" ref="W163:AB163" si="172">W18</f>
        <v>35 Business and public service associate professionals</v>
      </c>
      <c r="X163" s="11">
        <f t="shared" si="172"/>
        <v>24.88406789475135</v>
      </c>
      <c r="Y163" s="11">
        <f t="shared" si="172"/>
        <v>27.747141567140865</v>
      </c>
      <c r="Z163" s="11">
        <f t="shared" si="172"/>
        <v>28.920347869544777</v>
      </c>
      <c r="AA163" s="11">
        <f t="shared" si="172"/>
        <v>28.862642770324882</v>
      </c>
      <c r="AB163" s="11">
        <f t="shared" si="172"/>
        <v>31.506614110368435</v>
      </c>
      <c r="AD163" s="40">
        <f t="shared" si="153"/>
        <v>3.052000509721986</v>
      </c>
      <c r="AE163" s="40">
        <f t="shared" si="154"/>
        <v>0.57264718890863708</v>
      </c>
    </row>
    <row r="164" spans="1:31" x14ac:dyDescent="0.2">
      <c r="A164" s="10" t="str">
        <f t="shared" si="142"/>
        <v>41 Administrative occupations</v>
      </c>
      <c r="B164" s="11">
        <f t="shared" si="142"/>
        <v>89.274227390294342</v>
      </c>
      <c r="C164" s="11">
        <f t="shared" si="146"/>
        <v>88.690990773778097</v>
      </c>
      <c r="D164" s="11">
        <f t="shared" si="146"/>
        <v>92.762572229466571</v>
      </c>
      <c r="E164" s="11">
        <f t="shared" si="146"/>
        <v>84.325241751755911</v>
      </c>
      <c r="F164" s="11">
        <f t="shared" si="146"/>
        <v>79.381095389245914</v>
      </c>
      <c r="H164" s="40">
        <f t="shared" si="147"/>
        <v>0.76955401812754953</v>
      </c>
      <c r="I164" s="40">
        <f t="shared" si="148"/>
        <v>-1.0331789589239304</v>
      </c>
      <c r="L164" s="10" t="str">
        <f t="shared" ref="L164:Q164" si="173">L19</f>
        <v>41 Administrative occupations</v>
      </c>
      <c r="M164" s="11">
        <f t="shared" si="173"/>
        <v>20.851879514589712</v>
      </c>
      <c r="N164" s="11">
        <f t="shared" si="173"/>
        <v>19.63446136366338</v>
      </c>
      <c r="O164" s="11">
        <f t="shared" si="173"/>
        <v>23.902739951600058</v>
      </c>
      <c r="P164" s="11">
        <f t="shared" si="173"/>
        <v>22.024878392873926</v>
      </c>
      <c r="Q164" s="11">
        <f t="shared" si="173"/>
        <v>23.47731823389401</v>
      </c>
      <c r="S164" s="40">
        <f t="shared" si="150"/>
        <v>2.7686131833284167</v>
      </c>
      <c r="T164" s="40">
        <f t="shared" si="151"/>
        <v>-0.11965050274874711</v>
      </c>
      <c r="W164" s="10" t="str">
        <f t="shared" ref="W164:AB164" si="174">W19</f>
        <v>41 Administrative occupations</v>
      </c>
      <c r="X164" s="11">
        <f t="shared" si="174"/>
        <v>68.422347875704716</v>
      </c>
      <c r="Y164" s="11">
        <f t="shared" si="174"/>
        <v>69.056529410114692</v>
      </c>
      <c r="Z164" s="11">
        <f t="shared" si="174"/>
        <v>68.859832277866616</v>
      </c>
      <c r="AA164" s="11">
        <f t="shared" si="174"/>
        <v>62.300363358881846</v>
      </c>
      <c r="AB164" s="11">
        <f t="shared" si="174"/>
        <v>55.903777155351925</v>
      </c>
      <c r="AD164" s="40">
        <f t="shared" si="153"/>
        <v>0.12755183053576591</v>
      </c>
      <c r="AE164" s="40">
        <f t="shared" si="154"/>
        <v>-1.3799966902252603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21.799481908498571</v>
      </c>
      <c r="C165" s="11">
        <f t="shared" si="146"/>
        <v>20.935558220024785</v>
      </c>
      <c r="D165" s="11">
        <f t="shared" si="146"/>
        <v>20.664113921345134</v>
      </c>
      <c r="E165" s="11">
        <f t="shared" si="146"/>
        <v>21.608291772714995</v>
      </c>
      <c r="F165" s="11">
        <f t="shared" si="146"/>
        <v>16.947652660429711</v>
      </c>
      <c r="H165" s="40">
        <f t="shared" si="147"/>
        <v>-1.0640511952688558</v>
      </c>
      <c r="I165" s="40">
        <f t="shared" si="148"/>
        <v>-1.3130975253669575</v>
      </c>
      <c r="L165" s="10" t="str">
        <f t="shared" ref="L165:Q165" si="175">L20</f>
        <v>42 Secretarial and related occupations</v>
      </c>
      <c r="M165" s="11">
        <f t="shared" si="175"/>
        <v>1.8272589505045445</v>
      </c>
      <c r="N165" s="11">
        <f t="shared" si="175"/>
        <v>1.3713847781842183</v>
      </c>
      <c r="O165" s="11">
        <f t="shared" si="175"/>
        <v>1.3844853139829432</v>
      </c>
      <c r="P165" s="11">
        <f t="shared" si="175"/>
        <v>1.6997601756106961</v>
      </c>
      <c r="Q165" s="11">
        <f t="shared" si="175"/>
        <v>2.0459041077677664</v>
      </c>
      <c r="S165" s="40">
        <f>IF(O$151-M$151 &lt;&gt; 0,(EXP(LN(O165/M165)/(O$151-M$151))-1)*100,0)</f>
        <v>-5.3985809314855189</v>
      </c>
      <c r="T165" s="40">
        <f t="shared" si="151"/>
        <v>2.6375936496409125</v>
      </c>
      <c r="W165" s="10" t="str">
        <f t="shared" ref="W165:AB165" si="176">W20</f>
        <v>42 Secretarial and related occupations</v>
      </c>
      <c r="X165" s="11">
        <f t="shared" si="176"/>
        <v>19.972222957994042</v>
      </c>
      <c r="Y165" s="11">
        <f t="shared" si="176"/>
        <v>19.564173441840563</v>
      </c>
      <c r="Z165" s="11">
        <f t="shared" si="176"/>
        <v>19.279628607362195</v>
      </c>
      <c r="AA165" s="11">
        <f t="shared" si="176"/>
        <v>19.908531597104293</v>
      </c>
      <c r="AB165" s="11">
        <f t="shared" si="176"/>
        <v>14.901748552661944</v>
      </c>
      <c r="AD165" s="40">
        <f t="shared" si="153"/>
        <v>-0.70338320312377522</v>
      </c>
      <c r="AE165" s="40">
        <f t="shared" si="154"/>
        <v>-1.7024776843321821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10.557529870129818</v>
      </c>
      <c r="C166" s="11">
        <f t="shared" si="146"/>
        <v>11.446846806964198</v>
      </c>
      <c r="D166" s="11">
        <f t="shared" si="146"/>
        <v>13.954645282903181</v>
      </c>
      <c r="E166" s="11">
        <f t="shared" si="146"/>
        <v>13.389179350310707</v>
      </c>
      <c r="F166" s="11">
        <f t="shared" si="146"/>
        <v>13.760734426193</v>
      </c>
      <c r="H166" s="40">
        <f t="shared" si="147"/>
        <v>5.7380498938288005</v>
      </c>
      <c r="I166" s="40">
        <f t="shared" si="148"/>
        <v>-9.3244786336232899E-2</v>
      </c>
      <c r="L166" s="10" t="str">
        <f t="shared" ref="L166:Q166" si="177">L21</f>
        <v>51 Skilled agricultural and related trades</v>
      </c>
      <c r="M166" s="11">
        <f t="shared" si="177"/>
        <v>8.5544063108941035</v>
      </c>
      <c r="N166" s="11">
        <f t="shared" si="177"/>
        <v>8.2594761147400693</v>
      </c>
      <c r="O166" s="11">
        <f t="shared" si="177"/>
        <v>10.81146555590658</v>
      </c>
      <c r="P166" s="11">
        <f t="shared" si="177"/>
        <v>10.027004970792985</v>
      </c>
      <c r="Q166" s="11">
        <f t="shared" si="177"/>
        <v>9.9976817427574733</v>
      </c>
      <c r="S166" s="40">
        <f t="shared" si="150"/>
        <v>4.7946083644079263</v>
      </c>
      <c r="T166" s="40">
        <f t="shared" si="151"/>
        <v>-0.52033458625023732</v>
      </c>
      <c r="W166" s="10" t="str">
        <f t="shared" ref="W166:AB166" si="178">W21</f>
        <v>51 Skilled agricultural and related trades</v>
      </c>
      <c r="X166" s="11">
        <f t="shared" si="178"/>
        <v>2.0031235592357142</v>
      </c>
      <c r="Y166" s="11">
        <f t="shared" si="178"/>
        <v>3.1873706922241336</v>
      </c>
      <c r="Z166" s="11">
        <f t="shared" si="178"/>
        <v>3.1431797269966077</v>
      </c>
      <c r="AA166" s="11">
        <f t="shared" si="178"/>
        <v>3.3621743795177053</v>
      </c>
      <c r="AB166" s="11">
        <f t="shared" si="178"/>
        <v>3.7630526834355349</v>
      </c>
      <c r="AD166" s="40">
        <f t="shared" si="153"/>
        <v>9.428965899357177</v>
      </c>
      <c r="AE166" s="40">
        <f t="shared" si="154"/>
        <v>1.2071990132807464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44.841913188255795</v>
      </c>
      <c r="C167" s="11">
        <f t="shared" si="146"/>
        <v>45.686844205798593</v>
      </c>
      <c r="D167" s="11">
        <f t="shared" si="146"/>
        <v>39.8271038738675</v>
      </c>
      <c r="E167" s="11">
        <f t="shared" si="146"/>
        <v>38.526049194608618</v>
      </c>
      <c r="F167" s="11">
        <f t="shared" si="146"/>
        <v>35.798552568019609</v>
      </c>
      <c r="H167" s="40">
        <f t="shared" si="147"/>
        <v>-2.3440029066415069</v>
      </c>
      <c r="I167" s="40">
        <f t="shared" si="148"/>
        <v>-0.70841364226754688</v>
      </c>
      <c r="L167" s="10" t="str">
        <f t="shared" ref="L167:Q167" si="179">L22</f>
        <v>52 Skilled metal, electrical and electronic trades</v>
      </c>
      <c r="M167" s="11">
        <f t="shared" si="179"/>
        <v>44.157093108437564</v>
      </c>
      <c r="N167" s="11">
        <f t="shared" si="179"/>
        <v>44.591851284890673</v>
      </c>
      <c r="O167" s="11">
        <f t="shared" si="179"/>
        <v>39.000647346250105</v>
      </c>
      <c r="P167" s="11">
        <f t="shared" si="179"/>
        <v>36.706929992057944</v>
      </c>
      <c r="Q167" s="11">
        <f t="shared" si="179"/>
        <v>33.50313957788142</v>
      </c>
      <c r="S167" s="40">
        <f t="shared" si="150"/>
        <v>-2.4529212713755522</v>
      </c>
      <c r="T167" s="40">
        <f t="shared" si="151"/>
        <v>-1.007814445521571</v>
      </c>
      <c r="W167" s="10" t="str">
        <f t="shared" ref="W167:AB167" si="180">W22</f>
        <v>52 Skilled metal, electrical and electronic trades</v>
      </c>
      <c r="X167" s="11">
        <f t="shared" si="180"/>
        <v>0.6848200798181856</v>
      </c>
      <c r="Y167" s="11">
        <f t="shared" si="180"/>
        <v>1.0949929209078626</v>
      </c>
      <c r="Z167" s="11">
        <f t="shared" si="180"/>
        <v>0.82645652761741872</v>
      </c>
      <c r="AA167" s="11">
        <f t="shared" si="180"/>
        <v>1.8191192025507668</v>
      </c>
      <c r="AB167" s="11">
        <f t="shared" si="180"/>
        <v>2.2954129901382121</v>
      </c>
      <c r="AD167" s="40">
        <f t="shared" si="153"/>
        <v>3.8313990047796231</v>
      </c>
      <c r="AE167" s="40">
        <f t="shared" si="154"/>
        <v>7.0473830520572323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28.972854752748113</v>
      </c>
      <c r="C168" s="11">
        <f t="shared" si="146"/>
        <v>29.188193652437324</v>
      </c>
      <c r="D168" s="11">
        <f t="shared" si="146"/>
        <v>23.342308548348278</v>
      </c>
      <c r="E168" s="11">
        <f t="shared" si="146"/>
        <v>23.621204863540889</v>
      </c>
      <c r="F168" s="11">
        <f t="shared" si="146"/>
        <v>20.748301720735775</v>
      </c>
      <c r="H168" s="40">
        <f t="shared" si="147"/>
        <v>-4.229775990824713</v>
      </c>
      <c r="I168" s="40">
        <f t="shared" si="148"/>
        <v>-0.78227837078662654</v>
      </c>
      <c r="L168" s="10" t="str">
        <f t="shared" ref="L168:Q168" si="181">L23</f>
        <v>53 Skilled construction and building trades</v>
      </c>
      <c r="M168" s="11">
        <f t="shared" si="181"/>
        <v>28.715717212483188</v>
      </c>
      <c r="N168" s="11">
        <f t="shared" si="181"/>
        <v>28.85410099533517</v>
      </c>
      <c r="O168" s="11">
        <f t="shared" si="181"/>
        <v>23.025986607662968</v>
      </c>
      <c r="P168" s="11">
        <f t="shared" si="181"/>
        <v>23.286293932390201</v>
      </c>
      <c r="Q168" s="11">
        <f t="shared" si="181"/>
        <v>20.389711706846331</v>
      </c>
      <c r="S168" s="40">
        <f t="shared" si="150"/>
        <v>-4.3203195968840813</v>
      </c>
      <c r="T168" s="40">
        <f t="shared" si="151"/>
        <v>-0.80734323725656365</v>
      </c>
      <c r="W168" s="10" t="str">
        <f t="shared" ref="W168:AB168" si="182">W23</f>
        <v>53 Skilled construction and building trades</v>
      </c>
      <c r="X168" s="11">
        <f t="shared" si="182"/>
        <v>0.25713754026494651</v>
      </c>
      <c r="Y168" s="11">
        <f t="shared" si="182"/>
        <v>0.33409265710213992</v>
      </c>
      <c r="Z168" s="11">
        <f t="shared" si="182"/>
        <v>0.31632194068532432</v>
      </c>
      <c r="AA168" s="11">
        <f t="shared" si="182"/>
        <v>0.33491093115070858</v>
      </c>
      <c r="AB168" s="11">
        <f t="shared" si="182"/>
        <v>0.35859001388944767</v>
      </c>
      <c r="AD168" s="40">
        <f t="shared" si="153"/>
        <v>4.2300068357463472</v>
      </c>
      <c r="AE168" s="40">
        <f t="shared" si="154"/>
        <v>0.83963343864243978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20.510519433255212</v>
      </c>
      <c r="C169" s="11">
        <f t="shared" si="146"/>
        <v>18.05879925642013</v>
      </c>
      <c r="D169" s="11">
        <f t="shared" si="146"/>
        <v>17.415275980553954</v>
      </c>
      <c r="E169" s="11">
        <f t="shared" si="146"/>
        <v>16.387046494957563</v>
      </c>
      <c r="F169" s="11">
        <f t="shared" si="146"/>
        <v>14.911942204520976</v>
      </c>
      <c r="H169" s="40">
        <f t="shared" si="147"/>
        <v>-3.2188584445241197</v>
      </c>
      <c r="I169" s="40">
        <f t="shared" si="148"/>
        <v>-1.0292358669933055</v>
      </c>
      <c r="L169" s="10" t="str">
        <f t="shared" ref="L169:Q169" si="183">L24</f>
        <v>54 Textiles, printing and other skilled trades</v>
      </c>
      <c r="M169" s="11">
        <f t="shared" si="183"/>
        <v>12.181558719187226</v>
      </c>
      <c r="N169" s="11">
        <f t="shared" si="183"/>
        <v>10.006791790119806</v>
      </c>
      <c r="O169" s="11">
        <f t="shared" si="183"/>
        <v>9.4487192893533098</v>
      </c>
      <c r="P169" s="11">
        <f t="shared" si="183"/>
        <v>8.9007201064926917</v>
      </c>
      <c r="Q169" s="11">
        <f t="shared" si="183"/>
        <v>7.8480301348118804</v>
      </c>
      <c r="S169" s="40">
        <f t="shared" si="150"/>
        <v>-4.9539622686834983</v>
      </c>
      <c r="T169" s="40">
        <f t="shared" si="151"/>
        <v>-1.2298194436709986</v>
      </c>
      <c r="W169" s="10" t="str">
        <f t="shared" ref="W169:AB169" si="184">W24</f>
        <v>54 Textiles, printing and other skilled trades</v>
      </c>
      <c r="X169" s="11">
        <f t="shared" si="184"/>
        <v>8.3289607140679838</v>
      </c>
      <c r="Y169" s="11">
        <f t="shared" si="184"/>
        <v>8.0520074663003154</v>
      </c>
      <c r="Z169" s="11">
        <f t="shared" si="184"/>
        <v>7.9665566912006476</v>
      </c>
      <c r="AA169" s="11">
        <f t="shared" si="184"/>
        <v>7.4863263884648541</v>
      </c>
      <c r="AB169" s="11">
        <f t="shared" si="184"/>
        <v>7.0639120697090902</v>
      </c>
      <c r="AD169" s="40">
        <f t="shared" si="153"/>
        <v>-0.88578001663101036</v>
      </c>
      <c r="AE169" s="40">
        <f t="shared" si="154"/>
        <v>-0.79848404511306814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93.325206557116303</v>
      </c>
      <c r="C170" s="11">
        <f t="shared" si="146"/>
        <v>96.125434681926109</v>
      </c>
      <c r="D170" s="11">
        <f t="shared" si="146"/>
        <v>92.749199181187919</v>
      </c>
      <c r="E170" s="11">
        <f t="shared" si="146"/>
        <v>100.62702066531496</v>
      </c>
      <c r="F170" s="11">
        <f t="shared" si="146"/>
        <v>109.04929410542644</v>
      </c>
      <c r="H170" s="40">
        <f t="shared" si="147"/>
        <v>-0.12374678689131002</v>
      </c>
      <c r="I170" s="40">
        <f t="shared" si="148"/>
        <v>1.0851855655495957</v>
      </c>
      <c r="L170" s="10" t="str">
        <f t="shared" ref="L170:Q170" si="185">L25</f>
        <v>61 Caring personal service occupations</v>
      </c>
      <c r="M170" s="11">
        <f t="shared" si="185"/>
        <v>13.491435436719497</v>
      </c>
      <c r="N170" s="11">
        <f t="shared" si="185"/>
        <v>14.110730422685474</v>
      </c>
      <c r="O170" s="11">
        <f t="shared" si="185"/>
        <v>14.210665601666653</v>
      </c>
      <c r="P170" s="11">
        <f t="shared" si="185"/>
        <v>17.485725419719195</v>
      </c>
      <c r="Q170" s="11">
        <f t="shared" si="185"/>
        <v>20.460779429429262</v>
      </c>
      <c r="S170" s="40">
        <f t="shared" si="150"/>
        <v>1.0441679675117665</v>
      </c>
      <c r="T170" s="40">
        <f t="shared" si="151"/>
        <v>2.4598817328861822</v>
      </c>
      <c r="W170" s="10" t="str">
        <f t="shared" ref="W170:AB170" si="186">W25</f>
        <v>61 Caring personal service occupations</v>
      </c>
      <c r="X170" s="11">
        <f t="shared" si="186"/>
        <v>79.83377112039679</v>
      </c>
      <c r="Y170" s="11">
        <f t="shared" si="186"/>
        <v>82.014704259240602</v>
      </c>
      <c r="Z170" s="11">
        <f t="shared" si="186"/>
        <v>78.538533579521243</v>
      </c>
      <c r="AA170" s="11">
        <f t="shared" si="186"/>
        <v>83.141295245595799</v>
      </c>
      <c r="AB170" s="11">
        <f t="shared" si="186"/>
        <v>88.588514675997104</v>
      </c>
      <c r="AD170" s="40">
        <f t="shared" si="153"/>
        <v>-0.32661014399116839</v>
      </c>
      <c r="AE170" s="40">
        <f t="shared" si="154"/>
        <v>0.8059829619698311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21.798778267351931</v>
      </c>
      <c r="C171" s="11">
        <f t="shared" si="146"/>
        <v>27.419829805672535</v>
      </c>
      <c r="D171" s="11">
        <f t="shared" si="146"/>
        <v>26.025813487001965</v>
      </c>
      <c r="E171" s="11">
        <f t="shared" si="146"/>
        <v>26.046597247814145</v>
      </c>
      <c r="F171" s="11">
        <f t="shared" si="146"/>
        <v>26.692972439435479</v>
      </c>
      <c r="H171" s="40">
        <f t="shared" si="147"/>
        <v>3.6082723196861011</v>
      </c>
      <c r="I171" s="40">
        <f t="shared" si="148"/>
        <v>0.1688854800154127</v>
      </c>
      <c r="L171" s="10" t="str">
        <f t="shared" ref="L171:Q171" si="187">L26</f>
        <v>62 Leisure, travel and related personal service occupations</v>
      </c>
      <c r="M171" s="11">
        <f t="shared" si="187"/>
        <v>6.9204568335815253</v>
      </c>
      <c r="N171" s="11">
        <f t="shared" si="187"/>
        <v>7.7332090918556702</v>
      </c>
      <c r="O171" s="11">
        <f t="shared" si="187"/>
        <v>7.4678149481152936</v>
      </c>
      <c r="P171" s="11">
        <f t="shared" si="187"/>
        <v>7.5161646521761867</v>
      </c>
      <c r="Q171" s="11">
        <f t="shared" si="187"/>
        <v>8.1599660310165678</v>
      </c>
      <c r="S171" s="40">
        <f t="shared" si="150"/>
        <v>1.534060988268382</v>
      </c>
      <c r="T171" s="40">
        <f t="shared" si="151"/>
        <v>0.59266642588235996</v>
      </c>
      <c r="W171" s="10" t="str">
        <f t="shared" ref="W171:AB171" si="188">W26</f>
        <v>62 Leisure, travel and related personal service occupations</v>
      </c>
      <c r="X171" s="11">
        <f t="shared" si="188"/>
        <v>14.878321433770418</v>
      </c>
      <c r="Y171" s="11">
        <f t="shared" si="188"/>
        <v>19.686620713816851</v>
      </c>
      <c r="Z171" s="11">
        <f t="shared" si="188"/>
        <v>18.557998538886654</v>
      </c>
      <c r="AA171" s="11">
        <f t="shared" si="188"/>
        <v>18.530432595637972</v>
      </c>
      <c r="AB171" s="11">
        <f t="shared" si="188"/>
        <v>18.53300640841892</v>
      </c>
      <c r="AD171" s="40">
        <f t="shared" si="153"/>
        <v>4.519046671273852</v>
      </c>
      <c r="AE171" s="40">
        <f t="shared" si="154"/>
        <v>-8.9836737731219252E-3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1.1805126381149718</v>
      </c>
      <c r="C172" s="11">
        <f t="shared" si="146"/>
        <v>0.93193605630932086</v>
      </c>
      <c r="D172" s="11">
        <f t="shared" si="146"/>
        <v>1.1918528605946939</v>
      </c>
      <c r="E172" s="11">
        <f t="shared" si="146"/>
        <v>0.98046802614656614</v>
      </c>
      <c r="F172" s="11">
        <f t="shared" si="146"/>
        <v>1.0752398798256741</v>
      </c>
      <c r="H172" s="40">
        <f t="shared" si="147"/>
        <v>0.19138969089274038</v>
      </c>
      <c r="I172" s="40">
        <f t="shared" si="148"/>
        <v>-0.68408502037811125</v>
      </c>
      <c r="L172" s="10" t="str">
        <f t="shared" ref="L172:Q172" si="189">L27</f>
        <v>63 Community and civil enforcement occupations</v>
      </c>
      <c r="M172" s="11">
        <f t="shared" si="189"/>
        <v>0.95686413551570693</v>
      </c>
      <c r="N172" s="11">
        <f t="shared" si="189"/>
        <v>0.6675414553201714</v>
      </c>
      <c r="O172" s="11">
        <f t="shared" si="189"/>
        <v>0.95789440230781964</v>
      </c>
      <c r="P172" s="11">
        <f t="shared" si="189"/>
        <v>0.67178204460213398</v>
      </c>
      <c r="Q172" s="11">
        <f t="shared" si="189"/>
        <v>0.77326001276123357</v>
      </c>
      <c r="S172" s="40">
        <f t="shared" si="150"/>
        <v>2.1524965148400632E-2</v>
      </c>
      <c r="T172" s="40">
        <f t="shared" si="151"/>
        <v>-1.4173410222121818</v>
      </c>
      <c r="W172" s="10" t="str">
        <f t="shared" ref="W172:AB172" si="190">W27</f>
        <v>63 Community and civil enforcement occupations</v>
      </c>
      <c r="X172" s="11">
        <f t="shared" si="190"/>
        <v>0.22364850259926372</v>
      </c>
      <c r="Y172" s="11">
        <f t="shared" si="190"/>
        <v>0.26439460098914891</v>
      </c>
      <c r="Z172" s="11">
        <f t="shared" si="190"/>
        <v>0.23395845828687475</v>
      </c>
      <c r="AA172" s="11">
        <f t="shared" si="190"/>
        <v>0.30868598154443083</v>
      </c>
      <c r="AB172" s="11">
        <f t="shared" si="190"/>
        <v>0.30197986706444002</v>
      </c>
      <c r="AD172" s="40">
        <f t="shared" si="153"/>
        <v>0.9054331972099261</v>
      </c>
      <c r="AE172" s="40">
        <f t="shared" si="154"/>
        <v>1.7160022140664921</v>
      </c>
    </row>
    <row r="173" spans="1:31" x14ac:dyDescent="0.2">
      <c r="A173" s="10" t="str">
        <f t="shared" si="142"/>
        <v>71 Sales occupations</v>
      </c>
      <c r="B173" s="11">
        <f t="shared" si="142"/>
        <v>77.402582173888831</v>
      </c>
      <c r="C173" s="11">
        <f t="shared" si="146"/>
        <v>71.31161095947823</v>
      </c>
      <c r="D173" s="11">
        <f t="shared" si="146"/>
        <v>68.932010884556192</v>
      </c>
      <c r="E173" s="11">
        <f t="shared" si="146"/>
        <v>64.040737669150133</v>
      </c>
      <c r="F173" s="11">
        <f t="shared" si="146"/>
        <v>60.545066779545351</v>
      </c>
      <c r="H173" s="40">
        <f t="shared" si="147"/>
        <v>-2.2913304489489139</v>
      </c>
      <c r="I173" s="40">
        <f t="shared" si="148"/>
        <v>-0.86115514087644618</v>
      </c>
      <c r="L173" s="10" t="str">
        <f t="shared" ref="L173:Q173" si="191">L28</f>
        <v>71 Sales occupations</v>
      </c>
      <c r="M173" s="11">
        <f t="shared" si="191"/>
        <v>28.100062914534675</v>
      </c>
      <c r="N173" s="11">
        <f t="shared" si="191"/>
        <v>26.804392785206964</v>
      </c>
      <c r="O173" s="11">
        <f t="shared" si="191"/>
        <v>26.382313343820389</v>
      </c>
      <c r="P173" s="11">
        <f t="shared" si="191"/>
        <v>24.589710520949705</v>
      </c>
      <c r="Q173" s="11">
        <f t="shared" si="191"/>
        <v>23.745120945500393</v>
      </c>
      <c r="S173" s="40">
        <f t="shared" si="150"/>
        <v>-1.2536352704755283</v>
      </c>
      <c r="T173" s="40">
        <f t="shared" si="151"/>
        <v>-0.6996526942092407</v>
      </c>
      <c r="W173" s="10" t="str">
        <f t="shared" ref="W173:AB173" si="192">W28</f>
        <v>71 Sales occupations</v>
      </c>
      <c r="X173" s="11">
        <f t="shared" si="192"/>
        <v>49.302519259354213</v>
      </c>
      <c r="Y173" s="11">
        <f t="shared" si="192"/>
        <v>44.507218174271365</v>
      </c>
      <c r="Z173" s="11">
        <f t="shared" si="192"/>
        <v>42.549697540735806</v>
      </c>
      <c r="AA173" s="11">
        <f t="shared" si="192"/>
        <v>39.451027148200374</v>
      </c>
      <c r="AB173" s="11">
        <f t="shared" si="192"/>
        <v>36.799945834044962</v>
      </c>
      <c r="AD173" s="40">
        <f t="shared" si="153"/>
        <v>-2.9030756950840009</v>
      </c>
      <c r="AE173" s="40">
        <f t="shared" si="154"/>
        <v>-0.96317396733511806</v>
      </c>
    </row>
    <row r="174" spans="1:31" x14ac:dyDescent="0.2">
      <c r="A174" s="10" t="str">
        <f t="shared" si="142"/>
        <v>72 Customer service occupations</v>
      </c>
      <c r="B174" s="11">
        <f t="shared" si="142"/>
        <v>16.551310661422722</v>
      </c>
      <c r="C174" s="11">
        <f t="shared" si="146"/>
        <v>17.202594921897081</v>
      </c>
      <c r="D174" s="11">
        <f t="shared" si="146"/>
        <v>17.604866121108071</v>
      </c>
      <c r="E174" s="11">
        <f t="shared" si="146"/>
        <v>22.346293715642524</v>
      </c>
      <c r="F174" s="11">
        <f t="shared" si="146"/>
        <v>25.26624875842715</v>
      </c>
      <c r="H174" s="40">
        <f t="shared" si="147"/>
        <v>1.2418487971302294</v>
      </c>
      <c r="I174" s="40">
        <f t="shared" si="148"/>
        <v>2.4378691732378721</v>
      </c>
      <c r="L174" s="10" t="str">
        <f t="shared" ref="L174:Q174" si="193">L29</f>
        <v>72 Customer service occupations</v>
      </c>
      <c r="M174" s="11">
        <f t="shared" si="193"/>
        <v>5.4669761497131173</v>
      </c>
      <c r="N174" s="11">
        <f t="shared" si="193"/>
        <v>4.8564675218770388</v>
      </c>
      <c r="O174" s="11">
        <f t="shared" si="193"/>
        <v>5.7819922667100769</v>
      </c>
      <c r="P174" s="11">
        <f t="shared" si="193"/>
        <v>7.8544179984242932</v>
      </c>
      <c r="Q174" s="11">
        <f t="shared" si="193"/>
        <v>8.9796641360629046</v>
      </c>
      <c r="S174" s="40">
        <f t="shared" si="150"/>
        <v>1.1267535601562795</v>
      </c>
      <c r="T174" s="40">
        <f t="shared" si="151"/>
        <v>2.9782496618942611</v>
      </c>
      <c r="W174" s="10" t="str">
        <f t="shared" ref="W174:AB174" si="194">W29</f>
        <v>72 Customer service occupations</v>
      </c>
      <c r="X174" s="11">
        <f t="shared" si="194"/>
        <v>11.084334511709608</v>
      </c>
      <c r="Y174" s="11">
        <f t="shared" si="194"/>
        <v>12.346127400020064</v>
      </c>
      <c r="Z174" s="11">
        <f t="shared" si="194"/>
        <v>11.822873854397983</v>
      </c>
      <c r="AA174" s="11">
        <f t="shared" si="194"/>
        <v>14.491875717218226</v>
      </c>
      <c r="AB174" s="11">
        <f t="shared" si="194"/>
        <v>16.286584622364266</v>
      </c>
      <c r="AD174" s="40">
        <f t="shared" si="153"/>
        <v>1.2984234751999058</v>
      </c>
      <c r="AE174" s="40">
        <f>IF(AB$151-Z$151 &lt;&gt; 0,(EXP(LN(AB174/Z174)/(AB$151-Z$151))-1)*100,0)</f>
        <v>2.1583330094722797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43.772247322479416</v>
      </c>
      <c r="C175" s="11">
        <f t="shared" si="146"/>
        <v>43.388852944909182</v>
      </c>
      <c r="D175" s="11">
        <f t="shared" si="146"/>
        <v>37.850830678901964</v>
      </c>
      <c r="E175" s="11">
        <f t="shared" si="146"/>
        <v>45.227111655845135</v>
      </c>
      <c r="F175" s="11">
        <f t="shared" si="146"/>
        <v>44.270803732973171</v>
      </c>
      <c r="H175" s="40">
        <f t="shared" si="147"/>
        <v>-2.8650962617554954</v>
      </c>
      <c r="I175" s="40">
        <f t="shared" si="148"/>
        <v>1.0499569369612605</v>
      </c>
      <c r="L175" s="10" t="str">
        <f t="shared" ref="L175:Q175" si="195">L30</f>
        <v>81 Process, plant and machine operatives</v>
      </c>
      <c r="M175" s="11">
        <f t="shared" si="195"/>
        <v>33.347063710600132</v>
      </c>
      <c r="N175" s="11">
        <f t="shared" si="195"/>
        <v>32.197295344690708</v>
      </c>
      <c r="O175" s="11">
        <f t="shared" si="195"/>
        <v>28.79122090457005</v>
      </c>
      <c r="P175" s="11">
        <f t="shared" si="195"/>
        <v>33.757332348350552</v>
      </c>
      <c r="Q175" s="11">
        <f t="shared" si="195"/>
        <v>32.133998079806929</v>
      </c>
      <c r="S175" s="40">
        <f t="shared" si="150"/>
        <v>-2.895245079173725</v>
      </c>
      <c r="T175" s="40">
        <f t="shared" si="151"/>
        <v>0.73498175487280992</v>
      </c>
      <c r="W175" s="10" t="str">
        <f t="shared" ref="W175:AB175" si="196">W30</f>
        <v>81 Process, plant and machine operatives</v>
      </c>
      <c r="X175" s="11">
        <f t="shared" si="196"/>
        <v>10.425183611879294</v>
      </c>
      <c r="Y175" s="11">
        <f t="shared" si="196"/>
        <v>11.191557600218427</v>
      </c>
      <c r="Z175" s="11">
        <f t="shared" si="196"/>
        <v>9.0596097743318911</v>
      </c>
      <c r="AA175" s="11">
        <f t="shared" si="196"/>
        <v>11.469779307494546</v>
      </c>
      <c r="AB175" s="11">
        <f t="shared" si="196"/>
        <v>12.136805653166281</v>
      </c>
      <c r="AD175" s="40">
        <f t="shared" si="153"/>
        <v>-2.7689096855621598</v>
      </c>
      <c r="AE175" s="40">
        <f t="shared" si="154"/>
        <v>1.9685695854553931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38.983847472972926</v>
      </c>
      <c r="C176" s="11">
        <f t="shared" si="146"/>
        <v>43.014878491683078</v>
      </c>
      <c r="D176" s="11">
        <f t="shared" si="146"/>
        <v>42.326996490138747</v>
      </c>
      <c r="E176" s="11">
        <f t="shared" si="146"/>
        <v>43.95160573260879</v>
      </c>
      <c r="F176" s="11">
        <f t="shared" si="146"/>
        <v>42.920434521925571</v>
      </c>
      <c r="H176" s="40">
        <f t="shared" si="147"/>
        <v>1.6591679009405169</v>
      </c>
      <c r="I176" s="40">
        <f t="shared" si="148"/>
        <v>9.286271962229975E-2</v>
      </c>
      <c r="L176" s="10" t="str">
        <f t="shared" ref="L176:Q176" si="197">L31</f>
        <v>82 Transport and mobile machine drivers and operatives</v>
      </c>
      <c r="M176" s="11">
        <f t="shared" si="197"/>
        <v>36.951814496992675</v>
      </c>
      <c r="N176" s="11">
        <f t="shared" si="197"/>
        <v>40.712340042107456</v>
      </c>
      <c r="O176" s="11">
        <f t="shared" si="197"/>
        <v>40.145946344539766</v>
      </c>
      <c r="P176" s="11">
        <f t="shared" si="197"/>
        <v>40.871715048079203</v>
      </c>
      <c r="Q176" s="11">
        <f t="shared" si="197"/>
        <v>39.539468908539789</v>
      </c>
      <c r="S176" s="40">
        <f t="shared" si="150"/>
        <v>1.6719577360333027</v>
      </c>
      <c r="T176" s="40">
        <f t="shared" si="151"/>
        <v>-0.10142910333538202</v>
      </c>
      <c r="W176" s="10" t="str">
        <f t="shared" ref="W176:AB176" si="198">W31</f>
        <v>82 Transport and mobile machine drivers and operatives</v>
      </c>
      <c r="X176" s="11">
        <f t="shared" si="198"/>
        <v>2.0320329759802567</v>
      </c>
      <c r="Y176" s="11">
        <f t="shared" si="198"/>
        <v>2.302538449575644</v>
      </c>
      <c r="Z176" s="11">
        <f t="shared" si="198"/>
        <v>2.1810501455989582</v>
      </c>
      <c r="AA176" s="11">
        <f t="shared" si="198"/>
        <v>3.0798906845296345</v>
      </c>
      <c r="AB176" s="11">
        <f t="shared" si="198"/>
        <v>3.3809656133857131</v>
      </c>
      <c r="AD176" s="40">
        <f t="shared" si="153"/>
        <v>1.4254585542798681</v>
      </c>
      <c r="AE176" s="40">
        <f t="shared" si="154"/>
        <v>2.9654859555400925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22.789519560982249</v>
      </c>
      <c r="C177" s="11">
        <f t="shared" si="146"/>
        <v>20.649007299642602</v>
      </c>
      <c r="D177" s="11">
        <f t="shared" si="146"/>
        <v>19.103931410494255</v>
      </c>
      <c r="E177" s="11">
        <f t="shared" si="146"/>
        <v>15.949651525605679</v>
      </c>
      <c r="F177" s="11">
        <f t="shared" si="146"/>
        <v>14.846414260553058</v>
      </c>
      <c r="H177" s="40">
        <f t="shared" si="147"/>
        <v>-3.466619255221226</v>
      </c>
      <c r="I177" s="40">
        <f t="shared" si="148"/>
        <v>-1.6668567774665077</v>
      </c>
      <c r="L177" s="10" t="str">
        <f t="shared" ref="L177:Q178" si="199">L32</f>
        <v>91 Elementary trades and related occupations</v>
      </c>
      <c r="M177" s="11">
        <f t="shared" si="199"/>
        <v>16.788840505360472</v>
      </c>
      <c r="N177" s="11">
        <f t="shared" si="199"/>
        <v>15.010865544967094</v>
      </c>
      <c r="O177" s="11">
        <f t="shared" si="199"/>
        <v>14.701134993779938</v>
      </c>
      <c r="P177" s="11">
        <f t="shared" si="199"/>
        <v>12.140172480124829</v>
      </c>
      <c r="Q177" s="11">
        <f t="shared" si="199"/>
        <v>11.204604705694354</v>
      </c>
      <c r="S177" s="40">
        <f t="shared" si="150"/>
        <v>-2.6208380998440695</v>
      </c>
      <c r="T177" s="40">
        <f t="shared" si="151"/>
        <v>-1.7943717584503971</v>
      </c>
      <c r="W177" s="10" t="str">
        <f t="shared" ref="W177:AB178" si="200">W32</f>
        <v>91 Elementary trades and related occupations</v>
      </c>
      <c r="X177" s="11">
        <f t="shared" si="200"/>
        <v>6.0006790556217871</v>
      </c>
      <c r="Y177" s="11">
        <f t="shared" si="200"/>
        <v>5.6381417546755284</v>
      </c>
      <c r="Z177" s="11">
        <f t="shared" si="200"/>
        <v>4.4027964167143345</v>
      </c>
      <c r="AA177" s="11">
        <f t="shared" si="200"/>
        <v>3.8094790454808436</v>
      </c>
      <c r="AB177" s="11">
        <f t="shared" si="200"/>
        <v>3.6418095548587064</v>
      </c>
      <c r="AD177" s="40">
        <f t="shared" si="153"/>
        <v>-6.0048076361913001</v>
      </c>
      <c r="AE177" s="40">
        <f t="shared" si="154"/>
        <v>-1.2570930671785718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105.52483566066194</v>
      </c>
      <c r="C178" s="11">
        <f t="shared" si="146"/>
        <v>98.078079107755556</v>
      </c>
      <c r="D178" s="11">
        <f t="shared" si="146"/>
        <v>90.924167076645276</v>
      </c>
      <c r="E178" s="11">
        <f t="shared" si="146"/>
        <v>90.478127919891577</v>
      </c>
      <c r="F178" s="11">
        <f t="shared" si="146"/>
        <v>84.190063648922276</v>
      </c>
      <c r="H178" s="40">
        <f>IF(D$151-B$151 &lt;&gt; 0,(EXP(LN(D178/B178)/(D$151-B$151))-1)*100,0)</f>
        <v>-2.9344925425913271</v>
      </c>
      <c r="I178" s="40">
        <f t="shared" ref="I178" si="201">IF(F$151-D$151 &lt;&gt; 0,(EXP(LN(F178/D178)/(F$151-D$151))-1)*100,0)</f>
        <v>-0.51167927163755511</v>
      </c>
      <c r="L178" s="10" t="str">
        <f t="shared" si="199"/>
        <v>92 Elementary administration and service occupations</v>
      </c>
      <c r="M178" s="11">
        <f t="shared" si="199"/>
        <v>55.277959374199099</v>
      </c>
      <c r="N178" s="11">
        <f t="shared" si="199"/>
        <v>47.231214339860614</v>
      </c>
      <c r="O178" s="11">
        <f t="shared" si="199"/>
        <v>45.150638816118246</v>
      </c>
      <c r="P178" s="11">
        <f t="shared" si="199"/>
        <v>47.13972011961966</v>
      </c>
      <c r="Q178" s="11">
        <f t="shared" si="199"/>
        <v>43.569649146695781</v>
      </c>
      <c r="S178" s="40">
        <f t="shared" ref="S178" si="202">IF(O$151-M$151 &lt;&gt; 0,(EXP(LN(O178/M178)/(O$151-M$151))-1)*100,0)</f>
        <v>-3.9665835608378885</v>
      </c>
      <c r="T178" s="40">
        <f t="shared" ref="T178" si="203">IF(Q$151-O$151 &lt;&gt; 0,(EXP(LN(Q178/O178)/(Q$151-O$151))-1)*100,0)</f>
        <v>-0.2373421706963863</v>
      </c>
      <c r="W178" s="10" t="str">
        <f t="shared" si="200"/>
        <v>92 Elementary administration and service occupations</v>
      </c>
      <c r="X178" s="11">
        <f t="shared" si="200"/>
        <v>50.246876286462864</v>
      </c>
      <c r="Y178" s="11">
        <f t="shared" si="200"/>
        <v>50.846864767894886</v>
      </c>
      <c r="Z178" s="11">
        <f t="shared" si="200"/>
        <v>45.773528260526916</v>
      </c>
      <c r="AA178" s="11">
        <f t="shared" si="200"/>
        <v>43.338407800271767</v>
      </c>
      <c r="AB178" s="11">
        <f t="shared" si="200"/>
        <v>40.620414502226588</v>
      </c>
      <c r="AD178" s="40">
        <f t="shared" ref="AD178" si="204">IF(Z$151-X$151 &lt;&gt; 0,(EXP(LN(Z178/X178)/(Z$151-X$151))-1)*100,0)</f>
        <v>-1.8475681422905121</v>
      </c>
      <c r="AE178" s="40">
        <f t="shared" ref="AE178" si="205">IF(AB$151-Z$151 &lt;&gt; 0,(EXP(LN(AB178/Z178)/(AB$151-Z$151))-1)*100,0)</f>
        <v>-0.79307296933964766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1038.2930000000001</v>
      </c>
      <c r="C180" s="34">
        <f t="shared" si="206"/>
        <v>1089.3149999999994</v>
      </c>
      <c r="D180" s="34">
        <f t="shared" si="206"/>
        <v>1086.2269999999996</v>
      </c>
      <c r="E180" s="34">
        <f t="shared" si="206"/>
        <v>1100.6840000000007</v>
      </c>
      <c r="F180" s="34">
        <f t="shared" si="206"/>
        <v>1129.49</v>
      </c>
      <c r="H180" s="43">
        <f>IF(D$151-B$151 &lt;&gt; 0,(EXP(LN(D180/B180)/(D$151-B$151))-1)*100,0)</f>
        <v>0.90673021889013938</v>
      </c>
      <c r="I180" s="43">
        <f t="shared" si="148"/>
        <v>0.26071246407701754</v>
      </c>
      <c r="L180" s="231" t="str">
        <f t="shared" ref="L180:Q180" si="207">L35</f>
        <v>All occupations</v>
      </c>
      <c r="M180" s="34">
        <f t="shared" si="207"/>
        <v>550.54166827768017</v>
      </c>
      <c r="N180" s="34">
        <f t="shared" si="207"/>
        <v>562.68321917003777</v>
      </c>
      <c r="O180" s="34">
        <f t="shared" si="207"/>
        <v>565.52248555883921</v>
      </c>
      <c r="P180" s="34">
        <f t="shared" si="207"/>
        <v>569.84383893966753</v>
      </c>
      <c r="Q180" s="34">
        <f t="shared" si="207"/>
        <v>579.30381695689357</v>
      </c>
      <c r="S180" s="43">
        <f t="shared" ref="S180" si="208">IF(O$151-M$151 &lt;&gt; 0,(EXP(LN(O180/M180)/(O$151-M$151))-1)*100,0)</f>
        <v>0.53839239138155914</v>
      </c>
      <c r="T180" s="43">
        <f t="shared" ref="T180" si="209">IF(Q$151-O$151 &lt;&gt; 0,(EXP(LN(Q180/O180)/(Q$151-O$151))-1)*100,0)</f>
        <v>0.1606422914848693</v>
      </c>
      <c r="W180" s="231" t="str">
        <f t="shared" ref="W180:AB180" si="210">W35</f>
        <v>All occupations</v>
      </c>
      <c r="X180" s="34">
        <f t="shared" si="210"/>
        <v>487.75133172231995</v>
      </c>
      <c r="Y180" s="34">
        <f t="shared" si="210"/>
        <v>526.63178082996183</v>
      </c>
      <c r="Z180" s="34">
        <f t="shared" si="210"/>
        <v>520.7045144411602</v>
      </c>
      <c r="AA180" s="34">
        <f t="shared" si="210"/>
        <v>530.84016106033255</v>
      </c>
      <c r="AB180" s="34">
        <f t="shared" si="210"/>
        <v>550.18618304310621</v>
      </c>
      <c r="AD180" s="43">
        <f t="shared" ref="AD180" si="211">IF(Z$151-X$151 &lt;&gt; 0,(EXP(LN(Z180/X180)/(Z$151-X$151))-1)*100,0)</f>
        <v>1.3161260940011354</v>
      </c>
      <c r="AE180" s="43">
        <f t="shared" ref="AE180" si="212">IF(AB$151-Z$151 &lt;&gt; 0,(EXP(LN(AB180/Z180)/(AB$151-Z$151))-1)*100,0)</f>
        <v>0.36783489474203623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Derby, Derbyshire, Nottingham and Nottinghamshire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96.859495859384026</v>
      </c>
      <c r="C7" s="31">
        <f>'Occ T1'!C8</f>
        <v>113.22775569967905</v>
      </c>
      <c r="D7" s="31">
        <f>'Occ T1'!D8</f>
        <v>117.52356053452156</v>
      </c>
      <c r="E7" s="31">
        <f>'Occ T1'!E8</f>
        <v>119.30948247122517</v>
      </c>
      <c r="F7" s="31">
        <f>'Occ T1'!F8</f>
        <v>132.29062856669898</v>
      </c>
      <c r="H7" s="31">
        <f>C7-B7</f>
        <v>16.368259840295025</v>
      </c>
      <c r="I7" s="31">
        <f>D7-C7</f>
        <v>4.2958048348425137</v>
      </c>
      <c r="J7" s="31">
        <f>E7-D7</f>
        <v>1.7859219367036019</v>
      </c>
      <c r="K7" s="31">
        <f>F7-E7</f>
        <v>12.981146095473818</v>
      </c>
      <c r="L7" s="31">
        <f>F7-D7</f>
        <v>14.76706803217742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65.405732437443078</v>
      </c>
      <c r="C8" s="32">
        <f>'Occ T2'!C8</f>
        <v>78.522517178689284</v>
      </c>
      <c r="D8" s="32">
        <f>'Occ T2'!D8</f>
        <v>81.514591122931563</v>
      </c>
      <c r="E8" s="32">
        <f>'Occ T2'!E8</f>
        <v>75.120534138742755</v>
      </c>
      <c r="F8" s="32">
        <f>'Occ T2'!F8</f>
        <v>81.771407368100895</v>
      </c>
      <c r="H8" s="31">
        <f t="shared" ref="H8:H9" si="0">C8-B8</f>
        <v>13.116784741246207</v>
      </c>
      <c r="I8" s="31">
        <f t="shared" ref="I8:I9" si="1">D8-C8</f>
        <v>2.9920739442422786</v>
      </c>
      <c r="J8" s="31">
        <f t="shared" ref="J8:J9" si="2">E8-D8</f>
        <v>-6.3940569841888077</v>
      </c>
      <c r="K8" s="31">
        <f t="shared" ref="K8:K9" si="3">F8-E8</f>
        <v>6.6508732293581403</v>
      </c>
      <c r="L8" s="31">
        <f t="shared" ref="L8:L49" si="4">F8-D8</f>
        <v>0.25681624516933255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31.453763421940941</v>
      </c>
      <c r="C9" s="32">
        <f>'Occ T2'!C9</f>
        <v>34.705238520989774</v>
      </c>
      <c r="D9" s="32">
        <f>'Occ T2'!D9</f>
        <v>36.008969411590002</v>
      </c>
      <c r="E9" s="32">
        <f>'Occ T2'!E9</f>
        <v>44.188948332482411</v>
      </c>
      <c r="F9" s="32">
        <f>'Occ T2'!F9</f>
        <v>50.519221198598082</v>
      </c>
      <c r="H9" s="31">
        <f t="shared" si="0"/>
        <v>3.2514750990488324</v>
      </c>
      <c r="I9" s="31">
        <f t="shared" si="1"/>
        <v>1.3037308906002281</v>
      </c>
      <c r="J9" s="31">
        <f t="shared" si="2"/>
        <v>8.1799789208924096</v>
      </c>
      <c r="K9" s="31">
        <f t="shared" si="3"/>
        <v>6.3302728661156706</v>
      </c>
      <c r="L9" s="31">
        <f t="shared" si="4"/>
        <v>14.51025178700808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185.7351382779016</v>
      </c>
      <c r="C11" s="31">
        <f>'Occ T1'!C9</f>
        <v>216.3310999131061</v>
      </c>
      <c r="D11" s="31">
        <f>'Occ T1'!D9</f>
        <v>229.4349870931313</v>
      </c>
      <c r="E11" s="31">
        <f>'Occ T1'!E9</f>
        <v>243.78610916364229</v>
      </c>
      <c r="F11" s="31">
        <f>'Occ T1'!F9</f>
        <v>268.10328933321597</v>
      </c>
      <c r="H11" s="31">
        <f>C11-B11</f>
        <v>30.595961635204503</v>
      </c>
      <c r="I11" s="31">
        <f t="shared" ref="I11:I49" si="5">D11-C11</f>
        <v>13.103887180025197</v>
      </c>
      <c r="J11" s="31">
        <f>E11-D11</f>
        <v>14.351122070510996</v>
      </c>
      <c r="K11" s="31">
        <f>F11-E11</f>
        <v>24.317180169573675</v>
      </c>
      <c r="L11" s="31">
        <f t="shared" si="4"/>
        <v>38.668302240084671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54.742143590962741</v>
      </c>
      <c r="C12" s="10">
        <f>'Occ T2'!C10</f>
        <v>64.866613137971569</v>
      </c>
      <c r="D12" s="10">
        <f>'Occ T2'!D10</f>
        <v>67.881468704186318</v>
      </c>
      <c r="E12" s="10">
        <f>'Occ T2'!E10</f>
        <v>71.279823239335045</v>
      </c>
      <c r="F12" s="10">
        <f>'Occ T2'!F10</f>
        <v>79.268373364709547</v>
      </c>
      <c r="H12" s="11">
        <f t="shared" ref="H12:K14" si="6">C12-B12</f>
        <v>10.124469547008829</v>
      </c>
      <c r="I12" s="31">
        <f t="shared" si="5"/>
        <v>3.0148555662147487</v>
      </c>
      <c r="J12" s="11">
        <f t="shared" si="6"/>
        <v>3.3983545351487265</v>
      </c>
      <c r="K12" s="11">
        <f t="shared" si="6"/>
        <v>7.9885501253745019</v>
      </c>
      <c r="L12" s="31">
        <f t="shared" si="4"/>
        <v>11.386904660523228</v>
      </c>
    </row>
    <row r="13" spans="1:12" x14ac:dyDescent="0.2">
      <c r="A13" s="10" t="str">
        <f>'Occ T2'!A11</f>
        <v>22 Health professionals</v>
      </c>
      <c r="B13" s="10">
        <f>'Occ T2'!B11</f>
        <v>40.533681161571707</v>
      </c>
      <c r="C13" s="10">
        <f>'Occ T2'!C11</f>
        <v>47.151507478384033</v>
      </c>
      <c r="D13" s="10">
        <f>'Occ T2'!D11</f>
        <v>47.095193772295858</v>
      </c>
      <c r="E13" s="10">
        <f>'Occ T2'!E11</f>
        <v>50.650905140802443</v>
      </c>
      <c r="F13" s="10">
        <f>'Occ T2'!F11</f>
        <v>55.199343019658279</v>
      </c>
      <c r="H13" s="11">
        <f t="shared" si="6"/>
        <v>6.6178263168123266</v>
      </c>
      <c r="I13" s="31">
        <f t="shared" si="5"/>
        <v>-5.6313706088175763E-2</v>
      </c>
      <c r="J13" s="11">
        <f t="shared" si="6"/>
        <v>3.5557113685065858</v>
      </c>
      <c r="K13" s="11">
        <f t="shared" si="6"/>
        <v>4.5484378788558359</v>
      </c>
      <c r="L13" s="31">
        <f t="shared" si="4"/>
        <v>8.1041492473624217</v>
      </c>
    </row>
    <row r="14" spans="1:12" x14ac:dyDescent="0.2">
      <c r="A14" s="10" t="str">
        <f>'Occ T2'!A12</f>
        <v>23 Teaching and other educational professionals</v>
      </c>
      <c r="B14" s="10">
        <f>'Occ T2'!B12</f>
        <v>37.875357259923994</v>
      </c>
      <c r="C14" s="10">
        <f>'Occ T2'!C12</f>
        <v>40.735926708189062</v>
      </c>
      <c r="D14" s="10">
        <f>'Occ T2'!D12</f>
        <v>42.463459993171753</v>
      </c>
      <c r="E14" s="10">
        <f>'Occ T2'!E12</f>
        <v>42.137279087817454</v>
      </c>
      <c r="F14" s="10">
        <f>'Occ T2'!F12</f>
        <v>43.761895916604026</v>
      </c>
      <c r="H14" s="11">
        <f t="shared" si="6"/>
        <v>2.8605694482650676</v>
      </c>
      <c r="I14" s="31">
        <f t="shared" si="5"/>
        <v>1.727533284982691</v>
      </c>
      <c r="J14" s="11">
        <f t="shared" si="6"/>
        <v>-0.326180905354299</v>
      </c>
      <c r="K14" s="11">
        <f t="shared" si="6"/>
        <v>1.6246168287865714</v>
      </c>
      <c r="L14" s="31">
        <f t="shared" si="4"/>
        <v>1.2984359234322724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52.58395626544317</v>
      </c>
      <c r="C15" s="10">
        <f>'Occ T2'!C13</f>
        <v>63.577052588561436</v>
      </c>
      <c r="D15" s="10">
        <f>'Occ T2'!D13</f>
        <v>71.994864623477355</v>
      </c>
      <c r="E15" s="10">
        <f>'Occ T2'!E13</f>
        <v>79.718101695687352</v>
      </c>
      <c r="F15" s="10">
        <f>'Occ T2'!F13</f>
        <v>89.873677032244103</v>
      </c>
      <c r="H15" s="11">
        <f t="shared" ref="H15" si="7">C15-B15</f>
        <v>10.993096323118266</v>
      </c>
      <c r="I15" s="31">
        <f t="shared" si="5"/>
        <v>8.4178120349159187</v>
      </c>
      <c r="J15" s="11">
        <f t="shared" ref="J15" si="8">E15-D15</f>
        <v>7.7232370722099972</v>
      </c>
      <c r="K15" s="11">
        <f t="shared" ref="K15" si="9">F15-E15</f>
        <v>10.155575336556751</v>
      </c>
      <c r="L15" s="31">
        <f t="shared" si="4"/>
        <v>17.878812408766748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118.41299900454128</v>
      </c>
      <c r="C17" s="31">
        <f>'Occ T1'!C10</f>
        <v>127.62668720251753</v>
      </c>
      <c r="D17" s="31">
        <f>'Occ T1'!D10</f>
        <v>134.59276434523318</v>
      </c>
      <c r="E17" s="31">
        <f>'Occ T1'!E10</f>
        <v>130.08378077922481</v>
      </c>
      <c r="F17" s="31">
        <f>'Occ T1'!F10</f>
        <v>138.69126500390576</v>
      </c>
      <c r="H17" s="31">
        <f t="shared" ref="H17:K21" si="10">C17-B17</f>
        <v>9.2136881979762535</v>
      </c>
      <c r="I17" s="31">
        <f t="shared" si="5"/>
        <v>6.9660771427156476</v>
      </c>
      <c r="J17" s="31">
        <f t="shared" si="10"/>
        <v>-4.5089835660083679</v>
      </c>
      <c r="K17" s="31">
        <f t="shared" si="10"/>
        <v>8.6074842246809453</v>
      </c>
      <c r="L17" s="31">
        <f t="shared" si="4"/>
        <v>4.0985006586725774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16.699365855338677</v>
      </c>
      <c r="C18" s="10">
        <f>'Occ T2'!C14</f>
        <v>20.047929668219709</v>
      </c>
      <c r="D18" s="10">
        <f>'Occ T2'!D14</f>
        <v>22.163138574231517</v>
      </c>
      <c r="E18" s="10">
        <f>'Occ T2'!E14</f>
        <v>19.104146683471281</v>
      </c>
      <c r="F18" s="10">
        <f>'Occ T2'!F14</f>
        <v>20.212989180416059</v>
      </c>
      <c r="H18" s="11">
        <f t="shared" si="10"/>
        <v>3.3485638128810322</v>
      </c>
      <c r="I18" s="31">
        <f t="shared" si="5"/>
        <v>2.1152089060118087</v>
      </c>
      <c r="J18" s="11">
        <f t="shared" si="10"/>
        <v>-3.058991890760236</v>
      </c>
      <c r="K18" s="11">
        <f t="shared" si="10"/>
        <v>1.1088424969447779</v>
      </c>
      <c r="L18" s="31">
        <f t="shared" si="4"/>
        <v>-1.9501493938154582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17.982129557731103</v>
      </c>
      <c r="C19" s="10">
        <f>'Occ T2'!C15</f>
        <v>20.706799038480195</v>
      </c>
      <c r="D19" s="10">
        <f>'Occ T2'!D15</f>
        <v>21.044355417302505</v>
      </c>
      <c r="E19" s="10">
        <f>'Occ T2'!E15</f>
        <v>21.336209341529223</v>
      </c>
      <c r="F19" s="10">
        <f>'Occ T2'!F15</f>
        <v>23.366635271616968</v>
      </c>
      <c r="H19" s="11">
        <f t="shared" si="10"/>
        <v>2.7246694807490925</v>
      </c>
      <c r="I19" s="31">
        <f t="shared" si="5"/>
        <v>0.33755637882230971</v>
      </c>
      <c r="J19" s="11">
        <f t="shared" si="10"/>
        <v>0.29185392422671796</v>
      </c>
      <c r="K19" s="11">
        <f t="shared" si="10"/>
        <v>2.0304259300877447</v>
      </c>
      <c r="L19" s="31">
        <f t="shared" si="4"/>
        <v>2.3222798543144627</v>
      </c>
    </row>
    <row r="20" spans="1:12" x14ac:dyDescent="0.2">
      <c r="A20" s="10" t="str">
        <f>'Occ T2'!A16</f>
        <v>33 Protective service occupations</v>
      </c>
      <c r="B20" s="10">
        <f>'Occ T2'!B16</f>
        <v>12.948957502687923</v>
      </c>
      <c r="C20" s="10">
        <f>'Occ T2'!C16</f>
        <v>12.664595987521421</v>
      </c>
      <c r="D20" s="10">
        <f>'Occ T2'!D16</f>
        <v>13.260083087747748</v>
      </c>
      <c r="E20" s="10">
        <f>'Occ T2'!E16</f>
        <v>15.665696619989381</v>
      </c>
      <c r="F20" s="10">
        <f>'Occ T2'!F16</f>
        <v>17.80237675482056</v>
      </c>
      <c r="H20" s="11">
        <f t="shared" si="10"/>
        <v>-0.28436151516650199</v>
      </c>
      <c r="I20" s="31">
        <f t="shared" si="5"/>
        <v>0.59548710022632712</v>
      </c>
      <c r="J20" s="11">
        <f t="shared" si="10"/>
        <v>2.4056135322416328</v>
      </c>
      <c r="K20" s="11">
        <f t="shared" si="10"/>
        <v>2.1366801348311792</v>
      </c>
      <c r="L20" s="31">
        <f t="shared" si="4"/>
        <v>4.542293667072812</v>
      </c>
    </row>
    <row r="21" spans="1:12" x14ac:dyDescent="0.2">
      <c r="A21" s="10" t="str">
        <f>'Occ T2'!A17</f>
        <v>34 Culture, media and sports occupations</v>
      </c>
      <c r="B21" s="10">
        <f>'Occ T2'!B17</f>
        <v>14.68302041818391</v>
      </c>
      <c r="C21" s="10">
        <f>'Occ T2'!C17</f>
        <v>14.270433344174769</v>
      </c>
      <c r="D21" s="10">
        <f>'Occ T2'!D17</f>
        <v>14.777455255042193</v>
      </c>
      <c r="E21" s="10">
        <f>'Occ T2'!E17</f>
        <v>13.628839983261235</v>
      </c>
      <c r="F21" s="10">
        <f>'Occ T2'!F17</f>
        <v>14.698951736101391</v>
      </c>
      <c r="H21" s="11">
        <f t="shared" si="10"/>
        <v>-0.41258707400914041</v>
      </c>
      <c r="I21" s="31">
        <f t="shared" si="5"/>
        <v>0.5070219108674241</v>
      </c>
      <c r="J21" s="11">
        <f t="shared" si="10"/>
        <v>-1.1486152717809581</v>
      </c>
      <c r="K21" s="11">
        <f t="shared" si="10"/>
        <v>1.0701117528401554</v>
      </c>
      <c r="L21" s="31">
        <f t="shared" si="4"/>
        <v>-7.8503518940802763E-2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56.099525670599661</v>
      </c>
      <c r="C22" s="10">
        <f>'Occ T2'!C18</f>
        <v>59.936929164121437</v>
      </c>
      <c r="D22" s="10">
        <f>'Occ T2'!D18</f>
        <v>63.347732010909212</v>
      </c>
      <c r="E22" s="10">
        <f>'Occ T2'!E18</f>
        <v>60.3488881509737</v>
      </c>
      <c r="F22" s="10">
        <f>'Occ T2'!F18</f>
        <v>62.61031206095079</v>
      </c>
      <c r="H22" s="11">
        <f t="shared" ref="H22" si="11">C22-B22</f>
        <v>3.8374034935217765</v>
      </c>
      <c r="I22" s="31">
        <f t="shared" si="5"/>
        <v>3.4108028467877745</v>
      </c>
      <c r="J22" s="11">
        <f t="shared" ref="J22" si="12">E22-D22</f>
        <v>-2.9988438599355121</v>
      </c>
      <c r="K22" s="11">
        <f t="shared" ref="K22" si="13">F22-E22</f>
        <v>2.2614239099770899</v>
      </c>
      <c r="L22" s="31">
        <f t="shared" si="4"/>
        <v>-0.73741994995842219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111.07370929879292</v>
      </c>
      <c r="C24" s="31">
        <f>'Occ T1'!C11</f>
        <v>109.62654899380288</v>
      </c>
      <c r="D24" s="31">
        <f>'Occ T1'!D11</f>
        <v>113.4266861508117</v>
      </c>
      <c r="E24" s="31">
        <f>'Occ T1'!E11</f>
        <v>105.9335335244709</v>
      </c>
      <c r="F24" s="31">
        <f>'Occ T1'!F11</f>
        <v>96.328748049675625</v>
      </c>
      <c r="H24" s="31">
        <f t="shared" ref="H24:K26" si="14">C24-B24</f>
        <v>-1.4471603049900352</v>
      </c>
      <c r="I24" s="31">
        <f t="shared" si="5"/>
        <v>3.8001371570088196</v>
      </c>
      <c r="J24" s="31">
        <f t="shared" si="14"/>
        <v>-7.4931526263408017</v>
      </c>
      <c r="K24" s="31">
        <f t="shared" si="14"/>
        <v>-9.6047854747952783</v>
      </c>
      <c r="L24" s="31">
        <f t="shared" si="4"/>
        <v>-17.09793810113608</v>
      </c>
    </row>
    <row r="25" spans="1:12" x14ac:dyDescent="0.2">
      <c r="A25" t="str">
        <f>'Occ T2'!A19</f>
        <v>41 Administrative occupations</v>
      </c>
      <c r="B25" s="32">
        <f>'Occ T2'!B19</f>
        <v>89.274227390294342</v>
      </c>
      <c r="C25" s="32">
        <f>'Occ T2'!C19</f>
        <v>88.690990773778097</v>
      </c>
      <c r="D25" s="32">
        <f>'Occ T2'!D19</f>
        <v>92.762572229466571</v>
      </c>
      <c r="E25" s="32">
        <f>'Occ T2'!E19</f>
        <v>84.325241751755911</v>
      </c>
      <c r="F25" s="32">
        <f>'Occ T2'!F19</f>
        <v>79.381095389245914</v>
      </c>
      <c r="H25" s="11">
        <f t="shared" si="14"/>
        <v>-0.58323661651624548</v>
      </c>
      <c r="I25" s="31">
        <f t="shared" si="5"/>
        <v>4.0715814556884737</v>
      </c>
      <c r="J25" s="11">
        <f t="shared" si="14"/>
        <v>-8.4373304777106597</v>
      </c>
      <c r="K25" s="11">
        <f t="shared" si="14"/>
        <v>-4.9441463625099971</v>
      </c>
      <c r="L25" s="31">
        <f t="shared" si="4"/>
        <v>-13.381476840220657</v>
      </c>
    </row>
    <row r="26" spans="1:12" x14ac:dyDescent="0.2">
      <c r="A26" t="str">
        <f>'Occ T2'!A20</f>
        <v>42 Secretarial and related occupations</v>
      </c>
      <c r="B26" s="32">
        <f>'Occ T2'!B20</f>
        <v>21.799481908498571</v>
      </c>
      <c r="C26" s="32">
        <f>'Occ T2'!C20</f>
        <v>20.935558220024785</v>
      </c>
      <c r="D26" s="32">
        <f>'Occ T2'!D20</f>
        <v>20.664113921345134</v>
      </c>
      <c r="E26" s="32">
        <f>'Occ T2'!E20</f>
        <v>21.608291772714995</v>
      </c>
      <c r="F26" s="32">
        <f>'Occ T2'!F20</f>
        <v>16.947652660429711</v>
      </c>
      <c r="H26" s="11">
        <f t="shared" si="14"/>
        <v>-0.8639236884737862</v>
      </c>
      <c r="I26" s="31">
        <f t="shared" si="5"/>
        <v>-0.27144429867965059</v>
      </c>
      <c r="J26" s="11">
        <f t="shared" si="14"/>
        <v>0.94417785136986154</v>
      </c>
      <c r="K26" s="11">
        <f t="shared" si="14"/>
        <v>-4.6606391122852848</v>
      </c>
      <c r="L26" s="31">
        <f t="shared" si="4"/>
        <v>-3.7164612609154233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104.88281724438895</v>
      </c>
      <c r="C28" s="31">
        <f>'Occ T1'!C12</f>
        <v>104.38068392162025</v>
      </c>
      <c r="D28" s="31">
        <f>'Occ T1'!D12</f>
        <v>94.539333685672915</v>
      </c>
      <c r="E28" s="31">
        <f>'Occ T1'!E12</f>
        <v>91.923479903417771</v>
      </c>
      <c r="F28" s="31">
        <f>'Occ T1'!F12</f>
        <v>85.219530919469378</v>
      </c>
      <c r="H28" s="31">
        <f t="shared" ref="H28:K30" si="15">C28-B28</f>
        <v>-0.50213332276869949</v>
      </c>
      <c r="I28" s="31">
        <f t="shared" si="5"/>
        <v>-9.8413502359473313</v>
      </c>
      <c r="J28" s="31">
        <f t="shared" si="15"/>
        <v>-2.6158537822551438</v>
      </c>
      <c r="K28" s="31">
        <f t="shared" si="15"/>
        <v>-6.7039489839483934</v>
      </c>
      <c r="L28" s="31">
        <f t="shared" si="4"/>
        <v>-9.3198027662035372</v>
      </c>
    </row>
    <row r="29" spans="1:12" x14ac:dyDescent="0.2">
      <c r="A29" s="10" t="str">
        <f>'Occ T2'!A21</f>
        <v>51 Skilled agricultural and related trades</v>
      </c>
      <c r="B29" s="10">
        <f>'Occ T2'!B21</f>
        <v>10.557529870129818</v>
      </c>
      <c r="C29" s="10">
        <f>'Occ T2'!C21</f>
        <v>11.446846806964198</v>
      </c>
      <c r="D29" s="10">
        <f>'Occ T2'!D21</f>
        <v>13.954645282903181</v>
      </c>
      <c r="E29" s="10">
        <f>'Occ T2'!E21</f>
        <v>13.389179350310707</v>
      </c>
      <c r="F29" s="10">
        <f>'Occ T2'!F21</f>
        <v>13.760734426193</v>
      </c>
      <c r="H29" s="11">
        <f t="shared" si="15"/>
        <v>0.88931693683437985</v>
      </c>
      <c r="I29" s="31">
        <f t="shared" si="5"/>
        <v>2.5077984759389835</v>
      </c>
      <c r="J29" s="11">
        <f t="shared" si="15"/>
        <v>-0.56546593259247402</v>
      </c>
      <c r="K29" s="11">
        <f t="shared" si="15"/>
        <v>0.3715550758822932</v>
      </c>
      <c r="L29" s="31">
        <f t="shared" si="4"/>
        <v>-0.19391085671018082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44.841913188255795</v>
      </c>
      <c r="C30" s="10">
        <f>'Occ T2'!C22</f>
        <v>45.686844205798593</v>
      </c>
      <c r="D30" s="10">
        <f>'Occ T2'!D22</f>
        <v>39.8271038738675</v>
      </c>
      <c r="E30" s="10">
        <f>'Occ T2'!E22</f>
        <v>38.526049194608618</v>
      </c>
      <c r="F30" s="10">
        <f>'Occ T2'!F22</f>
        <v>35.798552568019609</v>
      </c>
      <c r="H30" s="11">
        <f t="shared" si="15"/>
        <v>0.8449310175427982</v>
      </c>
      <c r="I30" s="31">
        <f t="shared" si="5"/>
        <v>-5.8597403319310928</v>
      </c>
      <c r="J30" s="11">
        <f t="shared" si="15"/>
        <v>-1.3010546792588826</v>
      </c>
      <c r="K30" s="11">
        <f t="shared" si="15"/>
        <v>-2.7274966265890086</v>
      </c>
      <c r="L30" s="31">
        <f t="shared" si="4"/>
        <v>-4.0285513058478912</v>
      </c>
    </row>
    <row r="31" spans="1:12" x14ac:dyDescent="0.2">
      <c r="A31" s="10" t="str">
        <f>'Occ T2'!A23</f>
        <v>53 Skilled construction and building trades</v>
      </c>
      <c r="B31" s="10">
        <f>'Occ T2'!B23</f>
        <v>28.972854752748113</v>
      </c>
      <c r="C31" s="10">
        <f>'Occ T2'!C23</f>
        <v>29.188193652437324</v>
      </c>
      <c r="D31" s="10">
        <f>'Occ T2'!D23</f>
        <v>23.342308548348278</v>
      </c>
      <c r="E31" s="10">
        <f>'Occ T2'!E23</f>
        <v>23.621204863540889</v>
      </c>
      <c r="F31" s="10">
        <f>'Occ T2'!F23</f>
        <v>20.748301720735775</v>
      </c>
      <c r="H31" s="11">
        <f t="shared" ref="H31:H32" si="16">C31-B31</f>
        <v>0.21533889968921116</v>
      </c>
      <c r="I31" s="31">
        <f t="shared" si="5"/>
        <v>-5.8458851040890458</v>
      </c>
      <c r="J31" s="11">
        <f t="shared" ref="J31:J32" si="17">E31-D31</f>
        <v>0.27889631519261115</v>
      </c>
      <c r="K31" s="11">
        <f t="shared" ref="K31:K32" si="18">F31-E31</f>
        <v>-2.8729031428051144</v>
      </c>
      <c r="L31" s="31">
        <f t="shared" si="4"/>
        <v>-2.5940068276125032</v>
      </c>
    </row>
    <row r="32" spans="1:12" x14ac:dyDescent="0.2">
      <c r="A32" s="10" t="str">
        <f>'Occ T2'!A24</f>
        <v>54 Textiles, printing and other skilled trades</v>
      </c>
      <c r="B32" s="10">
        <f>'Occ T2'!B24</f>
        <v>20.510519433255212</v>
      </c>
      <c r="C32" s="10">
        <f>'Occ T2'!C24</f>
        <v>18.05879925642013</v>
      </c>
      <c r="D32" s="10">
        <f>'Occ T2'!D24</f>
        <v>17.415275980553954</v>
      </c>
      <c r="E32" s="10">
        <f>'Occ T2'!E24</f>
        <v>16.387046494957563</v>
      </c>
      <c r="F32" s="10">
        <f>'Occ T2'!F24</f>
        <v>14.911942204520976</v>
      </c>
      <c r="H32" s="11">
        <f t="shared" si="16"/>
        <v>-2.4517201768350816</v>
      </c>
      <c r="I32" s="31">
        <f t="shared" si="5"/>
        <v>-0.64352327586617619</v>
      </c>
      <c r="J32" s="11">
        <f t="shared" si="17"/>
        <v>-1.0282294855963912</v>
      </c>
      <c r="K32" s="11">
        <f t="shared" si="18"/>
        <v>-1.4751042904365868</v>
      </c>
      <c r="L32" s="31">
        <f t="shared" si="4"/>
        <v>-2.5033337760329779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116.30449746258321</v>
      </c>
      <c r="C34" s="31">
        <f>'Occ T1'!C13</f>
        <v>124.47720054390797</v>
      </c>
      <c r="D34" s="31">
        <f>'Occ T1'!D13</f>
        <v>119.96686552878458</v>
      </c>
      <c r="E34" s="31">
        <f>'Occ T1'!E13</f>
        <v>127.65408593927567</v>
      </c>
      <c r="F34" s="31">
        <f>'Occ T1'!F13</f>
        <v>136.81750642468762</v>
      </c>
      <c r="H34" s="31">
        <f t="shared" ref="H34:K36" si="19">C34-B34</f>
        <v>8.1727030813247552</v>
      </c>
      <c r="I34" s="31">
        <f t="shared" si="5"/>
        <v>-4.5103350151233883</v>
      </c>
      <c r="J34" s="31">
        <f t="shared" si="19"/>
        <v>7.6872204104910935</v>
      </c>
      <c r="K34" s="31">
        <f t="shared" si="19"/>
        <v>9.1634204854119474</v>
      </c>
      <c r="L34" s="31">
        <f t="shared" si="4"/>
        <v>16.850640895903041</v>
      </c>
    </row>
    <row r="35" spans="1:12" x14ac:dyDescent="0.2">
      <c r="A35" s="10" t="str">
        <f>'Occ T2'!A25</f>
        <v>61 Caring personal service occupations</v>
      </c>
      <c r="B35" s="10">
        <f>'Occ T2'!B25</f>
        <v>93.325206557116303</v>
      </c>
      <c r="C35" s="10">
        <f>'Occ T2'!C25</f>
        <v>96.125434681926109</v>
      </c>
      <c r="D35" s="10">
        <f>'Occ T2'!D25</f>
        <v>92.749199181187919</v>
      </c>
      <c r="E35" s="10">
        <f>'Occ T2'!E25</f>
        <v>100.62702066531496</v>
      </c>
      <c r="F35" s="10">
        <f>'Occ T2'!F25</f>
        <v>109.04929410542644</v>
      </c>
      <c r="G35" s="10"/>
      <c r="H35" s="11">
        <f t="shared" si="19"/>
        <v>2.8002281248098058</v>
      </c>
      <c r="I35" s="31">
        <f t="shared" si="5"/>
        <v>-3.3762355007381899</v>
      </c>
      <c r="J35" s="11">
        <f t="shared" si="19"/>
        <v>7.8778214841270398</v>
      </c>
      <c r="K35" s="11">
        <f t="shared" si="19"/>
        <v>8.422273440111482</v>
      </c>
      <c r="L35" s="31">
        <f t="shared" si="4"/>
        <v>16.300094924238522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21.798778267351931</v>
      </c>
      <c r="C36" s="10">
        <f>'Occ T2'!C26</f>
        <v>27.419829805672535</v>
      </c>
      <c r="D36" s="10">
        <f>'Occ T2'!D26</f>
        <v>26.025813487001965</v>
      </c>
      <c r="E36" s="10">
        <f>'Occ T2'!E26</f>
        <v>26.046597247814145</v>
      </c>
      <c r="F36" s="10">
        <f>'Occ T2'!F26</f>
        <v>26.692972439435479</v>
      </c>
      <c r="G36" s="10"/>
      <c r="H36" s="11">
        <f t="shared" si="19"/>
        <v>5.6210515383206037</v>
      </c>
      <c r="I36" s="31">
        <f t="shared" si="5"/>
        <v>-1.3940163186705696</v>
      </c>
      <c r="J36" s="11">
        <f t="shared" si="19"/>
        <v>2.0783760812179253E-2</v>
      </c>
      <c r="K36" s="11">
        <f t="shared" si="19"/>
        <v>0.64637519162133472</v>
      </c>
      <c r="L36" s="31">
        <f t="shared" si="4"/>
        <v>0.66715895243351397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1.1805126381149718</v>
      </c>
      <c r="C37" s="10">
        <f>'Occ T2'!C27</f>
        <v>0.93193605630932086</v>
      </c>
      <c r="D37" s="10">
        <f>'Occ T2'!D27</f>
        <v>1.1918528605946939</v>
      </c>
      <c r="E37" s="10">
        <f>'Occ T2'!E27</f>
        <v>0.98046802614656614</v>
      </c>
      <c r="F37" s="10">
        <f>'Occ T2'!F27</f>
        <v>1.0752398798256741</v>
      </c>
      <c r="G37" s="10"/>
      <c r="H37" s="11">
        <f t="shared" ref="H37" si="20">C37-B37</f>
        <v>-0.2485765818056509</v>
      </c>
      <c r="I37" s="31">
        <f t="shared" ref="I37" si="21">D37-C37</f>
        <v>0.259916804285373</v>
      </c>
      <c r="J37" s="11">
        <f t="shared" ref="J37" si="22">E37-D37</f>
        <v>-0.21138483444812772</v>
      </c>
      <c r="K37" s="11">
        <f t="shared" ref="K37" si="23">F37-E37</f>
        <v>9.4771853679108009E-2</v>
      </c>
      <c r="L37" s="31">
        <f t="shared" ref="L37" si="24">F37-D37</f>
        <v>-0.11661298076901971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93.953892835311549</v>
      </c>
      <c r="C39" s="31">
        <f>'Occ T1'!C14</f>
        <v>88.514205881375318</v>
      </c>
      <c r="D39" s="31">
        <f>'Occ T1'!D14</f>
        <v>86.536877005664266</v>
      </c>
      <c r="E39" s="31">
        <f>'Occ T1'!E14</f>
        <v>86.387031384792664</v>
      </c>
      <c r="F39" s="31">
        <f>'Occ T1'!F14</f>
        <v>85.811315537972504</v>
      </c>
      <c r="H39" s="31">
        <f>C39-B39</f>
        <v>-5.4396869539362314</v>
      </c>
      <c r="I39" s="31">
        <f t="shared" si="5"/>
        <v>-1.9773288757110521</v>
      </c>
      <c r="J39" s="31">
        <f>E39-D39</f>
        <v>-0.14984562087160214</v>
      </c>
      <c r="K39" s="31">
        <f>F39-E39</f>
        <v>-0.57571584682015953</v>
      </c>
      <c r="L39" s="31">
        <f t="shared" si="4"/>
        <v>-0.72556146769176166</v>
      </c>
    </row>
    <row r="40" spans="1:12" s="30" customFormat="1" x14ac:dyDescent="0.2">
      <c r="A40" s="126" t="str">
        <f>'Occ T2'!A28</f>
        <v>71 Sales occupations</v>
      </c>
      <c r="B40" s="126">
        <f>'Occ T2'!B28</f>
        <v>77.402582173888831</v>
      </c>
      <c r="C40" s="126">
        <f>'Occ T2'!C28</f>
        <v>71.31161095947823</v>
      </c>
      <c r="D40" s="126">
        <f>'Occ T2'!D28</f>
        <v>68.932010884556192</v>
      </c>
      <c r="E40" s="126">
        <f>'Occ T2'!E28</f>
        <v>64.040737669150133</v>
      </c>
      <c r="F40" s="126">
        <f>'Occ T2'!F28</f>
        <v>60.545066779545351</v>
      </c>
      <c r="G40"/>
      <c r="H40" s="11">
        <f>C40-B40</f>
        <v>-6.090971214410601</v>
      </c>
      <c r="I40" s="31">
        <f t="shared" si="5"/>
        <v>-2.3796000749220383</v>
      </c>
      <c r="J40" s="11">
        <f t="shared" ref="J40" si="25">E40-D40</f>
        <v>-4.8912732154060592</v>
      </c>
      <c r="K40" s="11">
        <f t="shared" ref="K40" si="26">F40-E40</f>
        <v>-3.4956708896047815</v>
      </c>
      <c r="L40" s="31">
        <f t="shared" si="4"/>
        <v>-8.3869441050108406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16.551310661422722</v>
      </c>
      <c r="C41" s="126">
        <f>'Occ T2'!C29</f>
        <v>17.202594921897081</v>
      </c>
      <c r="D41" s="126">
        <f>'Occ T2'!D29</f>
        <v>17.604866121108071</v>
      </c>
      <c r="E41" s="126">
        <f>'Occ T2'!E29</f>
        <v>22.346293715642524</v>
      </c>
      <c r="F41" s="126">
        <f>'Occ T2'!F29</f>
        <v>25.26624875842715</v>
      </c>
      <c r="G41"/>
      <c r="H41" s="11">
        <f t="shared" ref="H41" si="27">C41-B41</f>
        <v>0.65128426047435894</v>
      </c>
      <c r="I41" s="31">
        <f t="shared" si="5"/>
        <v>0.40227119921098975</v>
      </c>
      <c r="J41" s="11">
        <f t="shared" ref="J41" si="28">E41-D41</f>
        <v>4.7414275945344535</v>
      </c>
      <c r="K41" s="11">
        <f t="shared" ref="K41" si="29">F41-E41</f>
        <v>2.9199550427846255</v>
      </c>
      <c r="L41" s="31">
        <f t="shared" si="4"/>
        <v>7.661382637319079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82.756094795452341</v>
      </c>
      <c r="C43" s="31">
        <f>'Occ T1'!C15</f>
        <v>86.403731436592267</v>
      </c>
      <c r="D43" s="31">
        <f>'Occ T1'!D15</f>
        <v>80.177827169040711</v>
      </c>
      <c r="E43" s="31">
        <f>'Occ T1'!E15</f>
        <v>89.178717388453919</v>
      </c>
      <c r="F43" s="31">
        <f>'Occ T1'!F15</f>
        <v>87.191238254898735</v>
      </c>
      <c r="H43" s="31">
        <f t="shared" ref="H43:K45" si="30">C43-B43</f>
        <v>3.6476366411399255</v>
      </c>
      <c r="I43" s="31">
        <f t="shared" si="5"/>
        <v>-6.2259042675515559</v>
      </c>
      <c r="J43" s="31">
        <f t="shared" si="30"/>
        <v>9.0008902194132077</v>
      </c>
      <c r="K43" s="31">
        <f t="shared" si="30"/>
        <v>-1.9874791335551834</v>
      </c>
      <c r="L43" s="31">
        <f t="shared" si="4"/>
        <v>7.0134110858580243</v>
      </c>
    </row>
    <row r="44" spans="1:12" x14ac:dyDescent="0.2">
      <c r="A44" s="10" t="str">
        <f>'Occ T2'!A30</f>
        <v>81 Process, plant and machine operatives</v>
      </c>
      <c r="B44" s="10">
        <f>'Occ T2'!B30</f>
        <v>43.772247322479416</v>
      </c>
      <c r="C44" s="10">
        <f>'Occ T2'!C30</f>
        <v>43.388852944909182</v>
      </c>
      <c r="D44" s="10">
        <f>'Occ T2'!D30</f>
        <v>37.850830678901964</v>
      </c>
      <c r="E44" s="10">
        <f>'Occ T2'!E30</f>
        <v>45.227111655845135</v>
      </c>
      <c r="F44" s="10">
        <f>'Occ T2'!F30</f>
        <v>44.270803732973171</v>
      </c>
      <c r="H44" s="11">
        <f t="shared" si="30"/>
        <v>-0.38339437757023376</v>
      </c>
      <c r="I44" s="31">
        <f t="shared" si="5"/>
        <v>-5.5380222660072178</v>
      </c>
      <c r="J44" s="11">
        <f t="shared" si="30"/>
        <v>7.3762809769431712</v>
      </c>
      <c r="K44" s="11">
        <f t="shared" si="30"/>
        <v>-0.95630792287196442</v>
      </c>
      <c r="L44" s="31">
        <f t="shared" si="4"/>
        <v>6.4199730540712068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38.983847472972926</v>
      </c>
      <c r="C45" s="10">
        <f>'Occ T2'!C31</f>
        <v>43.014878491683078</v>
      </c>
      <c r="D45" s="10">
        <f>'Occ T2'!D31</f>
        <v>42.326996490138747</v>
      </c>
      <c r="E45" s="10">
        <f>'Occ T2'!E31</f>
        <v>43.95160573260879</v>
      </c>
      <c r="F45" s="10">
        <f>'Occ T2'!F31</f>
        <v>42.920434521925571</v>
      </c>
      <c r="H45" s="11">
        <f t="shared" si="30"/>
        <v>4.0310310187101521</v>
      </c>
      <c r="I45" s="31">
        <f t="shared" si="5"/>
        <v>-0.68788200154433099</v>
      </c>
      <c r="J45" s="11">
        <f t="shared" si="30"/>
        <v>1.6246092424700436</v>
      </c>
      <c r="K45" s="11">
        <f t="shared" si="30"/>
        <v>-1.0311712106832189</v>
      </c>
      <c r="L45" s="31">
        <f t="shared" si="4"/>
        <v>0.59343803178682464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128.31435522164418</v>
      </c>
      <c r="C47" s="31">
        <f>'Occ T1'!C16</f>
        <v>118.72708640739816</v>
      </c>
      <c r="D47" s="31">
        <f>'Occ T1'!D16</f>
        <v>110.02809848713953</v>
      </c>
      <c r="E47" s="31">
        <f>'Occ T1'!E16</f>
        <v>106.42777944549725</v>
      </c>
      <c r="F47" s="31">
        <f>'Occ T1'!F16</f>
        <v>99.036477909475337</v>
      </c>
      <c r="H47" s="31">
        <f t="shared" ref="H47:K49" si="31">C47-B47</f>
        <v>-9.5872688142460163</v>
      </c>
      <c r="I47" s="31">
        <f t="shared" si="5"/>
        <v>-8.6989879202586309</v>
      </c>
      <c r="J47" s="31">
        <f t="shared" si="31"/>
        <v>-3.6003190416422797</v>
      </c>
      <c r="K47" s="31">
        <f t="shared" si="31"/>
        <v>-7.3913015360219134</v>
      </c>
      <c r="L47" s="31">
        <f t="shared" si="4"/>
        <v>-10.991620577664193</v>
      </c>
    </row>
    <row r="48" spans="1:12" x14ac:dyDescent="0.2">
      <c r="A48" s="10" t="str">
        <f>'Occ T2'!A32</f>
        <v>91 Elementary trades and related occupations</v>
      </c>
      <c r="B48" s="10">
        <f>'Occ T2'!B32</f>
        <v>22.789519560982249</v>
      </c>
      <c r="C48" s="10">
        <f>'Occ T2'!C32</f>
        <v>20.649007299642602</v>
      </c>
      <c r="D48" s="10">
        <f>'Occ T2'!D32</f>
        <v>19.103931410494255</v>
      </c>
      <c r="E48" s="10">
        <f>'Occ T2'!E32</f>
        <v>15.949651525605679</v>
      </c>
      <c r="F48" s="10">
        <f>'Occ T2'!F32</f>
        <v>14.846414260553058</v>
      </c>
      <c r="H48" s="11">
        <f t="shared" si="31"/>
        <v>-2.1405122613396479</v>
      </c>
      <c r="I48" s="31">
        <f t="shared" si="5"/>
        <v>-1.5450758891483467</v>
      </c>
      <c r="J48" s="11">
        <f t="shared" si="31"/>
        <v>-3.1542798848885756</v>
      </c>
      <c r="K48" s="11">
        <f t="shared" si="31"/>
        <v>-1.1032372650526217</v>
      </c>
      <c r="L48" s="31">
        <f t="shared" si="4"/>
        <v>-4.2575171499411972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105.52483566066194</v>
      </c>
      <c r="C49" s="10">
        <f>'Occ T2'!C33</f>
        <v>98.078079107755556</v>
      </c>
      <c r="D49" s="10">
        <f>'Occ T2'!D33</f>
        <v>90.924167076645276</v>
      </c>
      <c r="E49" s="10">
        <f>'Occ T2'!E33</f>
        <v>90.478127919891577</v>
      </c>
      <c r="F49" s="10">
        <f>'Occ T2'!F33</f>
        <v>84.190063648922276</v>
      </c>
      <c r="H49" s="11">
        <f t="shared" si="31"/>
        <v>-7.4467565529063791</v>
      </c>
      <c r="I49" s="31">
        <f t="shared" si="5"/>
        <v>-7.1539120311102806</v>
      </c>
      <c r="J49" s="11">
        <f t="shared" si="31"/>
        <v>-0.44603915675369876</v>
      </c>
      <c r="K49" s="11">
        <f t="shared" si="31"/>
        <v>-6.2880642709693007</v>
      </c>
      <c r="L49" s="31">
        <f t="shared" si="4"/>
        <v>-6.7341034277229994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1038.2930000000001</v>
      </c>
      <c r="C51" s="34">
        <f>'Occ T1'!C18</f>
        <v>1089.3149999999996</v>
      </c>
      <c r="D51" s="34">
        <f>'Occ T1'!D18</f>
        <v>1086.2269999999999</v>
      </c>
      <c r="E51" s="34">
        <f>'Occ T1'!E18</f>
        <v>1100.6840000000004</v>
      </c>
      <c r="F51" s="34">
        <f>'Occ T1'!F18</f>
        <v>1129.4899999999998</v>
      </c>
      <c r="G51" s="24"/>
      <c r="H51" s="34">
        <f>C51-B51</f>
        <v>51.02199999999948</v>
      </c>
      <c r="I51" s="205">
        <f>D51-C51</f>
        <v>-3.0879999999997381</v>
      </c>
      <c r="J51" s="34">
        <f>E51-D51</f>
        <v>14.457000000000562</v>
      </c>
      <c r="K51" s="34">
        <f>F51-E51</f>
        <v>28.805999999999358</v>
      </c>
      <c r="L51" s="205">
        <f>F51-D51</f>
        <v>43.26299999999992</v>
      </c>
    </row>
    <row r="53" spans="1:12" ht="15.75" x14ac:dyDescent="0.25">
      <c r="A53" s="19" t="str">
        <f>CONCATENATE(A1," (Continued)")</f>
        <v>Occupation Table 3  Employment Change by Occupation in Occupation Group (SOC 2020), 2015-2035, Derby, Derbyshire, Nottingham and Nottinghamshire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3.9806849032933744</v>
      </c>
      <c r="C59" s="44">
        <f>IF(AND(D$5-C$5 &lt;&gt; 0,D7 &lt;&gt; 0,C7 &lt;&gt; 0),(EXP(LN(D7/C7)/(D$5-C$5))-1)*100,0)</f>
        <v>3.7939503510398431</v>
      </c>
      <c r="D59" s="44">
        <f>IF(AND(E$5-D$5 &lt;&gt; 0,E7 &lt;&gt; 0,D7 &lt;&gt; 0),(EXP(LN(E7/D7)/(E$5-D$5))-1)*100,0)</f>
        <v>0.30209502061124827</v>
      </c>
      <c r="E59" s="44">
        <f>IF(AND(F$5-E$5 &lt;&gt; 0,F7 &lt;&gt; 0,E7 &lt;&gt; 0),(EXP(LN(F7/E7)/(F$5-E$5))-1)*100,0)</f>
        <v>1.0381560687027225</v>
      </c>
      <c r="F59" s="44">
        <f>IF(AND(F$5-D$5 &lt;&gt; 0,F7 &lt;&gt; 0,D7 &lt;&gt; 0),(EXP(LN(F7/D7)/(F$5-D$5))-1)*100,0)</f>
        <v>0.7922041639341959</v>
      </c>
      <c r="H59" s="44">
        <f>(B7/B$51)*100</f>
        <v>9.3287247298579512</v>
      </c>
      <c r="I59" s="44">
        <f>(C7/C$51)*100</f>
        <v>10.394399755780384</v>
      </c>
      <c r="J59" s="44">
        <f>(D7/D$51)*100</f>
        <v>10.819429137235732</v>
      </c>
      <c r="K59" s="44">
        <f>(E7/E$51)*100</f>
        <v>10.839576342640132</v>
      </c>
      <c r="L59" s="44">
        <f>(F7/F$51)*100</f>
        <v>11.712421408485158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4.6753929626810686</v>
      </c>
      <c r="C60" s="44">
        <f t="shared" si="32"/>
        <v>3.8104661589406064</v>
      </c>
      <c r="D60" s="44">
        <f t="shared" si="32"/>
        <v>-1.6204883168375206</v>
      </c>
      <c r="E60" s="44">
        <f t="shared" si="32"/>
        <v>0.85194551468157353</v>
      </c>
      <c r="F60" s="44">
        <f>IF(AND(F$5-D$5 &lt;&gt; 0,F8 &lt;&gt; 0,D8 &lt;&gt; 0),(EXP(LN(F8/D8)/(F$5-D$5))-1)*100,0)</f>
        <v>2.0972885144221465E-2</v>
      </c>
      <c r="H60" s="44">
        <f t="shared" ref="H60:L60" si="33">(B8/B$51)*100</f>
        <v>6.2993521517955982</v>
      </c>
      <c r="I60" s="44">
        <f t="shared" si="33"/>
        <v>7.2084307274470021</v>
      </c>
      <c r="J60" s="44">
        <f t="shared" si="33"/>
        <v>7.5043790223343345</v>
      </c>
      <c r="K60" s="44">
        <f t="shared" si="33"/>
        <v>6.8248956229710558</v>
      </c>
      <c r="L60" s="44">
        <f t="shared" si="33"/>
        <v>7.2396751957167309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2.4897902676965122</v>
      </c>
      <c r="C61" s="44">
        <f>IF(AND(D$5-C$5 &lt;&gt; 0,D9 &lt;&gt; 0,C9 &lt;&gt; 0),(EXP(LN(D9/C9)/(D$5-C$5))-1)*100,0)</f>
        <v>3.7565824243268819</v>
      </c>
      <c r="D61" s="44">
        <f t="shared" si="34"/>
        <v>4.1790984448146773</v>
      </c>
      <c r="E61" s="44">
        <f t="shared" si="34"/>
        <v>1.3477935581732492</v>
      </c>
      <c r="F61" s="44">
        <f>IF(AND(F$5-D$5 &lt;&gt; 0,F9 &lt;&gt; 0,D9 &lt;&gt; 0),(EXP(LN(F9/D9)/(F$5-D$5))-1)*100,0)</f>
        <v>2.2829072302408937</v>
      </c>
      <c r="H61" s="44">
        <f t="shared" ref="H61:L61" si="35">(B9/B$51)*100</f>
        <v>3.0293725780623522</v>
      </c>
      <c r="I61" s="44">
        <f t="shared" si="35"/>
        <v>3.1859690283333824</v>
      </c>
      <c r="J61" s="44">
        <f t="shared" si="35"/>
        <v>3.315050114901398</v>
      </c>
      <c r="K61" s="44">
        <f t="shared" si="35"/>
        <v>4.0146807196690784</v>
      </c>
      <c r="L61" s="44">
        <f t="shared" si="35"/>
        <v>4.4727462127684259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3.8858078244777383</v>
      </c>
      <c r="C63" s="44">
        <f t="shared" si="36"/>
        <v>6.0573293369694081</v>
      </c>
      <c r="D63" s="44">
        <f t="shared" si="36"/>
        <v>1.2208225443207876</v>
      </c>
      <c r="E63" s="44">
        <f t="shared" si="36"/>
        <v>0.95534531729697392</v>
      </c>
      <c r="F63" s="44">
        <f>IF(AND(F$5-D$5 &lt;&gt; 0,F11 &lt;&gt; 0,D11 &lt;&gt; 0),(EXP(LN(F11/D11)/(F$5-D$5))-1)*100,0)</f>
        <v>1.0437602714050032</v>
      </c>
      <c r="H63" s="44">
        <f>(B11/B$51)*100</f>
        <v>17.8885091470232</v>
      </c>
      <c r="I63" s="44">
        <f>(C11/C$51)*100</f>
        <v>19.859370330263161</v>
      </c>
      <c r="J63" s="44">
        <f>(D11/D$51)*100</f>
        <v>21.122195185088504</v>
      </c>
      <c r="K63" s="44">
        <f>(E11/E$51)*100</f>
        <v>22.148601157429578</v>
      </c>
      <c r="L63" s="44">
        <f>(F11/F$51)*100</f>
        <v>23.736667817618219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4.3337592748255771</v>
      </c>
      <c r="C64" s="44">
        <f t="shared" si="36"/>
        <v>4.6477770618332359</v>
      </c>
      <c r="D64" s="49">
        <f t="shared" si="36"/>
        <v>0.98179279935040054</v>
      </c>
      <c r="E64" s="49">
        <f t="shared" si="36"/>
        <v>1.0679212349811396</v>
      </c>
      <c r="F64" s="44">
        <f>IF(AND(F$5-D$5 &lt;&gt; 0,F12 &lt;&gt; 0,D12 &lt;&gt; 0),(EXP(LN(F12/D12)/(F$5-D$5))-1)*100,0)</f>
        <v>1.039203597324434</v>
      </c>
      <c r="H64" s="40">
        <f t="shared" ref="H64:L67" si="37">(B12/B$11)*100</f>
        <v>29.473229513015553</v>
      </c>
      <c r="I64" s="40">
        <f t="shared" si="37"/>
        <v>29.984876499045487</v>
      </c>
      <c r="J64" s="40">
        <f t="shared" si="37"/>
        <v>29.586363250096703</v>
      </c>
      <c r="K64" s="40">
        <f t="shared" si="37"/>
        <v>29.238672984229879</v>
      </c>
      <c r="L64" s="40">
        <f t="shared" si="37"/>
        <v>29.566356146488648</v>
      </c>
    </row>
    <row r="65" spans="1:12" x14ac:dyDescent="0.2">
      <c r="A65" t="str">
        <f>A13</f>
        <v>22 Health professionals</v>
      </c>
      <c r="B65" s="49">
        <f t="shared" si="36"/>
        <v>3.8532002152608102</v>
      </c>
      <c r="C65" s="44">
        <f t="shared" si="36"/>
        <v>-0.11943140124203167</v>
      </c>
      <c r="D65" s="49">
        <f t="shared" si="36"/>
        <v>1.4663702142397872</v>
      </c>
      <c r="E65" s="49">
        <f t="shared" si="36"/>
        <v>0.86364760486907777</v>
      </c>
      <c r="F65" s="44">
        <f>IF(AND(F$5-D$5 &lt;&gt; 0,F13 &lt;&gt; 0,D13 &lt;&gt; 0),(EXP(LN(F13/D13)/(F$5-D$5))-1)*100,0)</f>
        <v>1.0641562823586748</v>
      </c>
      <c r="H65" s="40">
        <f t="shared" si="37"/>
        <v>21.82337792266544</v>
      </c>
      <c r="I65" s="40">
        <f t="shared" si="37"/>
        <v>21.795991190043143</v>
      </c>
      <c r="J65" s="40">
        <f t="shared" si="37"/>
        <v>20.526596387489572</v>
      </c>
      <c r="K65" s="40">
        <f t="shared" si="37"/>
        <v>20.77678064372521</v>
      </c>
      <c r="L65" s="40">
        <f t="shared" si="37"/>
        <v>20.588834682685668</v>
      </c>
    </row>
    <row r="66" spans="1:12" x14ac:dyDescent="0.2">
      <c r="A66" t="str">
        <f>A14</f>
        <v>23 Teaching and other educational professionals</v>
      </c>
      <c r="B66" s="49">
        <f t="shared" si="36"/>
        <v>1.8369105713025524</v>
      </c>
      <c r="C66" s="44">
        <f t="shared" si="36"/>
        <v>4.2408100774479429</v>
      </c>
      <c r="D66" s="49">
        <f t="shared" si="36"/>
        <v>-0.15410320604171135</v>
      </c>
      <c r="E66" s="49">
        <f t="shared" si="36"/>
        <v>0.37902292817961758</v>
      </c>
      <c r="F66" s="44">
        <f>IF(AND(F$5-D$5 &lt;&gt; 0,F14 &lt;&gt; 0,D14 &lt;&gt; 0),(EXP(LN(F14/D14)/(F$5-D$5))-1)*100,0)</f>
        <v>0.20099867375973357</v>
      </c>
      <c r="H66" s="40">
        <f t="shared" si="37"/>
        <v>20.39213344932822</v>
      </c>
      <c r="I66" s="40">
        <f t="shared" si="37"/>
        <v>18.830360833255828</v>
      </c>
      <c r="J66" s="40">
        <f t="shared" si="37"/>
        <v>18.507839859635343</v>
      </c>
      <c r="K66" s="40">
        <f t="shared" si="37"/>
        <v>17.284528323774452</v>
      </c>
      <c r="L66" s="40">
        <f t="shared" si="37"/>
        <v>16.322774713224028</v>
      </c>
    </row>
    <row r="67" spans="1:12" x14ac:dyDescent="0.2">
      <c r="A67" t="str">
        <f>A15</f>
        <v>24 Business, media and public service professionals</v>
      </c>
      <c r="B67" s="49">
        <f t="shared" si="36"/>
        <v>4.8604659203732803</v>
      </c>
      <c r="C67" s="44">
        <f t="shared" si="36"/>
        <v>13.240330735983852</v>
      </c>
      <c r="D67" s="49">
        <f t="shared" si="36"/>
        <v>2.0589476214430524</v>
      </c>
      <c r="E67" s="49">
        <f t="shared" si="36"/>
        <v>1.2063019635161876</v>
      </c>
      <c r="F67" s="44">
        <f>IF(AND(F$5-D$5 &lt;&gt; 0,F15 &lt;&gt; 0,D15 &lt;&gt; 0),(EXP(LN(F15/D15)/(F$5-D$5))-1)*100,0)</f>
        <v>1.4897227429508497</v>
      </c>
      <c r="H67" s="40">
        <f t="shared" si="37"/>
        <v>28.311259114990794</v>
      </c>
      <c r="I67" s="40">
        <f t="shared" si="37"/>
        <v>29.388771477655538</v>
      </c>
      <c r="J67" s="40">
        <f t="shared" si="37"/>
        <v>31.379200502778374</v>
      </c>
      <c r="K67" s="40">
        <f t="shared" si="37"/>
        <v>32.700018048270458</v>
      </c>
      <c r="L67" s="40">
        <f t="shared" si="37"/>
        <v>33.522034457601649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1.8909306443790852</v>
      </c>
      <c r="C69" s="44">
        <f t="shared" si="39"/>
        <v>5.45816654447977</v>
      </c>
      <c r="D69" s="44">
        <f t="shared" si="39"/>
        <v>-0.67918203475605399</v>
      </c>
      <c r="E69" s="44">
        <f t="shared" si="39"/>
        <v>0.64277335122002732</v>
      </c>
      <c r="F69" s="44">
        <f t="shared" ref="F69:F74" si="40">IF(AND(F$5-D$5 &lt;&gt; 0,F17 &lt;&gt; 0,D17 &lt;&gt; 0),(EXP(LN(F17/D17)/(F$5-D$5))-1)*100,0)</f>
        <v>0.20017801368976684</v>
      </c>
      <c r="H69" s="44">
        <f>(B17/B$51)*100</f>
        <v>11.404584159244187</v>
      </c>
      <c r="I69" s="44">
        <f>(C17/C$51)*100</f>
        <v>11.716233339531501</v>
      </c>
      <c r="J69" s="44">
        <f>(D17/D$51)*100</f>
        <v>12.390850563025333</v>
      </c>
      <c r="K69" s="44">
        <f>(E17/E$51)*100</f>
        <v>11.818449325985002</v>
      </c>
      <c r="L69" s="44">
        <f>(F17/F$51)*100</f>
        <v>12.279105171706325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4.6748597445481765</v>
      </c>
      <c r="C70" s="44">
        <f t="shared" si="39"/>
        <v>10.550759809202992</v>
      </c>
      <c r="D70" s="49">
        <f t="shared" si="39"/>
        <v>-2.9268156170107806</v>
      </c>
      <c r="E70" s="49">
        <f t="shared" si="39"/>
        <v>0.56579471784836688</v>
      </c>
      <c r="F70" s="44">
        <f t="shared" si="40"/>
        <v>-0.61215238410874395</v>
      </c>
      <c r="H70" s="40">
        <f t="shared" ref="H70:L74" si="41">(B18/B$17)*100</f>
        <v>14.102645820749999</v>
      </c>
      <c r="I70" s="40">
        <f t="shared" si="41"/>
        <v>15.708258286456761</v>
      </c>
      <c r="J70" s="40">
        <f t="shared" si="41"/>
        <v>16.466812820177033</v>
      </c>
      <c r="K70" s="40">
        <f t="shared" si="41"/>
        <v>14.686032777517743</v>
      </c>
      <c r="L70" s="40">
        <f t="shared" si="41"/>
        <v>14.574089564938951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3.5900306519180525</v>
      </c>
      <c r="C71" s="44">
        <f t="shared" si="39"/>
        <v>1.6301717044484576</v>
      </c>
      <c r="D71" s="49">
        <f t="shared" si="39"/>
        <v>0.2758442624344104</v>
      </c>
      <c r="E71" s="49">
        <f t="shared" si="39"/>
        <v>0.9131799100384308</v>
      </c>
      <c r="F71" s="44">
        <f t="shared" si="40"/>
        <v>0.70028587273522902</v>
      </c>
      <c r="H71" s="40">
        <f t="shared" si="41"/>
        <v>15.185942176028721</v>
      </c>
      <c r="I71" s="40">
        <f t="shared" si="41"/>
        <v>16.224505620539006</v>
      </c>
      <c r="J71" s="40">
        <f t="shared" si="41"/>
        <v>15.635577082972532</v>
      </c>
      <c r="K71" s="40">
        <f t="shared" si="41"/>
        <v>16.401898233370495</v>
      </c>
      <c r="L71" s="40">
        <f t="shared" si="41"/>
        <v>16.847950208658727</v>
      </c>
    </row>
    <row r="72" spans="1:12" x14ac:dyDescent="0.2">
      <c r="A72" t="str">
        <f t="shared" si="38"/>
        <v>33 Protective service occupations</v>
      </c>
      <c r="B72" s="49">
        <f t="shared" si="39"/>
        <v>-0.55358454611155183</v>
      </c>
      <c r="C72" s="44">
        <f t="shared" si="39"/>
        <v>4.701982604206778</v>
      </c>
      <c r="D72" s="49">
        <f t="shared" si="39"/>
        <v>3.390513734130618</v>
      </c>
      <c r="E72" s="49">
        <f t="shared" si="39"/>
        <v>1.2867946636185845</v>
      </c>
      <c r="F72" s="44">
        <f t="shared" si="40"/>
        <v>1.983234711203341</v>
      </c>
      <c r="H72" s="40">
        <f t="shared" si="41"/>
        <v>10.935418924903098</v>
      </c>
      <c r="I72" s="40">
        <f t="shared" si="41"/>
        <v>9.9231565631922187</v>
      </c>
      <c r="J72" s="40">
        <f t="shared" si="41"/>
        <v>9.8520029306593084</v>
      </c>
      <c r="K72" s="40">
        <f t="shared" si="41"/>
        <v>12.042774684245101</v>
      </c>
      <c r="L72" s="40">
        <f t="shared" si="41"/>
        <v>12.835975469918182</v>
      </c>
    </row>
    <row r="73" spans="1:12" x14ac:dyDescent="0.2">
      <c r="A73" t="str">
        <f t="shared" si="38"/>
        <v>34 Culture, media and sports occupations</v>
      </c>
      <c r="B73" s="49">
        <f t="shared" si="39"/>
        <v>-0.71001624100339722</v>
      </c>
      <c r="C73" s="44">
        <f t="shared" si="39"/>
        <v>3.5529538496768431</v>
      </c>
      <c r="D73" s="49">
        <f t="shared" si="39"/>
        <v>-1.6052678343654647</v>
      </c>
      <c r="E73" s="49">
        <f t="shared" si="39"/>
        <v>0.75874445090384768</v>
      </c>
      <c r="F73" s="44">
        <f t="shared" si="40"/>
        <v>-3.5503996025232354E-2</v>
      </c>
      <c r="H73" s="40">
        <f t="shared" si="41"/>
        <v>12.399838313039263</v>
      </c>
      <c r="I73" s="40">
        <f t="shared" si="41"/>
        <v>11.181386633918109</v>
      </c>
      <c r="J73" s="40">
        <f t="shared" si="41"/>
        <v>10.979383124294646</v>
      </c>
      <c r="K73" s="40">
        <f t="shared" si="41"/>
        <v>10.476970996400995</v>
      </c>
      <c r="L73" s="40">
        <f t="shared" si="41"/>
        <v>10.598325522294029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1.6678933718188071</v>
      </c>
      <c r="C74" s="44">
        <f t="shared" si="39"/>
        <v>5.6906533156682038</v>
      </c>
      <c r="D74" s="49">
        <f t="shared" si="39"/>
        <v>-0.96524295777014046</v>
      </c>
      <c r="E74" s="49">
        <f t="shared" si="39"/>
        <v>0.3685521887032861</v>
      </c>
      <c r="F74" s="44">
        <f t="shared" si="40"/>
        <v>-7.8030282167218523E-2</v>
      </c>
      <c r="H74" s="40">
        <f t="shared" si="41"/>
        <v>47.376154765278919</v>
      </c>
      <c r="I74" s="40">
        <f t="shared" si="41"/>
        <v>46.962692895893902</v>
      </c>
      <c r="J74" s="40">
        <f t="shared" si="41"/>
        <v>47.066224041896483</v>
      </c>
      <c r="K74" s="40">
        <f t="shared" si="41"/>
        <v>46.39232330846567</v>
      </c>
      <c r="L74" s="40">
        <f t="shared" si="41"/>
        <v>45.143659234190118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-0.32732432561639602</v>
      </c>
      <c r="C76" s="44">
        <f t="shared" si="42"/>
        <v>3.4664387339454095</v>
      </c>
      <c r="D76" s="44">
        <f t="shared" si="42"/>
        <v>-1.3575971070426185</v>
      </c>
      <c r="E76" s="44">
        <f t="shared" si="42"/>
        <v>-0.9459480448024471</v>
      </c>
      <c r="F76" s="44">
        <f>IF(AND(F$5-D$5 &lt;&gt; 0,F24 &lt;&gt; 0,D24 &lt;&gt; 0),(EXP(LN(F24/D24)/(F$5-D$5))-1)*100,0)</f>
        <v>-1.0833549203070114</v>
      </c>
      <c r="H76" s="44">
        <f>(B24/B$51)*100</f>
        <v>10.697723022190548</v>
      </c>
      <c r="I76" s="44">
        <f>(C24/C$51)*100</f>
        <v>10.063806061038626</v>
      </c>
      <c r="J76" s="44">
        <f>(D24/D$51)*100</f>
        <v>10.442263555482576</v>
      </c>
      <c r="K76" s="44">
        <f>(E24/E$51)*100</f>
        <v>9.6243366419854262</v>
      </c>
      <c r="L76" s="44">
        <f>(F24/F$51)*100</f>
        <v>8.5285171227435086</v>
      </c>
    </row>
    <row r="77" spans="1:12" x14ac:dyDescent="0.2">
      <c r="A77" t="str">
        <f>A25</f>
        <v>41 Administrative occupations</v>
      </c>
      <c r="B77" s="49">
        <f t="shared" si="42"/>
        <v>-0.16372893393046262</v>
      </c>
      <c r="C77" s="44">
        <f t="shared" si="42"/>
        <v>4.5907497708236766</v>
      </c>
      <c r="D77" s="49">
        <f t="shared" si="42"/>
        <v>-1.8891671413204913</v>
      </c>
      <c r="E77" s="49">
        <f t="shared" si="42"/>
        <v>-0.60238833485467547</v>
      </c>
      <c r="F77" s="44">
        <f>IF(AND(F$5-D$5 &lt;&gt; 0,F25 &lt;&gt; 0,D25 &lt;&gt; 0),(EXP(LN(F25/D25)/(F$5-D$5))-1)*100,0)</f>
        <v>-1.0331789589239304</v>
      </c>
      <c r="H77" s="40">
        <f t="shared" ref="H77:L78" si="43">(B25/B$24)*100</f>
        <v>80.373859803441817</v>
      </c>
      <c r="I77" s="40">
        <f t="shared" si="43"/>
        <v>80.902839310203717</v>
      </c>
      <c r="J77" s="40">
        <f t="shared" si="43"/>
        <v>81.781964524759005</v>
      </c>
      <c r="K77" s="40">
        <f t="shared" si="43"/>
        <v>79.602028693092336</v>
      </c>
      <c r="L77" s="40">
        <f t="shared" si="43"/>
        <v>82.406443555469025</v>
      </c>
    </row>
    <row r="78" spans="1:12" x14ac:dyDescent="0.2">
      <c r="A78" t="str">
        <f>A26</f>
        <v>42 Secretarial and related occupations</v>
      </c>
      <c r="B78" s="49">
        <f t="shared" si="42"/>
        <v>-1.005835800747612</v>
      </c>
      <c r="C78" s="44">
        <f t="shared" si="42"/>
        <v>-1.2965706279568612</v>
      </c>
      <c r="D78" s="49">
        <f t="shared" si="42"/>
        <v>0.89757527548284255</v>
      </c>
      <c r="E78" s="49">
        <f t="shared" si="42"/>
        <v>-2.4002035502253993</v>
      </c>
      <c r="F78" s="44">
        <f>IF(AND(F$5-D$5 &lt;&gt; 0,F26 &lt;&gt; 0,D26 &lt;&gt; 0),(EXP(LN(F26/D26)/(F$5-D$5))-1)*100,0)</f>
        <v>-1.3130975253669575</v>
      </c>
      <c r="H78" s="40">
        <f t="shared" si="43"/>
        <v>19.626140196558172</v>
      </c>
      <c r="I78" s="40">
        <f t="shared" si="43"/>
        <v>19.097160689796279</v>
      </c>
      <c r="J78" s="40">
        <f t="shared" si="43"/>
        <v>18.218035475240988</v>
      </c>
      <c r="K78" s="40">
        <f t="shared" si="43"/>
        <v>20.397971306907671</v>
      </c>
      <c r="L78" s="40">
        <f t="shared" si="43"/>
        <v>17.593556444530975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-0.11990461365858351</v>
      </c>
      <c r="C80" s="44">
        <f t="shared" si="44"/>
        <v>-9.4283251136170314</v>
      </c>
      <c r="D80" s="44">
        <f t="shared" si="44"/>
        <v>-0.55961800386856719</v>
      </c>
      <c r="E80" s="44">
        <f t="shared" si="44"/>
        <v>-0.75439849246178303</v>
      </c>
      <c r="F80" s="44">
        <f>IF(AND(F$5-D$5 &lt;&gt; 0,F28 &lt;&gt; 0,D28 &lt;&gt; 0),(EXP(LN(F28/D28)/(F$5-D$5))-1)*100,0)</f>
        <v>-0.68951409204410785</v>
      </c>
      <c r="H80" s="44">
        <f>(B28/B$51)*100</f>
        <v>10.10146627631978</v>
      </c>
      <c r="I80" s="44">
        <f>(C28/C$51)*100</f>
        <v>9.5822313951079607</v>
      </c>
      <c r="J80" s="44">
        <f>(D28/D$51)*100</f>
        <v>8.7034601133715999</v>
      </c>
      <c r="K80" s="44">
        <f>(E28/E$51)*100</f>
        <v>8.3514868848295905</v>
      </c>
      <c r="L80" s="44">
        <f>(F28/F$51)*100</f>
        <v>7.5449566547264162</v>
      </c>
    </row>
    <row r="81" spans="1:12" x14ac:dyDescent="0.2">
      <c r="A81" t="str">
        <f>A29</f>
        <v>51 Skilled agricultural and related trades</v>
      </c>
      <c r="B81" s="49">
        <f t="shared" si="44"/>
        <v>2.0424525045285691</v>
      </c>
      <c r="C81" s="44">
        <f t="shared" si="44"/>
        <v>21.908203352675713</v>
      </c>
      <c r="D81" s="49">
        <f t="shared" si="44"/>
        <v>-0.82389876490567282</v>
      </c>
      <c r="E81" s="49">
        <f t="shared" si="44"/>
        <v>0.2740983194610358</v>
      </c>
      <c r="F81" s="44">
        <f>IF(AND(F$5-D$5 &lt;&gt; 0,F29 &lt;&gt; 0,D29 &lt;&gt; 0),(EXP(LN(F29/D29)/(F$5-D$5))-1)*100,0)</f>
        <v>-9.3244786336232899E-2</v>
      </c>
      <c r="H81" s="40">
        <f t="shared" ref="H81:L84" si="45">(B29/B$28)*100</f>
        <v>10.066024299795044</v>
      </c>
      <c r="I81" s="40">
        <f t="shared" si="45"/>
        <v>10.966441660374315</v>
      </c>
      <c r="J81" s="40">
        <f t="shared" si="45"/>
        <v>14.760676576481895</v>
      </c>
      <c r="K81" s="40">
        <f t="shared" si="45"/>
        <v>14.565570585859522</v>
      </c>
      <c r="L81" s="40">
        <f t="shared" si="45"/>
        <v>16.14739517775168</v>
      </c>
    </row>
    <row r="82" spans="1:12" x14ac:dyDescent="0.2">
      <c r="A82" t="str">
        <f>A30</f>
        <v>52 Skilled metal, electrical and electronic trades</v>
      </c>
      <c r="B82" s="49">
        <f t="shared" si="44"/>
        <v>0.46776861774222578</v>
      </c>
      <c r="C82" s="44">
        <f t="shared" si="44"/>
        <v>-12.825881134480666</v>
      </c>
      <c r="D82" s="49">
        <f t="shared" si="44"/>
        <v>-0.66206000943663801</v>
      </c>
      <c r="E82" s="49">
        <f t="shared" si="44"/>
        <v>-0.73158234687895618</v>
      </c>
      <c r="F82" s="44">
        <f>IF(AND(F$5-D$5 &lt;&gt; 0,F30 &lt;&gt; 0,D30 &lt;&gt; 0),(EXP(LN(F30/D30)/(F$5-D$5))-1)*100,0)</f>
        <v>-0.70841364226754688</v>
      </c>
      <c r="H82" s="40">
        <f t="shared" si="45"/>
        <v>42.754298908437036</v>
      </c>
      <c r="I82" s="40">
        <f t="shared" si="45"/>
        <v>43.76944324306686</v>
      </c>
      <c r="J82" s="40">
        <f t="shared" si="45"/>
        <v>42.127548736789066</v>
      </c>
      <c r="K82" s="40">
        <f t="shared" si="45"/>
        <v>41.910999491193323</v>
      </c>
      <c r="L82" s="40">
        <f t="shared" si="45"/>
        <v>42.007450852843192</v>
      </c>
    </row>
    <row r="83" spans="1:12" x14ac:dyDescent="0.2">
      <c r="A83" t="str">
        <f>A31</f>
        <v>53 Skilled construction and building trades</v>
      </c>
      <c r="B83" s="49">
        <f t="shared" si="44"/>
        <v>0.18529525801023183</v>
      </c>
      <c r="C83" s="44">
        <f t="shared" si="44"/>
        <v>-20.028252428703798</v>
      </c>
      <c r="D83" s="49">
        <f t="shared" si="44"/>
        <v>0.23782812919761476</v>
      </c>
      <c r="E83" s="49">
        <f t="shared" si="44"/>
        <v>-1.288431936282719</v>
      </c>
      <c r="F83" s="44">
        <f>IF(AND(F$5-D$5 &lt;&gt; 0,F31 &lt;&gt; 0,D31 &lt;&gt; 0),(EXP(LN(F31/D31)/(F$5-D$5))-1)*100,0)</f>
        <v>-0.78227837078662654</v>
      </c>
      <c r="H83" s="40">
        <f t="shared" si="45"/>
        <v>27.624024138518372</v>
      </c>
      <c r="I83" s="40">
        <f t="shared" si="45"/>
        <v>27.96321364818305</v>
      </c>
      <c r="J83" s="40">
        <f t="shared" si="45"/>
        <v>24.690578660050065</v>
      </c>
      <c r="K83" s="40">
        <f t="shared" si="45"/>
        <v>25.696595568791817</v>
      </c>
      <c r="L83" s="40">
        <f t="shared" si="45"/>
        <v>24.346885622196716</v>
      </c>
    </row>
    <row r="84" spans="1:12" x14ac:dyDescent="0.2">
      <c r="A84" t="str">
        <f>A32</f>
        <v>54 Textiles, printing and other skilled trades</v>
      </c>
      <c r="B84" s="49">
        <f t="shared" si="44"/>
        <v>-3.1325086097824362</v>
      </c>
      <c r="C84" s="44">
        <f t="shared" si="44"/>
        <v>-3.563488727731412</v>
      </c>
      <c r="D84" s="49">
        <f t="shared" si="44"/>
        <v>-1.2097544365271662</v>
      </c>
      <c r="E84" s="49">
        <f t="shared" si="44"/>
        <v>-0.93885292235903473</v>
      </c>
      <c r="F84" s="44">
        <f>IF(AND(F$5-D$5 &lt;&gt; 0,F32 &lt;&gt; 0,D32 &lt;&gt; 0),(EXP(LN(F32/D32)/(F$5-D$5))-1)*100,0)</f>
        <v>-1.0292358669933055</v>
      </c>
      <c r="H84" s="40">
        <f t="shared" si="45"/>
        <v>19.555652653249538</v>
      </c>
      <c r="I84" s="40">
        <f t="shared" si="45"/>
        <v>17.300901448375768</v>
      </c>
      <c r="J84" s="40">
        <f t="shared" si="45"/>
        <v>18.42119602667897</v>
      </c>
      <c r="K84" s="40">
        <f t="shared" si="45"/>
        <v>17.826834354155345</v>
      </c>
      <c r="L84" s="40">
        <f t="shared" si="45"/>
        <v>17.498268347208391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1.7122650657643845</v>
      </c>
      <c r="C86" s="44">
        <f t="shared" si="46"/>
        <v>-3.6234225990103397</v>
      </c>
      <c r="D86" s="44">
        <f t="shared" si="46"/>
        <v>1.2499183529877778</v>
      </c>
      <c r="E86" s="44">
        <f t="shared" si="46"/>
        <v>0.69564661636816183</v>
      </c>
      <c r="F86" s="44">
        <f>IF(AND(F$5-D$5 &lt;&gt; 0,F34 &lt;&gt; 0,D34 &lt;&gt; 0),(EXP(LN(F34/D34)/(F$5-D$5))-1)*100,0)</f>
        <v>0.88006590057223555</v>
      </c>
      <c r="H86" s="44">
        <f>(B34/B$51)*100</f>
        <v>11.201510311885295</v>
      </c>
      <c r="I86" s="44">
        <f>(C34/C$51)*100</f>
        <v>11.427107911293612</v>
      </c>
      <c r="J86" s="44">
        <f>(D34/D$51)*100</f>
        <v>11.044364164100561</v>
      </c>
      <c r="K86" s="44">
        <f>(E34/E$51)*100</f>
        <v>11.597705239585169</v>
      </c>
      <c r="L86" s="44">
        <f>(F34/F$51)*100</f>
        <v>12.113210955801968</v>
      </c>
    </row>
    <row r="87" spans="1:12" x14ac:dyDescent="0.2">
      <c r="A87" t="str">
        <f>A35</f>
        <v>61 Caring personal service occupations</v>
      </c>
      <c r="B87" s="49">
        <f t="shared" si="46"/>
        <v>0.74183082607752748</v>
      </c>
      <c r="C87" s="44">
        <f t="shared" si="46"/>
        <v>-3.5123227394601386</v>
      </c>
      <c r="D87" s="49">
        <f t="shared" si="46"/>
        <v>1.6437991115328288</v>
      </c>
      <c r="E87" s="49">
        <f t="shared" si="46"/>
        <v>0.80703110895670171</v>
      </c>
      <c r="F87" s="44">
        <f>IF(AND(F$5-D$5 &lt;&gt; 0,F35 &lt;&gt; 0,D35 &lt;&gt; 0),(EXP(LN(F35/D35)/(F$5-D$5))-1)*100,0)</f>
        <v>1.0851855655495957</v>
      </c>
      <c r="H87" s="40">
        <f t="shared" ref="H87:L89" si="47">(B35/B$34)*100</f>
        <v>80.24213043622008</v>
      </c>
      <c r="I87" s="40">
        <f t="shared" si="47"/>
        <v>77.223326249226588</v>
      </c>
      <c r="J87" s="40">
        <f t="shared" si="47"/>
        <v>77.312346848750408</v>
      </c>
      <c r="K87" s="40">
        <f t="shared" si="47"/>
        <v>78.827888606074595</v>
      </c>
      <c r="L87" s="40">
        <f t="shared" si="47"/>
        <v>79.704196454898536</v>
      </c>
    </row>
    <row r="88" spans="1:12" x14ac:dyDescent="0.2">
      <c r="A88" t="str">
        <f>A36</f>
        <v>62 Leisure, travel and related personal service occupations</v>
      </c>
      <c r="B88" s="49">
        <f t="shared" si="46"/>
        <v>5.9029725290689949</v>
      </c>
      <c r="C88" s="44">
        <f t="shared" si="46"/>
        <v>-5.0839714489481658</v>
      </c>
      <c r="D88" s="49">
        <f t="shared" si="46"/>
        <v>1.5966551810020491E-2</v>
      </c>
      <c r="E88" s="49">
        <f t="shared" si="46"/>
        <v>0.24543259853455623</v>
      </c>
      <c r="F88" s="44">
        <f>IF(AND(F$5-D$5 &lt;&gt; 0,F36 &lt;&gt; 0,D36 &lt;&gt; 0),(EXP(LN(F36/D36)/(F$5-D$5))-1)*100,0)</f>
        <v>0.1688854800154127</v>
      </c>
      <c r="H88" s="40">
        <f t="shared" si="47"/>
        <v>18.742850657486315</v>
      </c>
      <c r="I88" s="40">
        <f t="shared" si="47"/>
        <v>22.027993629243365</v>
      </c>
      <c r="J88" s="40">
        <f t="shared" si="47"/>
        <v>21.694168112408828</v>
      </c>
      <c r="K88" s="40">
        <f t="shared" si="47"/>
        <v>20.404045084937088</v>
      </c>
      <c r="L88" s="40">
        <f t="shared" si="47"/>
        <v>19.509910052430943</v>
      </c>
    </row>
    <row r="89" spans="1:12" x14ac:dyDescent="0.2">
      <c r="A89" t="str">
        <f>A37</f>
        <v>63 Community and civil enforcement occupations</v>
      </c>
      <c r="B89" s="49">
        <f t="shared" si="46"/>
        <v>-5.7396889652197576</v>
      </c>
      <c r="C89" s="44">
        <f t="shared" si="46"/>
        <v>27.88998263622322</v>
      </c>
      <c r="D89" s="49">
        <f t="shared" si="46"/>
        <v>-3.8294370043212234</v>
      </c>
      <c r="E89" s="49">
        <f t="shared" si="46"/>
        <v>0.92696015231401585</v>
      </c>
      <c r="F89" s="44">
        <f>IF(AND(F$5-D$5 &lt;&gt; 0,F37 &lt;&gt; 0,D37 &lt;&gt; 0),(EXP(LN(F37/D37)/(F$5-D$5))-1)*100,0)</f>
        <v>-0.68408502037811125</v>
      </c>
      <c r="H89" s="40">
        <f t="shared" si="47"/>
        <v>1.015018906293593</v>
      </c>
      <c r="I89" s="40">
        <f t="shared" si="47"/>
        <v>0.74868012153003927</v>
      </c>
      <c r="J89" s="40">
        <f t="shared" si="47"/>
        <v>0.993485038840765</v>
      </c>
      <c r="K89" s="40">
        <f t="shared" si="47"/>
        <v>0.76806630898831485</v>
      </c>
      <c r="L89" s="40">
        <f t="shared" si="47"/>
        <v>0.7858934926705079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-1.4799667907212988</v>
      </c>
      <c r="C91" s="44">
        <f t="shared" si="48"/>
        <v>-2.2339113321098059</v>
      </c>
      <c r="D91" s="44">
        <f t="shared" si="48"/>
        <v>-3.4655633981595102E-2</v>
      </c>
      <c r="E91" s="44">
        <f t="shared" si="48"/>
        <v>-6.6844492166218128E-2</v>
      </c>
      <c r="F91" s="44">
        <f t="shared" ref="F91:F93" si="49">IF(AND(F$5-D$5 &lt;&gt; 0,F39 &lt;&gt; 0,D39 &lt;&gt; 0),(EXP(LN(F39/D39)/(F$5-D$5))-1)*100,0)</f>
        <v>-5.6116024582619772E-2</v>
      </c>
      <c r="H91" s="44">
        <f>(B39/B$51)*100</f>
        <v>9.048880502450805</v>
      </c>
      <c r="I91" s="44">
        <f>(C39/C$51)*100</f>
        <v>8.1256758496280099</v>
      </c>
      <c r="J91" s="44">
        <f>(D39/D$51)*100</f>
        <v>7.9667396414989016</v>
      </c>
      <c r="K91" s="44">
        <f>(E39/E$51)*100</f>
        <v>7.8484861581337277</v>
      </c>
      <c r="L91" s="44">
        <f>(F39/F$51)*100</f>
        <v>7.5973506217826214</v>
      </c>
    </row>
    <row r="92" spans="1:12" s="30" customFormat="1" x14ac:dyDescent="0.2">
      <c r="A92" t="str">
        <f>A40</f>
        <v>71 Sales occupations</v>
      </c>
      <c r="B92" s="49">
        <f t="shared" si="48"/>
        <v>-2.0281746601846895</v>
      </c>
      <c r="C92" s="44">
        <f t="shared" si="48"/>
        <v>-3.3369041070663963</v>
      </c>
      <c r="D92" s="49">
        <f t="shared" si="48"/>
        <v>-1.4612439220357043</v>
      </c>
      <c r="E92" s="49">
        <f t="shared" si="48"/>
        <v>-0.55974171328894151</v>
      </c>
      <c r="F92" s="44">
        <f t="shared" si="49"/>
        <v>-0.86115514087644618</v>
      </c>
      <c r="G92"/>
      <c r="H92" s="40">
        <f>(B40/B$34)*100</f>
        <v>66.551667272188098</v>
      </c>
      <c r="I92" s="40">
        <f t="shared" ref="H92:L93" si="50">(C40/C$34)*100</f>
        <v>57.288893586841105</v>
      </c>
      <c r="J92" s="40">
        <f t="shared" si="50"/>
        <v>57.459208074430194</v>
      </c>
      <c r="K92" s="40">
        <f t="shared" si="50"/>
        <v>50.167401378451729</v>
      </c>
      <c r="L92" s="40">
        <f t="shared" si="50"/>
        <v>44.252426726453251</v>
      </c>
    </row>
    <row r="93" spans="1:12" s="30" customFormat="1" x14ac:dyDescent="0.2">
      <c r="A93" t="str">
        <f>A41</f>
        <v>72 Customer service occupations</v>
      </c>
      <c r="B93" s="49">
        <f t="shared" si="48"/>
        <v>0.96954359513974353</v>
      </c>
      <c r="C93" s="44">
        <f t="shared" si="48"/>
        <v>2.3384332482243142</v>
      </c>
      <c r="D93" s="49">
        <f t="shared" si="48"/>
        <v>4.885283205280766</v>
      </c>
      <c r="E93" s="49">
        <f t="shared" si="48"/>
        <v>1.2356618477918024</v>
      </c>
      <c r="F93" s="44">
        <f t="shared" si="49"/>
        <v>2.4378691732378721</v>
      </c>
      <c r="G93"/>
      <c r="H93" s="40">
        <f t="shared" si="50"/>
        <v>14.23101515635499</v>
      </c>
      <c r="I93" s="40">
        <f t="shared" si="50"/>
        <v>13.819876127298553</v>
      </c>
      <c r="J93" s="40">
        <f t="shared" si="50"/>
        <v>14.674773774833682</v>
      </c>
      <c r="K93" s="40">
        <f t="shared" si="50"/>
        <v>17.505349359731838</v>
      </c>
      <c r="L93" s="40">
        <f t="shared" si="50"/>
        <v>18.467116832256529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1.0841648853250341</v>
      </c>
      <c r="C95" s="44">
        <f t="shared" si="51"/>
        <v>-7.205596522322022</v>
      </c>
      <c r="D95" s="44">
        <f t="shared" si="51"/>
        <v>2.1507095977857826</v>
      </c>
      <c r="E95" s="44">
        <f t="shared" si="51"/>
        <v>-0.22513189394852695</v>
      </c>
      <c r="F95" s="44">
        <f>IF(AND(F$5-D$5 &lt;&gt; 0,F43 &lt;&gt; 0,D43 &lt;&gt; 0),(EXP(LN(F43/D43)/(F$5-D$5))-1)*100,0)</f>
        <v>0.5606111740017683</v>
      </c>
      <c r="H95" s="44">
        <f>(B43/B$51)*100</f>
        <v>7.9703989909835018</v>
      </c>
      <c r="I95" s="44">
        <f>(C43/C$51)*100</f>
        <v>7.9319325848438966</v>
      </c>
      <c r="J95" s="44">
        <f>(D43/D$51)*100</f>
        <v>7.3813141423515267</v>
      </c>
      <c r="K95" s="44">
        <f>(E43/E$51)*100</f>
        <v>8.1021180818885234</v>
      </c>
      <c r="L95" s="44">
        <f>(F43/F$51)*100</f>
        <v>7.7195228160407581</v>
      </c>
    </row>
    <row r="96" spans="1:12" x14ac:dyDescent="0.2">
      <c r="A96" t="str">
        <f>A44</f>
        <v>81 Process, plant and machine operatives</v>
      </c>
      <c r="B96" s="49">
        <f t="shared" si="51"/>
        <v>-0.21969407491458925</v>
      </c>
      <c r="C96" s="44">
        <f t="shared" si="51"/>
        <v>-12.763698254569766</v>
      </c>
      <c r="D96" s="49">
        <f t="shared" si="51"/>
        <v>3.625034379334835</v>
      </c>
      <c r="E96" s="49">
        <f t="shared" si="51"/>
        <v>-0.213485001775926</v>
      </c>
      <c r="F96" s="44">
        <f>IF(AND(F$5-D$5 &lt;&gt; 0,F44 &lt;&gt; 0,D44 &lt;&gt; 0),(EXP(LN(F44/D44)/(F$5-D$5))-1)*100,0)</f>
        <v>1.0499569369612605</v>
      </c>
      <c r="H96" s="40">
        <f>(B44/B$43)*100</f>
        <v>52.893079876075554</v>
      </c>
      <c r="I96" s="40">
        <f t="shared" ref="H96:L97" si="52">(C44/C$43)*100</f>
        <v>50.216411054828427</v>
      </c>
      <c r="J96" s="40">
        <f t="shared" si="52"/>
        <v>47.208601199805791</v>
      </c>
      <c r="K96" s="40">
        <f t="shared" si="52"/>
        <v>50.715140316315811</v>
      </c>
      <c r="L96" s="40">
        <f t="shared" si="52"/>
        <v>50.77437208031148</v>
      </c>
    </row>
    <row r="97" spans="1:12" x14ac:dyDescent="0.2">
      <c r="A97" t="str">
        <f>A45</f>
        <v>82 Transport and mobile machine drivers and operatives</v>
      </c>
      <c r="B97" s="49">
        <f t="shared" si="51"/>
        <v>2.4904736811618422</v>
      </c>
      <c r="C97" s="44">
        <f t="shared" si="51"/>
        <v>-1.5991722531015218</v>
      </c>
      <c r="D97" s="49">
        <f t="shared" si="51"/>
        <v>0.75612553098938218</v>
      </c>
      <c r="E97" s="49">
        <f t="shared" si="51"/>
        <v>-0.23712957453516648</v>
      </c>
      <c r="F97" s="44">
        <f>IF(AND(F$5-D$5 &lt;&gt; 0,F45 &lt;&gt; 0,D45 &lt;&gt; 0),(EXP(LN(F45/D45)/(F$5-D$5))-1)*100,0)</f>
        <v>9.286271962229975E-2</v>
      </c>
      <c r="H97" s="40">
        <f t="shared" si="52"/>
        <v>47.106920123924439</v>
      </c>
      <c r="I97" s="40">
        <f t="shared" si="52"/>
        <v>49.783588945171573</v>
      </c>
      <c r="J97" s="40">
        <f t="shared" si="52"/>
        <v>52.791398800194209</v>
      </c>
      <c r="K97" s="40">
        <f t="shared" si="52"/>
        <v>49.284859683684196</v>
      </c>
      <c r="L97" s="40">
        <f t="shared" si="52"/>
        <v>49.225627919688527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-1.9226684842883257</v>
      </c>
      <c r="C99" s="44">
        <f t="shared" si="53"/>
        <v>-7.3268772809003906</v>
      </c>
      <c r="D99" s="44">
        <f t="shared" si="53"/>
        <v>-0.66317415188121842</v>
      </c>
      <c r="E99" s="44">
        <f t="shared" si="53"/>
        <v>-0.71719957874669671</v>
      </c>
      <c r="F99" s="44">
        <f>IF(AND(F$5-D$5 &lt;&gt; 0,F47 &lt;&gt; 0,D47 &lt;&gt; 0),(EXP(LN(F47/D47)/(F$5-D$5))-1)*100,0)</f>
        <v>-0.69919436861685114</v>
      </c>
      <c r="H99" s="44">
        <f>(B47/B$51)*100</f>
        <v>12.358202860044724</v>
      </c>
      <c r="I99" s="44">
        <f>(C47/C$51)*100</f>
        <v>10.899242772512837</v>
      </c>
      <c r="J99" s="44">
        <f>(D47/D$51)*100</f>
        <v>10.129383497845252</v>
      </c>
      <c r="K99" s="44">
        <f>(E47/E$51)*100</f>
        <v>9.669240167522851</v>
      </c>
      <c r="L99" s="44">
        <f>(F47/F$51)*100</f>
        <v>8.7682474310950393</v>
      </c>
    </row>
    <row r="100" spans="1:12" x14ac:dyDescent="0.2">
      <c r="A100" t="str">
        <f>A48</f>
        <v>91 Elementary trades and related occupations</v>
      </c>
      <c r="B100" s="49">
        <f t="shared" si="53"/>
        <v>-2.4356844781016296</v>
      </c>
      <c r="C100" s="44">
        <f t="shared" si="53"/>
        <v>-7.4825674025263638</v>
      </c>
      <c r="D100" s="49">
        <f t="shared" si="53"/>
        <v>-3.544790259784214</v>
      </c>
      <c r="E100" s="49">
        <f t="shared" si="53"/>
        <v>-0.71422330451582638</v>
      </c>
      <c r="F100" s="44">
        <f>IF(AND(F$5-D$5 &lt;&gt; 0,F48 &lt;&gt; 0,D48 &lt;&gt; 0),(EXP(LN(F48/D48)/(F$5-D$5))-1)*100,0)</f>
        <v>-1.6668567774665077</v>
      </c>
      <c r="H100" s="40">
        <f t="shared" ref="H100:L101" si="54">(B48/B$47)*100</f>
        <v>17.76069366643873</v>
      </c>
      <c r="I100" s="40">
        <f t="shared" si="54"/>
        <v>17.391993625437703</v>
      </c>
      <c r="J100" s="40">
        <f t="shared" si="54"/>
        <v>17.36277521212201</v>
      </c>
      <c r="K100" s="40">
        <f t="shared" si="54"/>
        <v>14.986361275886301</v>
      </c>
      <c r="L100" s="40">
        <f t="shared" si="54"/>
        <v>14.990854454783294</v>
      </c>
    </row>
    <row r="101" spans="1:12" x14ac:dyDescent="0.2">
      <c r="A101" t="str">
        <f>A49</f>
        <v>92 Elementary administration and service occupations</v>
      </c>
      <c r="B101" s="49">
        <f t="shared" si="53"/>
        <v>-1.8129263141272056</v>
      </c>
      <c r="C101" s="44">
        <f t="shared" si="53"/>
        <v>-7.2940988406292924</v>
      </c>
      <c r="D101" s="49">
        <f t="shared" si="53"/>
        <v>-9.830543299894634E-2</v>
      </c>
      <c r="E101" s="49">
        <f t="shared" si="53"/>
        <v>-0.71772432512914319</v>
      </c>
      <c r="F101" s="44">
        <f>IF(AND(F$5-D$5 &lt;&gt; 0,F49 &lt;&gt; 0,D49 &lt;&gt; 0),(EXP(LN(F49/D49)/(F$5-D$5))-1)*100,0)</f>
        <v>-0.51167927163755511</v>
      </c>
      <c r="H101" s="40">
        <f t="shared" si="54"/>
        <v>82.239306333561274</v>
      </c>
      <c r="I101" s="40">
        <f t="shared" si="54"/>
        <v>82.608006374562294</v>
      </c>
      <c r="J101" s="40">
        <f t="shared" si="54"/>
        <v>82.637224787877997</v>
      </c>
      <c r="K101" s="40">
        <f t="shared" si="54"/>
        <v>85.013638724113704</v>
      </c>
      <c r="L101" s="40">
        <f t="shared" si="54"/>
        <v>85.009145545216697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1.206496144054614</v>
      </c>
      <c r="C103" s="206">
        <f t="shared" ref="C103" si="56">IF(AND(D$5-C$5 &lt;&gt; 0,D51 &lt;&gt; 0,C51 &lt;&gt; 0),(EXP(LN(D51/C51)/(D$5-C$5))-1)*100,0)</f>
        <v>-0.28348090313634611</v>
      </c>
      <c r="D103" s="50">
        <f>IF(AND(E$5-D$5 &lt;&gt; 0,E51 &lt;&gt; 0,D51 &lt;&gt; 0),(EXP(LN(E51/D51)/(E$5-D$5))-1)*100,0)</f>
        <v>0.26478155132725334</v>
      </c>
      <c r="E103" s="50">
        <f>IF(AND(F$5-E$5 &lt;&gt; 0,F51 &lt;&gt; 0,E51 &lt;&gt; 0),(EXP(LN(F51/E51)/(F$5-E$5))-1)*100,0)</f>
        <v>0.25867798237886319</v>
      </c>
      <c r="F103" s="206">
        <f>IF(AND(F$5-D$5 &lt;&gt; 0,F51 &lt;&gt; 0,D51 &lt;&gt; 0),(EXP(LN(F51/D51)/(F$5-D$5))-1)*100,0)</f>
        <v>0.26071246407701754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Derby, Derbyshire, Nottingham and Nottinghamshire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18.143399774718112</v>
      </c>
      <c r="C9" s="330">
        <v>47.262332662725058</v>
      </c>
      <c r="D9" s="330">
        <f>SUM(B9:C9)</f>
        <v>65.405732437443163</v>
      </c>
      <c r="E9" s="331"/>
      <c r="F9" s="330">
        <v>25.133255790619977</v>
      </c>
      <c r="G9" s="330">
        <v>56.381335332311501</v>
      </c>
      <c r="H9" s="330">
        <f>SUM(F9:G9)</f>
        <v>81.514591122931478</v>
      </c>
      <c r="I9" s="331"/>
      <c r="J9" s="330">
        <v>28.967388903227604</v>
      </c>
      <c r="K9" s="330">
        <v>52.80401846487316</v>
      </c>
      <c r="L9" s="330">
        <f>SUM(J9:K9)</f>
        <v>81.771407368100768</v>
      </c>
      <c r="M9" s="236"/>
      <c r="N9" s="328">
        <f>IF(B9&gt;0,(EXP(LN(F9/B9)/($F$6-$B$6))-1)*100,0)</f>
        <v>6.7347940051409205</v>
      </c>
      <c r="O9" s="328">
        <f>IF(F9&gt;0,(EXP(LN(J9/F9)/($J$6-$F$6))-1)*100,0)</f>
        <v>0.95101888684203661</v>
      </c>
      <c r="P9" s="328"/>
      <c r="Q9" s="328">
        <f>IF(C9&gt;0,(EXP(LN(G9/C9)/($F$6-$B$6))-1)*100,0)</f>
        <v>3.5914807443090391</v>
      </c>
      <c r="R9" s="328">
        <f>IF(G9&gt;0,(EXP(LN(K9/G9)/($J$6-$F$6))-1)*100,0)</f>
        <v>-0.43605235096615402</v>
      </c>
      <c r="S9" s="327"/>
      <c r="T9" s="328">
        <f>IF(D9&gt;0,(EXP(LN(H9/D9)/($F$6-$B$6))-1)*100,0)</f>
        <v>4.501833003575717</v>
      </c>
      <c r="U9" s="328">
        <f>IF(H9&gt;0,(EXP(LN(L9/H9)/($J$6-$F$6))-1)*100,0)</f>
        <v>2.097288514419926E-2</v>
      </c>
    </row>
    <row r="10" spans="1:21" x14ac:dyDescent="0.2">
      <c r="A10" s="329" t="str">
        <f>name!D5</f>
        <v>12 Other managers and proprietors</v>
      </c>
      <c r="B10" s="330">
        <v>11.322191549560307</v>
      </c>
      <c r="C10" s="330">
        <v>20.131571872380604</v>
      </c>
      <c r="D10" s="330">
        <f t="shared" ref="D10:D33" si="0">SUM(B10:C10)</f>
        <v>31.453763421940913</v>
      </c>
      <c r="E10" s="331"/>
      <c r="F10" s="330">
        <v>13.149485633715374</v>
      </c>
      <c r="G10" s="330">
        <v>22.859483777874633</v>
      </c>
      <c r="H10" s="330">
        <f t="shared" ref="H10:H33" si="1">SUM(F10:G10)</f>
        <v>36.008969411590009</v>
      </c>
      <c r="I10" s="331"/>
      <c r="J10" s="330">
        <v>17.389478907096766</v>
      </c>
      <c r="K10" s="330">
        <v>33.129742291501302</v>
      </c>
      <c r="L10" s="330">
        <f t="shared" ref="L10:L33" si="2">SUM(J10:K10)</f>
        <v>50.519221198598068</v>
      </c>
      <c r="M10" s="236"/>
      <c r="N10" s="328">
        <f t="shared" ref="N10:N36" si="3">IF(B10&gt;0,(EXP(LN(F10/B10)/($F$6-$B$6))-1)*100,0)</f>
        <v>3.0375807912030428</v>
      </c>
      <c r="O10" s="328">
        <f t="shared" ref="O10:O34" si="4">IF(F10&gt;0,(EXP(LN(J10/F10)/($J$6-$F$6))-1)*100,0)</f>
        <v>1.8806843535448703</v>
      </c>
      <c r="P10" s="328"/>
      <c r="Q10" s="328">
        <f t="shared" ref="Q10:Q34" si="5">IF(C10&gt;0,(EXP(LN(G10/C10)/($F$6-$B$6))-1)*100,0)</f>
        <v>2.57410743424491</v>
      </c>
      <c r="R10" s="328">
        <f t="shared" ref="R10:R34" si="6">IF(G10&gt;0,(EXP(LN(K10/G10)/($J$6-$F$6))-1)*100,0)</f>
        <v>2.5046206162575801</v>
      </c>
      <c r="S10" s="327"/>
      <c r="T10" s="328">
        <f t="shared" ref="T10:T34" si="7">IF(D10&gt;0,(EXP(LN(H10/D10)/($F$6-$B$6))-1)*100,0)</f>
        <v>2.7419052867484695</v>
      </c>
      <c r="U10" s="328">
        <f t="shared" ref="U10:U34" si="8">IF(H10&gt;0,(EXP(LN(L10/H10)/($J$6-$F$6))-1)*100,0)</f>
        <v>2.2829072302408715</v>
      </c>
    </row>
    <row r="11" spans="1:21" x14ac:dyDescent="0.2">
      <c r="A11" s="329" t="str">
        <f>name!D6</f>
        <v>21 Science, research, engineering and technology professionals</v>
      </c>
      <c r="B11" s="330">
        <v>8.929059087800427</v>
      </c>
      <c r="C11" s="330">
        <v>45.813084503162386</v>
      </c>
      <c r="D11" s="330">
        <f t="shared" si="0"/>
        <v>54.742143590962812</v>
      </c>
      <c r="E11" s="331"/>
      <c r="F11" s="330">
        <v>12.795505649063628</v>
      </c>
      <c r="G11" s="330">
        <v>55.085963055122605</v>
      </c>
      <c r="H11" s="330">
        <f t="shared" si="1"/>
        <v>67.881468704186233</v>
      </c>
      <c r="I11" s="331"/>
      <c r="J11" s="330">
        <v>18.035119450365737</v>
      </c>
      <c r="K11" s="330">
        <v>61.23325391434382</v>
      </c>
      <c r="L11" s="330">
        <f t="shared" si="2"/>
        <v>79.268373364709561</v>
      </c>
      <c r="M11" s="236"/>
      <c r="N11" s="328">
        <f t="shared" si="3"/>
        <v>7.4608697312248617</v>
      </c>
      <c r="O11" s="328">
        <f t="shared" si="4"/>
        <v>2.3145593144516585</v>
      </c>
      <c r="P11" s="328"/>
      <c r="Q11" s="328">
        <f t="shared" si="5"/>
        <v>3.7552981484950898</v>
      </c>
      <c r="R11" s="328">
        <f t="shared" si="6"/>
        <v>0.70779629977557601</v>
      </c>
      <c r="S11" s="327"/>
      <c r="T11" s="328">
        <f t="shared" si="7"/>
        <v>4.3964873594549037</v>
      </c>
      <c r="U11" s="328">
        <f t="shared" si="8"/>
        <v>1.039203597324434</v>
      </c>
    </row>
    <row r="12" spans="1:21" x14ac:dyDescent="0.2">
      <c r="A12" s="329" t="str">
        <f>name!D7</f>
        <v>22 Health professionals</v>
      </c>
      <c r="B12" s="330">
        <v>30.009484780900664</v>
      </c>
      <c r="C12" s="330">
        <v>10.524196380671047</v>
      </c>
      <c r="D12" s="330">
        <f t="shared" si="0"/>
        <v>40.533681161571707</v>
      </c>
      <c r="E12" s="331"/>
      <c r="F12" s="330">
        <v>34.443112293152154</v>
      </c>
      <c r="G12" s="330">
        <v>12.652081479143694</v>
      </c>
      <c r="H12" s="330">
        <f t="shared" si="1"/>
        <v>47.09519377229585</v>
      </c>
      <c r="I12" s="331"/>
      <c r="J12" s="330">
        <v>41.046112381557172</v>
      </c>
      <c r="K12" s="330">
        <v>14.153230638101052</v>
      </c>
      <c r="L12" s="330">
        <f t="shared" si="2"/>
        <v>55.199343019658222</v>
      </c>
      <c r="M12" s="236"/>
      <c r="N12" s="328">
        <f t="shared" si="3"/>
        <v>2.7942375597359126</v>
      </c>
      <c r="O12" s="328">
        <f t="shared" si="4"/>
        <v>1.176109634819511</v>
      </c>
      <c r="P12" s="328"/>
      <c r="Q12" s="328">
        <f t="shared" si="5"/>
        <v>3.7515532851845057</v>
      </c>
      <c r="R12" s="328">
        <f t="shared" si="6"/>
        <v>0.75027500524025292</v>
      </c>
      <c r="S12" s="327"/>
      <c r="T12" s="328">
        <f t="shared" si="7"/>
        <v>3.0462301682755655</v>
      </c>
      <c r="U12" s="328">
        <f t="shared" si="8"/>
        <v>1.0641562823586526</v>
      </c>
    </row>
    <row r="13" spans="1:21" x14ac:dyDescent="0.2">
      <c r="A13" s="329" t="str">
        <f>name!D8</f>
        <v>23 Teaching and other educational professionals</v>
      </c>
      <c r="B13" s="330">
        <v>22.494701021661673</v>
      </c>
      <c r="C13" s="330">
        <v>15.38065623826226</v>
      </c>
      <c r="D13" s="330">
        <f t="shared" si="0"/>
        <v>37.875357259923931</v>
      </c>
      <c r="E13" s="331"/>
      <c r="F13" s="330">
        <v>26.575901314051702</v>
      </c>
      <c r="G13" s="330">
        <v>15.887558679120058</v>
      </c>
      <c r="H13" s="330">
        <f t="shared" si="1"/>
        <v>42.46345999317176</v>
      </c>
      <c r="I13" s="331"/>
      <c r="J13" s="330">
        <v>26.953664220461437</v>
      </c>
      <c r="K13" s="330">
        <v>16.80823169614256</v>
      </c>
      <c r="L13" s="330">
        <f t="shared" si="2"/>
        <v>43.761895916603997</v>
      </c>
      <c r="M13" s="236"/>
      <c r="N13" s="328">
        <f t="shared" si="3"/>
        <v>3.3907189794116555</v>
      </c>
      <c r="O13" s="328">
        <f t="shared" si="4"/>
        <v>9.4140365922901204E-2</v>
      </c>
      <c r="P13" s="328"/>
      <c r="Q13" s="328">
        <f t="shared" si="5"/>
        <v>0.65062137435070166</v>
      </c>
      <c r="R13" s="328">
        <f t="shared" si="6"/>
        <v>0.37625552655713435</v>
      </c>
      <c r="S13" s="327"/>
      <c r="T13" s="328">
        <f t="shared" si="7"/>
        <v>2.3132141262963035</v>
      </c>
      <c r="U13" s="328">
        <f t="shared" si="8"/>
        <v>0.20099867375971137</v>
      </c>
    </row>
    <row r="14" spans="1:21" x14ac:dyDescent="0.2">
      <c r="A14" s="329" t="str">
        <f>name!D9</f>
        <v>24 Business, media and public service professionals</v>
      </c>
      <c r="B14" s="330">
        <v>21.73666923686293</v>
      </c>
      <c r="C14" s="330">
        <v>30.847287028580226</v>
      </c>
      <c r="D14" s="330">
        <f t="shared" si="0"/>
        <v>52.583956265443156</v>
      </c>
      <c r="E14" s="331"/>
      <c r="F14" s="330">
        <v>33.797489015215561</v>
      </c>
      <c r="G14" s="330">
        <v>38.197375608261879</v>
      </c>
      <c r="H14" s="330">
        <f t="shared" si="1"/>
        <v>71.99486462347744</v>
      </c>
      <c r="I14" s="331"/>
      <c r="J14" s="330">
        <v>43.650825422808722</v>
      </c>
      <c r="K14" s="330">
        <v>46.22285160943543</v>
      </c>
      <c r="L14" s="330">
        <f t="shared" si="2"/>
        <v>89.87367703224416</v>
      </c>
      <c r="M14" s="236"/>
      <c r="N14" s="328">
        <f t="shared" si="3"/>
        <v>9.2290830163056281</v>
      </c>
      <c r="O14" s="328">
        <f t="shared" si="4"/>
        <v>1.7201991232705272</v>
      </c>
      <c r="P14" s="328"/>
      <c r="Q14" s="328">
        <f t="shared" si="5"/>
        <v>4.3670264767897482</v>
      </c>
      <c r="R14" s="328">
        <f t="shared" si="6"/>
        <v>1.2794996872719677</v>
      </c>
      <c r="S14" s="327"/>
      <c r="T14" s="328">
        <f t="shared" si="7"/>
        <v>6.485298407360518</v>
      </c>
      <c r="U14" s="328">
        <f t="shared" si="8"/>
        <v>1.4897227429508497</v>
      </c>
    </row>
    <row r="15" spans="1:21" x14ac:dyDescent="0.2">
      <c r="A15" s="329" t="str">
        <f>name!D10</f>
        <v>31 Science, engineering and technology associate professionals</v>
      </c>
      <c r="B15" s="330">
        <v>4.1947963795159211</v>
      </c>
      <c r="C15" s="330">
        <v>12.504569475822786</v>
      </c>
      <c r="D15" s="330">
        <f t="shared" si="0"/>
        <v>16.699365855338705</v>
      </c>
      <c r="E15" s="331"/>
      <c r="F15" s="330">
        <v>5.7271020689171799</v>
      </c>
      <c r="G15" s="330">
        <v>16.436036505314295</v>
      </c>
      <c r="H15" s="330">
        <f t="shared" si="1"/>
        <v>22.163138574231475</v>
      </c>
      <c r="I15" s="331"/>
      <c r="J15" s="330">
        <v>6.7967942128128005</v>
      </c>
      <c r="K15" s="330">
        <v>13.416194967603248</v>
      </c>
      <c r="L15" s="330">
        <f t="shared" si="2"/>
        <v>20.212989180416049</v>
      </c>
      <c r="M15" s="236"/>
      <c r="N15" s="328">
        <f t="shared" si="3"/>
        <v>6.42528154002171</v>
      </c>
      <c r="O15" s="328">
        <f t="shared" si="4"/>
        <v>1.1481506016621124</v>
      </c>
      <c r="P15" s="328"/>
      <c r="Q15" s="328">
        <f t="shared" si="5"/>
        <v>5.61988022803388</v>
      </c>
      <c r="R15" s="328">
        <f t="shared" si="6"/>
        <v>-1.3443071546352825</v>
      </c>
      <c r="S15" s="327"/>
      <c r="T15" s="328">
        <f t="shared" si="7"/>
        <v>5.8245076228042647</v>
      </c>
      <c r="U15" s="328">
        <f t="shared" si="8"/>
        <v>-0.61215238410873285</v>
      </c>
    </row>
    <row r="16" spans="1:21" x14ac:dyDescent="0.2">
      <c r="A16" s="329" t="str">
        <f>name!D11</f>
        <v>32 Health and social care associate professionals</v>
      </c>
      <c r="B16" s="330">
        <v>14.152286494920235</v>
      </c>
      <c r="C16" s="330">
        <v>3.8298430628108622</v>
      </c>
      <c r="D16" s="330">
        <f t="shared" si="0"/>
        <v>17.982129557731096</v>
      </c>
      <c r="E16" s="331"/>
      <c r="F16" s="330">
        <v>16.666158342326671</v>
      </c>
      <c r="G16" s="330">
        <v>4.3781970749758674</v>
      </c>
      <c r="H16" s="330">
        <f t="shared" si="1"/>
        <v>21.04435541730254</v>
      </c>
      <c r="I16" s="331"/>
      <c r="J16" s="330">
        <v>19.191719019965472</v>
      </c>
      <c r="K16" s="330">
        <v>4.1749162516514993</v>
      </c>
      <c r="L16" s="330">
        <f t="shared" si="2"/>
        <v>23.366635271616971</v>
      </c>
      <c r="M16" s="236"/>
      <c r="N16" s="328">
        <f t="shared" si="3"/>
        <v>3.3241350494620292</v>
      </c>
      <c r="O16" s="328">
        <f t="shared" si="4"/>
        <v>0.94509587765545522</v>
      </c>
      <c r="P16" s="328"/>
      <c r="Q16" s="328">
        <f t="shared" si="5"/>
        <v>2.7123972874955493</v>
      </c>
      <c r="R16" s="328">
        <f t="shared" si="6"/>
        <v>-0.31644966795858487</v>
      </c>
      <c r="S16" s="327"/>
      <c r="T16" s="328">
        <f t="shared" si="7"/>
        <v>3.1950583921426468</v>
      </c>
      <c r="U16" s="328">
        <f t="shared" si="8"/>
        <v>0.70028587273522902</v>
      </c>
    </row>
    <row r="17" spans="1:21" x14ac:dyDescent="0.2">
      <c r="A17" s="329" t="str">
        <f>name!D12</f>
        <v>33 Protective service occupations</v>
      </c>
      <c r="B17" s="330">
        <v>2.1821411525053964</v>
      </c>
      <c r="C17" s="330">
        <v>10.766816350182523</v>
      </c>
      <c r="D17" s="330">
        <f t="shared" si="0"/>
        <v>12.94895750268792</v>
      </c>
      <c r="E17" s="331"/>
      <c r="F17" s="330">
        <v>2.6748153126159413</v>
      </c>
      <c r="G17" s="330">
        <v>10.585267775131786</v>
      </c>
      <c r="H17" s="330">
        <f t="shared" si="1"/>
        <v>13.260083087747727</v>
      </c>
      <c r="I17" s="331"/>
      <c r="J17" s="330">
        <v>4.7464120046093505</v>
      </c>
      <c r="K17" s="330">
        <v>13.055964750211185</v>
      </c>
      <c r="L17" s="330">
        <f t="shared" si="2"/>
        <v>17.802376754820536</v>
      </c>
      <c r="M17" s="236"/>
      <c r="N17" s="328">
        <f t="shared" si="3"/>
        <v>4.1554961932412926</v>
      </c>
      <c r="O17" s="328">
        <f t="shared" si="4"/>
        <v>3.8974229479919131</v>
      </c>
      <c r="P17" s="328"/>
      <c r="Q17" s="328">
        <f t="shared" si="5"/>
        <v>-0.33953511318363105</v>
      </c>
      <c r="R17" s="328">
        <f t="shared" si="6"/>
        <v>1.4083713814498244</v>
      </c>
      <c r="S17" s="327"/>
      <c r="T17" s="328">
        <f t="shared" si="7"/>
        <v>0.47598859575803676</v>
      </c>
      <c r="U17" s="328">
        <f t="shared" si="8"/>
        <v>1.983234711203341</v>
      </c>
    </row>
    <row r="18" spans="1:21" x14ac:dyDescent="0.2">
      <c r="A18" s="329" t="str">
        <f>name!D13</f>
        <v>34 Culture, media and sports occupations</v>
      </c>
      <c r="B18" s="330">
        <v>6.0065548642629301</v>
      </c>
      <c r="C18" s="330">
        <v>8.6764655539209645</v>
      </c>
      <c r="D18" s="330">
        <f t="shared" si="0"/>
        <v>14.683020418183894</v>
      </c>
      <c r="E18" s="331"/>
      <c r="F18" s="330">
        <v>7.3093188112078513</v>
      </c>
      <c r="G18" s="330">
        <v>7.4681364438343305</v>
      </c>
      <c r="H18" s="330">
        <f t="shared" si="1"/>
        <v>14.777455255042181</v>
      </c>
      <c r="I18" s="331"/>
      <c r="J18" s="330">
        <v>7.3255342131194841</v>
      </c>
      <c r="K18" s="330">
        <v>7.3734175229819163</v>
      </c>
      <c r="L18" s="330">
        <f t="shared" si="2"/>
        <v>14.698951736101399</v>
      </c>
      <c r="M18" s="236"/>
      <c r="N18" s="328">
        <f t="shared" si="3"/>
        <v>4.0040595629347697</v>
      </c>
      <c r="O18" s="328">
        <f t="shared" si="4"/>
        <v>1.4774416804308466E-2</v>
      </c>
      <c r="P18" s="327"/>
      <c r="Q18" s="328">
        <f t="shared" si="5"/>
        <v>-2.9548402219259695</v>
      </c>
      <c r="R18" s="328">
        <f t="shared" si="6"/>
        <v>-8.5058404353266504E-2</v>
      </c>
      <c r="S18" s="327"/>
      <c r="T18" s="328">
        <f t="shared" si="7"/>
        <v>0.12830170070889935</v>
      </c>
      <c r="U18" s="328">
        <f t="shared" si="8"/>
        <v>-3.5503996025221252E-2</v>
      </c>
    </row>
    <row r="19" spans="1:21" x14ac:dyDescent="0.2">
      <c r="A19" s="329" t="str">
        <f>name!D14</f>
        <v>35 Business and public service associate professionals</v>
      </c>
      <c r="B19" s="330">
        <v>24.88406789475135</v>
      </c>
      <c r="C19" s="330">
        <v>31.215457775848346</v>
      </c>
      <c r="D19" s="330">
        <f t="shared" si="0"/>
        <v>56.099525670599697</v>
      </c>
      <c r="E19" s="331"/>
      <c r="F19" s="330">
        <v>28.920347869544777</v>
      </c>
      <c r="G19" s="330">
        <v>34.427384141364364</v>
      </c>
      <c r="H19" s="330">
        <f t="shared" si="1"/>
        <v>63.347732010909141</v>
      </c>
      <c r="I19" s="331"/>
      <c r="J19" s="330">
        <v>31.506614110368435</v>
      </c>
      <c r="K19" s="330">
        <v>31.103697950582358</v>
      </c>
      <c r="L19" s="330">
        <f t="shared" si="2"/>
        <v>62.61031206095079</v>
      </c>
      <c r="M19" s="236"/>
      <c r="N19" s="328">
        <f t="shared" si="3"/>
        <v>3.052000509721986</v>
      </c>
      <c r="O19" s="328">
        <f t="shared" si="4"/>
        <v>0.57264718890863708</v>
      </c>
      <c r="P19" s="327"/>
      <c r="Q19" s="328">
        <f t="shared" si="5"/>
        <v>1.9780876169156469</v>
      </c>
      <c r="R19" s="328">
        <f t="shared" si="6"/>
        <v>-0.67455182292797122</v>
      </c>
      <c r="S19" s="327"/>
      <c r="T19" s="328">
        <f t="shared" si="7"/>
        <v>2.4600058434026684</v>
      </c>
      <c r="U19" s="328">
        <f t="shared" si="8"/>
        <v>-7.8030282167207421E-2</v>
      </c>
    </row>
    <row r="20" spans="1:21" x14ac:dyDescent="0.2">
      <c r="A20" s="329" t="str">
        <f>name!D15</f>
        <v>41 Administrative occupations</v>
      </c>
      <c r="B20" s="330">
        <v>68.422347875704716</v>
      </c>
      <c r="C20" s="330">
        <v>20.851879514589712</v>
      </c>
      <c r="D20" s="330">
        <f t="shared" si="0"/>
        <v>89.274227390294428</v>
      </c>
      <c r="E20" s="331"/>
      <c r="F20" s="330">
        <v>68.859832277866616</v>
      </c>
      <c r="G20" s="330">
        <v>23.902739951600058</v>
      </c>
      <c r="H20" s="330">
        <f t="shared" si="1"/>
        <v>92.76257222946667</v>
      </c>
      <c r="I20" s="331"/>
      <c r="J20" s="330">
        <v>55.903777155351925</v>
      </c>
      <c r="K20" s="330">
        <v>23.47731823389401</v>
      </c>
      <c r="L20" s="330">
        <f t="shared" si="2"/>
        <v>79.381095389245928</v>
      </c>
      <c r="M20" s="236"/>
      <c r="N20" s="328">
        <f t="shared" si="3"/>
        <v>0.12755183053576591</v>
      </c>
      <c r="O20" s="328">
        <f t="shared" si="4"/>
        <v>-1.3799966902252603</v>
      </c>
      <c r="P20" s="327"/>
      <c r="Q20" s="328">
        <f t="shared" si="5"/>
        <v>2.7686131833284167</v>
      </c>
      <c r="R20" s="328">
        <f t="shared" si="6"/>
        <v>-0.11965050274874711</v>
      </c>
      <c r="S20" s="327"/>
      <c r="T20" s="328">
        <f t="shared" si="7"/>
        <v>0.76955401812754953</v>
      </c>
      <c r="U20" s="328">
        <f t="shared" si="8"/>
        <v>-1.0331789589239415</v>
      </c>
    </row>
    <row r="21" spans="1:21" x14ac:dyDescent="0.2">
      <c r="A21" s="329" t="str">
        <f>name!D16</f>
        <v>42 Secretarial and related occupations</v>
      </c>
      <c r="B21" s="330">
        <v>19.972222957994042</v>
      </c>
      <c r="C21" s="330">
        <v>1.8272589505045445</v>
      </c>
      <c r="D21" s="330">
        <f t="shared" si="0"/>
        <v>21.799481908498585</v>
      </c>
      <c r="E21" s="331"/>
      <c r="F21" s="330">
        <v>19.279628607362195</v>
      </c>
      <c r="G21" s="330">
        <v>1.3844853139829432</v>
      </c>
      <c r="H21" s="330">
        <f t="shared" si="1"/>
        <v>20.664113921345137</v>
      </c>
      <c r="I21" s="331"/>
      <c r="J21" s="330">
        <v>14.901748552661944</v>
      </c>
      <c r="K21" s="330">
        <v>2.0459041077677664</v>
      </c>
      <c r="L21" s="330">
        <f t="shared" si="2"/>
        <v>16.947652660429711</v>
      </c>
      <c r="M21" s="236"/>
      <c r="N21" s="328">
        <f t="shared" si="3"/>
        <v>-0.70338320312377522</v>
      </c>
      <c r="O21" s="328">
        <f t="shared" si="4"/>
        <v>-1.7024776843321821</v>
      </c>
      <c r="P21" s="327"/>
      <c r="Q21" s="328">
        <f t="shared" si="5"/>
        <v>-5.3985809314855189</v>
      </c>
      <c r="R21" s="328">
        <f t="shared" si="6"/>
        <v>2.6375936496409125</v>
      </c>
      <c r="S21" s="327"/>
      <c r="T21" s="328">
        <f t="shared" si="7"/>
        <v>-1.0640511952688669</v>
      </c>
      <c r="U21" s="328">
        <f t="shared" si="8"/>
        <v>-1.3130975253669575</v>
      </c>
    </row>
    <row r="22" spans="1:21" x14ac:dyDescent="0.2">
      <c r="A22" s="329" t="str">
        <f>name!D17</f>
        <v>51 Skilled agricultural and related trades</v>
      </c>
      <c r="B22" s="330">
        <v>2.0031235592357142</v>
      </c>
      <c r="C22" s="330">
        <v>8.5544063108941035</v>
      </c>
      <c r="D22" s="330">
        <f t="shared" si="0"/>
        <v>10.557529870129818</v>
      </c>
      <c r="E22" s="331"/>
      <c r="F22" s="330">
        <v>3.1431797269966077</v>
      </c>
      <c r="G22" s="330">
        <v>10.81146555590658</v>
      </c>
      <c r="H22" s="330">
        <f t="shared" si="1"/>
        <v>13.954645282903186</v>
      </c>
      <c r="I22" s="331"/>
      <c r="J22" s="330">
        <v>3.7630526834355349</v>
      </c>
      <c r="K22" s="330">
        <v>9.9976817427574733</v>
      </c>
      <c r="L22" s="330">
        <f t="shared" si="2"/>
        <v>13.760734426193007</v>
      </c>
      <c r="M22" s="236"/>
      <c r="N22" s="328">
        <f t="shared" si="3"/>
        <v>9.428965899357177</v>
      </c>
      <c r="O22" s="328">
        <f t="shared" si="4"/>
        <v>1.2071990132807464</v>
      </c>
      <c r="P22" s="327"/>
      <c r="Q22" s="328">
        <f t="shared" si="5"/>
        <v>4.7946083644079263</v>
      </c>
      <c r="R22" s="328">
        <f t="shared" si="6"/>
        <v>-0.52033458625023732</v>
      </c>
      <c r="S22" s="327"/>
      <c r="T22" s="328">
        <f t="shared" si="7"/>
        <v>5.7380498938288005</v>
      </c>
      <c r="U22" s="328">
        <f t="shared" si="8"/>
        <v>-9.3244786336232899E-2</v>
      </c>
    </row>
    <row r="23" spans="1:21" x14ac:dyDescent="0.2">
      <c r="A23" s="329" t="str">
        <f>name!D18</f>
        <v>52 Skilled metal, electrical and electronic trades</v>
      </c>
      <c r="B23" s="330">
        <v>0.6848200798181856</v>
      </c>
      <c r="C23" s="330">
        <v>44.157093108437564</v>
      </c>
      <c r="D23" s="330">
        <f t="shared" si="0"/>
        <v>44.841913188255752</v>
      </c>
      <c r="E23" s="331"/>
      <c r="F23" s="330">
        <v>0.82645652761741872</v>
      </c>
      <c r="G23" s="330">
        <v>39.000647346250105</v>
      </c>
      <c r="H23" s="330">
        <f t="shared" si="1"/>
        <v>39.827103873867522</v>
      </c>
      <c r="I23" s="331"/>
      <c r="J23" s="330">
        <v>2.2954129901382121</v>
      </c>
      <c r="K23" s="330">
        <v>33.50313957788142</v>
      </c>
      <c r="L23" s="330">
        <f t="shared" si="2"/>
        <v>35.79855256801963</v>
      </c>
      <c r="M23" s="236"/>
      <c r="N23" s="328">
        <f t="shared" si="3"/>
        <v>3.8313990047796231</v>
      </c>
      <c r="O23" s="328">
        <f t="shared" si="4"/>
        <v>7.0473830520572323</v>
      </c>
      <c r="P23" s="327"/>
      <c r="Q23" s="328">
        <f t="shared" si="5"/>
        <v>-2.4529212713755522</v>
      </c>
      <c r="R23" s="328">
        <f t="shared" si="6"/>
        <v>-1.007814445521571</v>
      </c>
      <c r="S23" s="327"/>
      <c r="T23" s="328">
        <f t="shared" si="7"/>
        <v>-2.3440029066414736</v>
      </c>
      <c r="U23" s="328">
        <f t="shared" si="8"/>
        <v>-0.70841364226754688</v>
      </c>
    </row>
    <row r="24" spans="1:21" x14ac:dyDescent="0.2">
      <c r="A24" s="329" t="str">
        <f>name!D19</f>
        <v>53 Skilled construction and building trades</v>
      </c>
      <c r="B24" s="330">
        <v>0.25713754026494651</v>
      </c>
      <c r="C24" s="330">
        <v>28.715717212483188</v>
      </c>
      <c r="D24" s="330">
        <f t="shared" si="0"/>
        <v>28.972854752748134</v>
      </c>
      <c r="E24" s="331"/>
      <c r="F24" s="330">
        <v>0.31632194068532432</v>
      </c>
      <c r="G24" s="330">
        <v>23.025986607662968</v>
      </c>
      <c r="H24" s="330">
        <f t="shared" si="1"/>
        <v>23.342308548348292</v>
      </c>
      <c r="I24" s="331"/>
      <c r="J24" s="330">
        <v>0.35859001388944767</v>
      </c>
      <c r="K24" s="330">
        <v>20.389711706846331</v>
      </c>
      <c r="L24" s="330">
        <f t="shared" si="2"/>
        <v>20.748301720735778</v>
      </c>
      <c r="M24" s="236"/>
      <c r="N24" s="328">
        <f t="shared" si="3"/>
        <v>4.2300068357463472</v>
      </c>
      <c r="O24" s="328">
        <f t="shared" si="4"/>
        <v>0.83963343864243978</v>
      </c>
      <c r="P24" s="327"/>
      <c r="Q24" s="328">
        <f t="shared" si="5"/>
        <v>-4.3203195968840813</v>
      </c>
      <c r="R24" s="328">
        <f t="shared" si="6"/>
        <v>-0.80734323725656365</v>
      </c>
      <c r="S24" s="327"/>
      <c r="T24" s="328">
        <f t="shared" si="7"/>
        <v>-4.229775990824713</v>
      </c>
      <c r="U24" s="328">
        <f t="shared" si="8"/>
        <v>-0.78227837078662654</v>
      </c>
    </row>
    <row r="25" spans="1:21" x14ac:dyDescent="0.2">
      <c r="A25" s="329" t="str">
        <f>name!D20</f>
        <v>54 Textiles, printing and other skilled trades</v>
      </c>
      <c r="B25" s="330">
        <v>8.3289607140679838</v>
      </c>
      <c r="C25" s="330">
        <v>12.181558719187226</v>
      </c>
      <c r="D25" s="330">
        <f t="shared" si="0"/>
        <v>20.510519433255212</v>
      </c>
      <c r="E25" s="331"/>
      <c r="F25" s="330">
        <v>7.9665566912006476</v>
      </c>
      <c r="G25" s="330">
        <v>9.4487192893533098</v>
      </c>
      <c r="H25" s="330">
        <f t="shared" si="1"/>
        <v>17.415275980553957</v>
      </c>
      <c r="I25" s="331"/>
      <c r="J25" s="330">
        <v>7.0639120697090902</v>
      </c>
      <c r="K25" s="330">
        <v>7.8480301348118804</v>
      </c>
      <c r="L25" s="330">
        <f t="shared" si="2"/>
        <v>14.911942204520971</v>
      </c>
      <c r="M25" s="236"/>
      <c r="N25" s="328">
        <f t="shared" si="3"/>
        <v>-0.88578001663101036</v>
      </c>
      <c r="O25" s="328">
        <f t="shared" si="4"/>
        <v>-0.79848404511306814</v>
      </c>
      <c r="P25" s="327"/>
      <c r="Q25" s="328">
        <f t="shared" si="5"/>
        <v>-4.9539622686834983</v>
      </c>
      <c r="R25" s="328">
        <f t="shared" si="6"/>
        <v>-1.2298194436709986</v>
      </c>
      <c r="S25" s="327"/>
      <c r="T25" s="328">
        <f t="shared" si="7"/>
        <v>-3.2188584445241197</v>
      </c>
      <c r="U25" s="328">
        <f t="shared" si="8"/>
        <v>-1.0292358669933055</v>
      </c>
    </row>
    <row r="26" spans="1:21" x14ac:dyDescent="0.2">
      <c r="A26" s="329" t="str">
        <f>name!D21</f>
        <v>61 Caring personal service occupations</v>
      </c>
      <c r="B26" s="330">
        <v>79.83377112039679</v>
      </c>
      <c r="C26" s="330">
        <v>13.491435436719497</v>
      </c>
      <c r="D26" s="330">
        <f t="shared" si="0"/>
        <v>93.325206557116289</v>
      </c>
      <c r="E26" s="331"/>
      <c r="F26" s="330">
        <v>78.538533579521243</v>
      </c>
      <c r="G26" s="330">
        <v>14.210665601666653</v>
      </c>
      <c r="H26" s="330">
        <f t="shared" si="1"/>
        <v>92.74919918118789</v>
      </c>
      <c r="I26" s="331"/>
      <c r="J26" s="330">
        <v>88.588514675997104</v>
      </c>
      <c r="K26" s="330">
        <v>20.460779429429262</v>
      </c>
      <c r="L26" s="330">
        <f t="shared" si="2"/>
        <v>109.04929410542637</v>
      </c>
      <c r="M26" s="236"/>
      <c r="N26" s="328">
        <f t="shared" si="3"/>
        <v>-0.32661014399116839</v>
      </c>
      <c r="O26" s="328">
        <f t="shared" si="4"/>
        <v>0.8059829619698311</v>
      </c>
      <c r="P26" s="327"/>
      <c r="Q26" s="328">
        <f t="shared" si="5"/>
        <v>1.0441679675117665</v>
      </c>
      <c r="R26" s="328">
        <f t="shared" si="6"/>
        <v>2.4598817328861822</v>
      </c>
      <c r="S26" s="327"/>
      <c r="T26" s="328">
        <f t="shared" si="7"/>
        <v>-0.12374678689131002</v>
      </c>
      <c r="U26" s="328">
        <f t="shared" si="8"/>
        <v>1.0851855655495957</v>
      </c>
    </row>
    <row r="27" spans="1:21" x14ac:dyDescent="0.2">
      <c r="A27" s="329" t="str">
        <f>name!D22</f>
        <v>62 Leisure, travel and related personal service occupations</v>
      </c>
      <c r="B27" s="330">
        <v>14.878321433770418</v>
      </c>
      <c r="C27" s="330">
        <v>6.9204568335815253</v>
      </c>
      <c r="D27" s="330">
        <f t="shared" si="0"/>
        <v>21.798778267351942</v>
      </c>
      <c r="E27" s="331"/>
      <c r="F27" s="330">
        <v>18.557998538886654</v>
      </c>
      <c r="G27" s="330">
        <v>7.4678149481152936</v>
      </c>
      <c r="H27" s="330">
        <f t="shared" si="1"/>
        <v>26.025813487001948</v>
      </c>
      <c r="I27" s="331"/>
      <c r="J27" s="330">
        <v>18.53300640841892</v>
      </c>
      <c r="K27" s="330">
        <v>8.1599660310165678</v>
      </c>
      <c r="L27" s="330">
        <f t="shared" si="2"/>
        <v>26.692972439435486</v>
      </c>
      <c r="M27" s="236"/>
      <c r="N27" s="328">
        <f t="shared" si="3"/>
        <v>4.519046671273852</v>
      </c>
      <c r="O27" s="328">
        <f t="shared" si="4"/>
        <v>-8.9836737731219252E-3</v>
      </c>
      <c r="P27" s="327"/>
      <c r="Q27" s="328">
        <f t="shared" si="5"/>
        <v>1.534060988268382</v>
      </c>
      <c r="R27" s="328">
        <f t="shared" si="6"/>
        <v>0.59266642588235996</v>
      </c>
      <c r="S27" s="327"/>
      <c r="T27" s="328">
        <f t="shared" si="7"/>
        <v>3.6082723196860789</v>
      </c>
      <c r="U27" s="328">
        <f t="shared" si="8"/>
        <v>0.1688854800154127</v>
      </c>
    </row>
    <row r="28" spans="1:21" x14ac:dyDescent="0.2">
      <c r="A28" s="329" t="str">
        <f>name!D23</f>
        <v>63 Community and civil enforcement occupations</v>
      </c>
      <c r="B28" s="330">
        <v>0.22364850259926372</v>
      </c>
      <c r="C28" s="330">
        <v>0.95686413551570693</v>
      </c>
      <c r="D28" s="330">
        <f t="shared" si="0"/>
        <v>1.1805126381149706</v>
      </c>
      <c r="E28" s="331"/>
      <c r="F28" s="330">
        <v>0.23395845828687475</v>
      </c>
      <c r="G28" s="330">
        <v>0.95789440230781964</v>
      </c>
      <c r="H28" s="330">
        <f t="shared" si="1"/>
        <v>1.1918528605946943</v>
      </c>
      <c r="I28" s="331"/>
      <c r="J28" s="330">
        <v>0.30197986706444002</v>
      </c>
      <c r="K28" s="330">
        <v>0.77326001276123357</v>
      </c>
      <c r="L28" s="330">
        <f>SUM(J28:K28)</f>
        <v>1.0752398798256735</v>
      </c>
      <c r="M28" s="236"/>
      <c r="N28" s="328">
        <f t="shared" si="3"/>
        <v>0.9054331972099261</v>
      </c>
      <c r="O28" s="328">
        <f t="shared" si="4"/>
        <v>1.7160022140664921</v>
      </c>
      <c r="P28" s="327"/>
      <c r="Q28" s="328">
        <f t="shared" si="5"/>
        <v>2.1524965148400632E-2</v>
      </c>
      <c r="R28" s="328">
        <f t="shared" si="6"/>
        <v>-1.4173410222121818</v>
      </c>
      <c r="S28" s="327"/>
      <c r="T28" s="328">
        <f t="shared" si="7"/>
        <v>0.19138969089278479</v>
      </c>
      <c r="U28" s="328">
        <f t="shared" si="8"/>
        <v>-0.68408502037812235</v>
      </c>
    </row>
    <row r="29" spans="1:21" x14ac:dyDescent="0.2">
      <c r="A29" s="329" t="str">
        <f>name!D24</f>
        <v>71 Sales occupations</v>
      </c>
      <c r="B29" s="330">
        <v>49.302519259354213</v>
      </c>
      <c r="C29" s="330">
        <v>28.100062914534675</v>
      </c>
      <c r="D29" s="330">
        <f t="shared" si="0"/>
        <v>77.402582173888888</v>
      </c>
      <c r="E29" s="331"/>
      <c r="F29" s="330">
        <v>42.549697540735806</v>
      </c>
      <c r="G29" s="330">
        <v>26.382313343820389</v>
      </c>
      <c r="H29" s="330">
        <f t="shared" si="1"/>
        <v>68.932010884556192</v>
      </c>
      <c r="I29" s="331"/>
      <c r="J29" s="330">
        <v>36.799945834044962</v>
      </c>
      <c r="K29" s="330">
        <v>23.745120945500393</v>
      </c>
      <c r="L29" s="330">
        <f t="shared" si="2"/>
        <v>60.545066779545351</v>
      </c>
      <c r="M29" s="236"/>
      <c r="N29" s="328">
        <f t="shared" si="3"/>
        <v>-2.9030756950840009</v>
      </c>
      <c r="O29" s="328">
        <f t="shared" si="4"/>
        <v>-0.96317396733511806</v>
      </c>
      <c r="P29" s="327"/>
      <c r="Q29" s="328">
        <f t="shared" si="5"/>
        <v>-1.2536352704755283</v>
      </c>
      <c r="R29" s="328">
        <f t="shared" si="6"/>
        <v>-0.6996526942092407</v>
      </c>
      <c r="S29" s="327"/>
      <c r="T29" s="328">
        <f t="shared" si="7"/>
        <v>-2.291330448948925</v>
      </c>
      <c r="U29" s="328">
        <f t="shared" si="8"/>
        <v>-0.86115514087644618</v>
      </c>
    </row>
    <row r="30" spans="1:21" x14ac:dyDescent="0.2">
      <c r="A30" s="329" t="str">
        <f>name!D25</f>
        <v>72 Customer service occupations</v>
      </c>
      <c r="B30" s="330">
        <v>11.084334511709608</v>
      </c>
      <c r="C30" s="330">
        <v>5.4669761497131173</v>
      </c>
      <c r="D30" s="330">
        <f t="shared" si="0"/>
        <v>16.551310661422725</v>
      </c>
      <c r="E30" s="331"/>
      <c r="F30" s="330">
        <v>11.822873854397983</v>
      </c>
      <c r="G30" s="330">
        <v>5.7819922667100769</v>
      </c>
      <c r="H30" s="330">
        <f t="shared" si="1"/>
        <v>17.60486612110806</v>
      </c>
      <c r="I30" s="331"/>
      <c r="J30" s="330">
        <v>16.286584622364266</v>
      </c>
      <c r="K30" s="330">
        <v>8.9796641360629046</v>
      </c>
      <c r="L30" s="330">
        <f t="shared" si="2"/>
        <v>25.266248758427171</v>
      </c>
      <c r="M30" s="236"/>
      <c r="N30" s="328">
        <f t="shared" si="3"/>
        <v>1.2984234751999058</v>
      </c>
      <c r="O30" s="328">
        <f t="shared" si="4"/>
        <v>2.1583330094722797</v>
      </c>
      <c r="P30" s="327"/>
      <c r="Q30" s="328">
        <f t="shared" si="5"/>
        <v>1.1267535601562795</v>
      </c>
      <c r="R30" s="328">
        <f t="shared" si="6"/>
        <v>2.9782496618942611</v>
      </c>
      <c r="S30" s="327"/>
      <c r="T30" s="328">
        <f t="shared" si="7"/>
        <v>1.2418487971302294</v>
      </c>
      <c r="U30" s="328">
        <f t="shared" si="8"/>
        <v>2.4378691732378943</v>
      </c>
    </row>
    <row r="31" spans="1:21" x14ac:dyDescent="0.2">
      <c r="A31" s="329" t="str">
        <f>name!D26</f>
        <v>81 Process, plant and machine operatives</v>
      </c>
      <c r="B31" s="330">
        <v>10.425183611879294</v>
      </c>
      <c r="C31" s="330">
        <v>33.347063710600132</v>
      </c>
      <c r="D31" s="330">
        <f t="shared" si="0"/>
        <v>43.77224732247943</v>
      </c>
      <c r="E31" s="331"/>
      <c r="F31" s="330">
        <v>9.0596097743318911</v>
      </c>
      <c r="G31" s="330">
        <v>28.79122090457005</v>
      </c>
      <c r="H31" s="330">
        <f t="shared" si="1"/>
        <v>37.850830678901943</v>
      </c>
      <c r="I31" s="331"/>
      <c r="J31" s="330">
        <v>12.136805653166281</v>
      </c>
      <c r="K31" s="330">
        <v>32.133998079806929</v>
      </c>
      <c r="L31" s="330">
        <f t="shared" si="2"/>
        <v>44.270803732973206</v>
      </c>
      <c r="M31" s="236"/>
      <c r="N31" s="328">
        <f t="shared" si="3"/>
        <v>-2.7689096855621598</v>
      </c>
      <c r="O31" s="328">
        <f t="shared" si="4"/>
        <v>1.9685695854553931</v>
      </c>
      <c r="P31" s="327"/>
      <c r="Q31" s="328">
        <f t="shared" si="5"/>
        <v>-2.895245079173725</v>
      </c>
      <c r="R31" s="328">
        <f t="shared" si="6"/>
        <v>0.73498175487280992</v>
      </c>
      <c r="S31" s="327"/>
      <c r="T31" s="328">
        <f t="shared" si="7"/>
        <v>-2.8650962617555065</v>
      </c>
      <c r="U31" s="328">
        <f t="shared" si="8"/>
        <v>1.0499569369612827</v>
      </c>
    </row>
    <row r="32" spans="1:21" x14ac:dyDescent="0.2">
      <c r="A32" s="329" t="str">
        <f>name!D27</f>
        <v>82 Transport and mobile machine drivers and operatives</v>
      </c>
      <c r="B32" s="330">
        <v>2.0320329759802567</v>
      </c>
      <c r="C32" s="330">
        <v>36.951814496992675</v>
      </c>
      <c r="D32" s="330">
        <f t="shared" si="0"/>
        <v>38.983847472972933</v>
      </c>
      <c r="E32" s="331"/>
      <c r="F32" s="330">
        <v>2.1810501455989582</v>
      </c>
      <c r="G32" s="330">
        <v>40.145946344539766</v>
      </c>
      <c r="H32" s="330">
        <f t="shared" si="1"/>
        <v>42.326996490138725</v>
      </c>
      <c r="I32" s="331"/>
      <c r="J32" s="330">
        <v>3.3809656133857131</v>
      </c>
      <c r="K32" s="330">
        <v>39.539468908539789</v>
      </c>
      <c r="L32" s="330">
        <f t="shared" si="2"/>
        <v>42.9204345219255</v>
      </c>
      <c r="M32" s="236"/>
      <c r="N32" s="328">
        <f t="shared" si="3"/>
        <v>1.4254585542798681</v>
      </c>
      <c r="O32" s="328">
        <f t="shared" si="4"/>
        <v>2.9654859555400925</v>
      </c>
      <c r="P32" s="327"/>
      <c r="Q32" s="328">
        <f t="shared" si="5"/>
        <v>1.6719577360333027</v>
      </c>
      <c r="R32" s="328">
        <f t="shared" si="6"/>
        <v>-0.10142910333538202</v>
      </c>
      <c r="S32" s="327"/>
      <c r="T32" s="328">
        <f t="shared" si="7"/>
        <v>1.6591679009405169</v>
      </c>
      <c r="U32" s="328">
        <f t="shared" si="8"/>
        <v>9.286271962229975E-2</v>
      </c>
    </row>
    <row r="33" spans="1:21" x14ac:dyDescent="0.2">
      <c r="A33" s="329" t="str">
        <f>name!D28</f>
        <v>91 Elementary trades and related occupations</v>
      </c>
      <c r="B33" s="330">
        <v>6.0006790556217871</v>
      </c>
      <c r="C33" s="330">
        <v>16.788840505360472</v>
      </c>
      <c r="D33" s="330">
        <f t="shared" si="0"/>
        <v>22.78951956098226</v>
      </c>
      <c r="E33" s="331"/>
      <c r="F33" s="330">
        <v>4.4027964167143345</v>
      </c>
      <c r="G33" s="330">
        <v>14.701134993779938</v>
      </c>
      <c r="H33" s="330">
        <f t="shared" si="1"/>
        <v>19.103931410494273</v>
      </c>
      <c r="I33" s="331"/>
      <c r="J33" s="330">
        <v>3.6418095548587064</v>
      </c>
      <c r="K33" s="330">
        <v>11.204604705694354</v>
      </c>
      <c r="L33" s="330">
        <f t="shared" si="2"/>
        <v>14.846414260553061</v>
      </c>
      <c r="M33" s="236"/>
      <c r="N33" s="328">
        <f t="shared" si="3"/>
        <v>-6.0048076361913001</v>
      </c>
      <c r="O33" s="328">
        <f t="shared" si="4"/>
        <v>-1.2570930671785718</v>
      </c>
      <c r="P33" s="327"/>
      <c r="Q33" s="328">
        <f t="shared" si="5"/>
        <v>-2.6208380998440695</v>
      </c>
      <c r="R33" s="328">
        <f t="shared" si="6"/>
        <v>-1.7943717584503971</v>
      </c>
      <c r="S33" s="327"/>
      <c r="T33" s="328">
        <f t="shared" si="7"/>
        <v>-3.4666192552212149</v>
      </c>
      <c r="U33" s="328">
        <f t="shared" si="8"/>
        <v>-1.6668567774665077</v>
      </c>
    </row>
    <row r="34" spans="1:21" x14ac:dyDescent="0.2">
      <c r="A34" s="329" t="str">
        <f>name!D29</f>
        <v>92 Elementary administration and service occupations</v>
      </c>
      <c r="B34" s="330">
        <v>50.246876286462864</v>
      </c>
      <c r="C34" s="330">
        <v>55.277959374199099</v>
      </c>
      <c r="D34" s="330">
        <f t="shared" ref="D34" si="9">SUM(B34:C34)</f>
        <v>105.52483566066196</v>
      </c>
      <c r="E34" s="331"/>
      <c r="F34" s="330">
        <v>45.773528260526916</v>
      </c>
      <c r="G34" s="330">
        <v>45.150638816118246</v>
      </c>
      <c r="H34" s="330">
        <f t="shared" ref="H34" si="10">SUM(F34:G34)</f>
        <v>90.924167076645162</v>
      </c>
      <c r="I34" s="331"/>
      <c r="J34" s="330">
        <v>40.620414502226588</v>
      </c>
      <c r="K34" s="330">
        <v>43.569649146695781</v>
      </c>
      <c r="L34" s="330">
        <f t="shared" ref="L34" si="11">SUM(J34:K34)</f>
        <v>84.190063648922376</v>
      </c>
      <c r="M34" s="236"/>
      <c r="N34" s="328">
        <f t="shared" si="3"/>
        <v>-1.8475681422905121</v>
      </c>
      <c r="O34" s="328">
        <f t="shared" si="4"/>
        <v>-0.79307296933964766</v>
      </c>
      <c r="P34" s="327"/>
      <c r="Q34" s="328">
        <f t="shared" si="5"/>
        <v>-3.9665835608378885</v>
      </c>
      <c r="R34" s="328">
        <f t="shared" si="6"/>
        <v>-0.2373421706963863</v>
      </c>
      <c r="S34" s="327"/>
      <c r="T34" s="328">
        <f t="shared" si="7"/>
        <v>-2.9344925425913604</v>
      </c>
      <c r="U34" s="328">
        <f t="shared" si="8"/>
        <v>-0.51167927163753291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487.75133172231995</v>
      </c>
      <c r="C36" s="333">
        <f t="shared" ref="C36:D36" si="12">SUM(C9:C34)</f>
        <v>550.54166827768017</v>
      </c>
      <c r="D36" s="333">
        <f t="shared" si="12"/>
        <v>1038.2930000000001</v>
      </c>
      <c r="E36" s="333"/>
      <c r="F36" s="333">
        <f>SUM(F9:F34)</f>
        <v>520.7045144411602</v>
      </c>
      <c r="G36" s="333">
        <f t="shared" ref="G36:H36" si="13">SUM(G9:G34)</f>
        <v>565.52248555883921</v>
      </c>
      <c r="H36" s="333">
        <f t="shared" si="13"/>
        <v>1086.2269999999996</v>
      </c>
      <c r="I36" s="333"/>
      <c r="J36" s="333">
        <f>SUM(J9:J34)</f>
        <v>550.18618304310621</v>
      </c>
      <c r="K36" s="333">
        <f t="shared" ref="K36:L36" si="14">SUM(K9:K34)</f>
        <v>579.30381695689357</v>
      </c>
      <c r="L36" s="333">
        <f t="shared" si="14"/>
        <v>1129.4899999999998</v>
      </c>
      <c r="M36" s="258"/>
      <c r="N36" s="334">
        <f t="shared" si="3"/>
        <v>1.3161260940011354</v>
      </c>
      <c r="O36" s="334">
        <f>IF(F36&gt;0,(EXP(LN(J36/F36)/($J$6-$F$6))-1)*100,0)</f>
        <v>0.36783489474203623</v>
      </c>
      <c r="P36" s="335"/>
      <c r="Q36" s="334">
        <f t="shared" ref="Q36" si="15">IF(C36&gt;0,(EXP(LN(G36/C36)/($F$6-$B$6))-1)*100,0)</f>
        <v>0.53839239138155914</v>
      </c>
      <c r="R36" s="334">
        <f t="shared" ref="R36" si="16">IF(G36&gt;0,(EXP(LN(K36/G36)/($J$6-$F$6))-1)*100,0)</f>
        <v>0.1606422914848693</v>
      </c>
      <c r="S36" s="335"/>
      <c r="T36" s="334">
        <f t="shared" ref="T36" si="17">IF(D36&gt;0,(EXP(LN(H36/D36)/($F$6-$B$6))-1)*100,0)</f>
        <v>0.90673021889013938</v>
      </c>
      <c r="U36" s="334">
        <f t="shared" ref="U36" si="18">IF(H36&gt;0,(EXP(LN(L36/H36)/($J$6-$F$6))-1)*100,0)</f>
        <v>0.26071246407701754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Derby, Derbyshire, Nottingham and Nottinghamshire</v>
      </c>
      <c r="Q1" s="19" t="str">
        <f>CONCATENATE("Occupation Table 5.1  Males: Employment Change by Status (SOC 2020), ",B$5,"-",L$5,", ",Info!B5)</f>
        <v>Occupation Table 5.1  Males: Employment Change by Status (SOC 2020), 2015-2035, Derby, Derbyshire, Nottingham and Nottinghamshire</v>
      </c>
      <c r="AG1" s="19" t="str">
        <f>CONCATENATE("Occupation Table 5.2  Females: Employment Change by Status (SOC 2020), ",R$5,"-",AB$5,", ",Info!B5)</f>
        <v>Occupation Table 5.2  Females: Employment Change by Status (SOC 2020), 2015-2035, Derby, Derbyshire, Nottingham and Nottinghamshire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68.165405382817383</v>
      </c>
      <c r="C8" s="11">
        <v>10.269598428583441</v>
      </c>
      <c r="D8" s="11">
        <v>18.42449204798314</v>
      </c>
      <c r="E8" s="11">
        <f>SUM(B8:D8)</f>
        <v>96.859495859383955</v>
      </c>
      <c r="F8" s="11"/>
      <c r="G8" s="11">
        <v>79.448392402297827</v>
      </c>
      <c r="H8" s="11">
        <v>16.004738562276373</v>
      </c>
      <c r="I8" s="11">
        <v>22.070429569947372</v>
      </c>
      <c r="J8" s="11">
        <f>SUM(G8:I8)</f>
        <v>117.52356053452158</v>
      </c>
      <c r="K8" s="11"/>
      <c r="L8" s="11">
        <v>85.995256881347402</v>
      </c>
      <c r="M8" s="11">
        <v>20.50868922791382</v>
      </c>
      <c r="N8" s="11">
        <v>25.786682457437745</v>
      </c>
      <c r="O8" s="11">
        <f>SUM(L8:N8)</f>
        <v>132.29062856669896</v>
      </c>
      <c r="Q8" s="10" t="str">
        <f>name!E4</f>
        <v>Managers, directors and senior officials</v>
      </c>
      <c r="R8" s="11">
        <v>50.622561178431006</v>
      </c>
      <c r="S8" s="11">
        <v>4.6817484316533102</v>
      </c>
      <c r="T8" s="11">
        <v>12.0895949250213</v>
      </c>
      <c r="U8" s="11">
        <f>SUM(R8:T8)</f>
        <v>67.393904535105619</v>
      </c>
      <c r="V8" s="11"/>
      <c r="W8" s="11">
        <v>57.828056855550933</v>
      </c>
      <c r="X8" s="11">
        <v>7.2588937288687863</v>
      </c>
      <c r="Y8" s="11">
        <v>14.153868525766477</v>
      </c>
      <c r="Z8" s="11">
        <f>SUM(W8:Y8)</f>
        <v>79.240819110186209</v>
      </c>
      <c r="AA8" s="11"/>
      <c r="AB8" s="11">
        <v>58.682976038848707</v>
      </c>
      <c r="AC8" s="11">
        <v>10.201113735489416</v>
      </c>
      <c r="AD8" s="11">
        <v>17.049670982036368</v>
      </c>
      <c r="AE8" s="11">
        <f>SUM(AB8:AD8)</f>
        <v>85.933760756374483</v>
      </c>
      <c r="AG8" s="10" t="str">
        <f>name!E4</f>
        <v>Managers, directors and senior officials</v>
      </c>
      <c r="AH8" s="11">
        <v>17.54284420438643</v>
      </c>
      <c r="AI8" s="11">
        <v>5.5878499969301281</v>
      </c>
      <c r="AJ8" s="11">
        <v>6.3348971229618476</v>
      </c>
      <c r="AK8" s="11">
        <f>SUM(AH8:AJ8)</f>
        <v>29.465591324278407</v>
      </c>
      <c r="AL8" s="11"/>
      <c r="AM8" s="11">
        <v>21.620335546746873</v>
      </c>
      <c r="AN8" s="11">
        <v>8.7458448334075882</v>
      </c>
      <c r="AO8" s="11">
        <v>7.9165610441808907</v>
      </c>
      <c r="AP8" s="11">
        <f>SUM(AM8:AO8)</f>
        <v>38.282741424335349</v>
      </c>
      <c r="AQ8" s="11"/>
      <c r="AR8" s="11">
        <v>27.312280842498652</v>
      </c>
      <c r="AS8" s="11">
        <v>10.3075754924244</v>
      </c>
      <c r="AT8" s="11">
        <v>8.7370114754013581</v>
      </c>
      <c r="AU8" s="11">
        <f>SUM(AR8:AT8)</f>
        <v>46.35686781032441</v>
      </c>
    </row>
    <row r="9" spans="1:47" x14ac:dyDescent="0.2">
      <c r="A9" t="str">
        <f>name!E5</f>
        <v>Professional occupations</v>
      </c>
      <c r="B9" s="11">
        <v>129.1863960170115</v>
      </c>
      <c r="C9" s="11">
        <v>33.850780160588485</v>
      </c>
      <c r="D9" s="11">
        <v>22.697962100301716</v>
      </c>
      <c r="E9" s="11">
        <f t="shared" ref="E9:E18" si="0">SUM(B9:D9)</f>
        <v>185.73513827790168</v>
      </c>
      <c r="F9" s="11"/>
      <c r="G9" s="11">
        <v>161.70156341687829</v>
      </c>
      <c r="H9" s="11">
        <v>43.597877368227344</v>
      </c>
      <c r="I9" s="11">
        <v>24.135546308025578</v>
      </c>
      <c r="J9" s="11">
        <f t="shared" ref="J9:J16" si="1">SUM(G9:I9)</f>
        <v>229.43498709313118</v>
      </c>
      <c r="K9" s="11"/>
      <c r="L9" s="11">
        <v>191.54637674885475</v>
      </c>
      <c r="M9" s="11">
        <v>52.538214175938883</v>
      </c>
      <c r="N9" s="11">
        <v>24.018698408422342</v>
      </c>
      <c r="O9" s="11">
        <f t="shared" ref="O9:O16" si="2">SUM(L9:N9)</f>
        <v>268.10328933321597</v>
      </c>
      <c r="Q9" s="10" t="str">
        <f>name!E5</f>
        <v>Professional occupations</v>
      </c>
      <c r="R9" s="11">
        <v>80.867898383397431</v>
      </c>
      <c r="S9" s="11">
        <v>6.7839961858401621</v>
      </c>
      <c r="T9" s="11">
        <v>14.913329581438411</v>
      </c>
      <c r="U9" s="11">
        <f t="shared" ref="U9:U16" si="3">SUM(R9:T9)</f>
        <v>102.56522415067602</v>
      </c>
      <c r="V9" s="11"/>
      <c r="W9" s="11">
        <v>99.027071098238949</v>
      </c>
      <c r="X9" s="11">
        <v>10.723846089296556</v>
      </c>
      <c r="Y9" s="11">
        <v>12.072061634112714</v>
      </c>
      <c r="Z9" s="11">
        <f t="shared" ref="Z9:Z16" si="4">SUM(W9:Y9)</f>
        <v>121.82297882164822</v>
      </c>
      <c r="AA9" s="11"/>
      <c r="AB9" s="11">
        <v>114.26536767311711</v>
      </c>
      <c r="AC9" s="11">
        <v>13.532522603340825</v>
      </c>
      <c r="AD9" s="11">
        <v>10.619677581564906</v>
      </c>
      <c r="AE9" s="11">
        <f t="shared" ref="AE9:AE16" si="5">SUM(AB9:AD9)</f>
        <v>138.41756785802284</v>
      </c>
      <c r="AG9" s="10" t="str">
        <f>name!E5</f>
        <v>Professional occupations</v>
      </c>
      <c r="AH9" s="11">
        <v>48.318497633614101</v>
      </c>
      <c r="AI9" s="11">
        <v>27.066783974748319</v>
      </c>
      <c r="AJ9" s="11">
        <v>7.784632518863293</v>
      </c>
      <c r="AK9" s="11">
        <f t="shared" ref="AK9:AK18" si="6">SUM(AH9:AJ9)</f>
        <v>83.169914127225709</v>
      </c>
      <c r="AL9" s="11"/>
      <c r="AM9" s="11">
        <v>62.674492318639345</v>
      </c>
      <c r="AN9" s="11">
        <v>32.874031278930786</v>
      </c>
      <c r="AO9" s="11">
        <v>12.063484673912876</v>
      </c>
      <c r="AP9" s="11">
        <f t="shared" ref="AP9:AP18" si="7">SUM(AM9:AO9)</f>
        <v>107.61200827148301</v>
      </c>
      <c r="AQ9" s="11"/>
      <c r="AR9" s="11">
        <v>77.281009075737657</v>
      </c>
      <c r="AS9" s="11">
        <v>39.00569157259806</v>
      </c>
      <c r="AT9" s="11">
        <v>13.39902082685744</v>
      </c>
      <c r="AU9" s="11">
        <f t="shared" ref="AU9:AU18" si="8">SUM(AR9:AT9)</f>
        <v>129.68572147519316</v>
      </c>
    </row>
    <row r="10" spans="1:47" x14ac:dyDescent="0.2">
      <c r="A10" t="str">
        <f>name!E6</f>
        <v>Associate professional occupations</v>
      </c>
      <c r="B10" s="11">
        <v>79.147380338270253</v>
      </c>
      <c r="C10" s="11">
        <v>23.085703790479609</v>
      </c>
      <c r="D10" s="11">
        <v>16.179914875791486</v>
      </c>
      <c r="E10" s="11">
        <f t="shared" si="0"/>
        <v>118.41299900454135</v>
      </c>
      <c r="F10" s="11"/>
      <c r="G10" s="11">
        <v>91.609565708413513</v>
      </c>
      <c r="H10" s="11">
        <v>27.464727817567745</v>
      </c>
      <c r="I10" s="11">
        <v>15.518470819251826</v>
      </c>
      <c r="J10" s="11">
        <f t="shared" si="1"/>
        <v>134.59276434523309</v>
      </c>
      <c r="K10" s="11"/>
      <c r="L10" s="11">
        <v>94.533995440909024</v>
      </c>
      <c r="M10" s="11">
        <v>28.612741241493218</v>
      </c>
      <c r="N10" s="11">
        <v>15.544528321503517</v>
      </c>
      <c r="O10" s="11">
        <f t="shared" si="2"/>
        <v>138.69126500390576</v>
      </c>
      <c r="Q10" s="10" t="str">
        <f>name!E6</f>
        <v>Associate professional occupations</v>
      </c>
      <c r="R10" s="11">
        <v>52.119214386541479</v>
      </c>
      <c r="S10" s="11">
        <v>5.9177936233579205</v>
      </c>
      <c r="T10" s="11">
        <v>8.9561442086860872</v>
      </c>
      <c r="U10" s="11">
        <f t="shared" si="3"/>
        <v>66.993152218585493</v>
      </c>
      <c r="V10" s="11"/>
      <c r="W10" s="11">
        <v>58.244335797716964</v>
      </c>
      <c r="X10" s="11">
        <v>8.0646361219134022</v>
      </c>
      <c r="Y10" s="11">
        <v>6.9860500209902767</v>
      </c>
      <c r="Z10" s="11">
        <f t="shared" si="4"/>
        <v>73.295021940620643</v>
      </c>
      <c r="AA10" s="11"/>
      <c r="AB10" s="11">
        <v>55.699990921965551</v>
      </c>
      <c r="AC10" s="11">
        <v>7.0263154290710084</v>
      </c>
      <c r="AD10" s="11">
        <v>6.3978850919936292</v>
      </c>
      <c r="AE10" s="11">
        <f t="shared" si="5"/>
        <v>69.124191443030185</v>
      </c>
      <c r="AG10" s="10" t="str">
        <f>name!E6</f>
        <v>Associate professional occupations</v>
      </c>
      <c r="AH10" s="11">
        <v>27.028165951728752</v>
      </c>
      <c r="AI10" s="11">
        <v>17.167910167121679</v>
      </c>
      <c r="AJ10" s="11">
        <v>7.2237706671053941</v>
      </c>
      <c r="AK10" s="11">
        <f t="shared" si="6"/>
        <v>51.419846785955819</v>
      </c>
      <c r="AL10" s="11"/>
      <c r="AM10" s="11">
        <v>33.365229910696549</v>
      </c>
      <c r="AN10" s="11">
        <v>19.400091695654339</v>
      </c>
      <c r="AO10" s="11">
        <v>8.5324207982615548</v>
      </c>
      <c r="AP10" s="11">
        <f t="shared" si="7"/>
        <v>61.297742404612443</v>
      </c>
      <c r="AQ10" s="11"/>
      <c r="AR10" s="11">
        <v>38.834004518943473</v>
      </c>
      <c r="AS10" s="11">
        <v>21.586425812422206</v>
      </c>
      <c r="AT10" s="11">
        <v>9.1466432295098876</v>
      </c>
      <c r="AU10" s="11">
        <f t="shared" si="8"/>
        <v>69.567073560875571</v>
      </c>
    </row>
    <row r="11" spans="1:47" x14ac:dyDescent="0.2">
      <c r="A11" t="str">
        <f>name!E7</f>
        <v>Administrative and secretarial occupations</v>
      </c>
      <c r="B11" s="11">
        <v>60.357268663991434</v>
      </c>
      <c r="C11" s="11">
        <v>46.221735974150178</v>
      </c>
      <c r="D11" s="11">
        <v>4.4947046606512284</v>
      </c>
      <c r="E11" s="11">
        <f t="shared" si="0"/>
        <v>111.07370929879283</v>
      </c>
      <c r="F11" s="11"/>
      <c r="G11" s="11">
        <v>62.553991282007409</v>
      </c>
      <c r="H11" s="11">
        <v>45.770848975931521</v>
      </c>
      <c r="I11" s="11">
        <v>5.1018458928727632</v>
      </c>
      <c r="J11" s="11">
        <f t="shared" si="1"/>
        <v>113.42668615081169</v>
      </c>
      <c r="K11" s="11"/>
      <c r="L11" s="11">
        <v>53.179671689819372</v>
      </c>
      <c r="M11" s="11">
        <v>38.32325642420205</v>
      </c>
      <c r="N11" s="11">
        <v>4.8258199356541791</v>
      </c>
      <c r="O11" s="11">
        <f t="shared" si="2"/>
        <v>96.328748049675596</v>
      </c>
      <c r="Q11" s="10" t="str">
        <f>name!E7</f>
        <v>Administrative and secretarial occupations</v>
      </c>
      <c r="R11" s="11">
        <v>17.42786453618211</v>
      </c>
      <c r="S11" s="11">
        <v>4.219319231690263</v>
      </c>
      <c r="T11" s="11">
        <v>1.031954697221859</v>
      </c>
      <c r="U11" s="11">
        <f t="shared" si="3"/>
        <v>22.679138465094233</v>
      </c>
      <c r="V11" s="11"/>
      <c r="W11" s="11">
        <v>19.672738689918102</v>
      </c>
      <c r="X11" s="11">
        <v>4.7946052821892078</v>
      </c>
      <c r="Y11" s="11">
        <v>0.81988129347565697</v>
      </c>
      <c r="Z11" s="11">
        <f t="shared" si="4"/>
        <v>25.287225265582965</v>
      </c>
      <c r="AA11" s="11"/>
      <c r="AB11" s="11">
        <v>20.119388774400448</v>
      </c>
      <c r="AC11" s="11">
        <v>4.3713675349610472</v>
      </c>
      <c r="AD11" s="11">
        <v>1.0324660323002799</v>
      </c>
      <c r="AE11" s="11">
        <f t="shared" si="5"/>
        <v>25.523222341661775</v>
      </c>
      <c r="AG11" s="10" t="str">
        <f>name!E7</f>
        <v>Administrative and secretarial occupations</v>
      </c>
      <c r="AH11" s="11">
        <v>42.929404127809306</v>
      </c>
      <c r="AI11" s="11">
        <v>42.002416742459943</v>
      </c>
      <c r="AJ11" s="11">
        <v>3.462749963429371</v>
      </c>
      <c r="AK11" s="11">
        <f t="shared" si="6"/>
        <v>88.394570833698623</v>
      </c>
      <c r="AL11" s="11"/>
      <c r="AM11" s="11">
        <v>42.881252592089353</v>
      </c>
      <c r="AN11" s="11">
        <v>40.976243693742276</v>
      </c>
      <c r="AO11" s="11">
        <v>4.2819645993971047</v>
      </c>
      <c r="AP11" s="11">
        <f t="shared" si="7"/>
        <v>88.139460885228729</v>
      </c>
      <c r="AQ11" s="11"/>
      <c r="AR11" s="11">
        <v>33.060282915418938</v>
      </c>
      <c r="AS11" s="11">
        <v>33.951888889241012</v>
      </c>
      <c r="AT11" s="11">
        <v>3.7933539033538959</v>
      </c>
      <c r="AU11" s="11">
        <f t="shared" si="8"/>
        <v>70.805525708013832</v>
      </c>
    </row>
    <row r="12" spans="1:47" x14ac:dyDescent="0.2">
      <c r="A12" t="str">
        <f>name!E8</f>
        <v>Skilled trades occupations</v>
      </c>
      <c r="B12" s="11">
        <v>63.002148859002595</v>
      </c>
      <c r="C12" s="11">
        <v>11.493181483325298</v>
      </c>
      <c r="D12" s="11">
        <v>30.387486902061074</v>
      </c>
      <c r="E12" s="11">
        <f t="shared" si="0"/>
        <v>104.88281724438896</v>
      </c>
      <c r="F12" s="11"/>
      <c r="G12" s="11">
        <v>55.39793426718272</v>
      </c>
      <c r="H12" s="11">
        <v>9.4689254497558242</v>
      </c>
      <c r="I12" s="11">
        <v>29.672473968734355</v>
      </c>
      <c r="J12" s="11">
        <f t="shared" si="1"/>
        <v>94.539333685672901</v>
      </c>
      <c r="K12" s="11"/>
      <c r="L12" s="11">
        <v>45.12429879756786</v>
      </c>
      <c r="M12" s="11">
        <v>9.8813256882570233</v>
      </c>
      <c r="N12" s="11">
        <v>30.213906433644457</v>
      </c>
      <c r="O12" s="11">
        <f t="shared" si="2"/>
        <v>85.219530919469335</v>
      </c>
      <c r="Q12" s="10" t="str">
        <f>name!E8</f>
        <v>Skilled trades occupations</v>
      </c>
      <c r="R12" s="11">
        <v>58.426096612106484</v>
      </c>
      <c r="S12" s="11">
        <v>8.1206909988949132</v>
      </c>
      <c r="T12" s="11">
        <v>27.061987740000703</v>
      </c>
      <c r="U12" s="11">
        <f t="shared" si="3"/>
        <v>93.608775351002095</v>
      </c>
      <c r="V12" s="11"/>
      <c r="W12" s="11">
        <v>50.264046126492239</v>
      </c>
      <c r="X12" s="11">
        <v>6.2795112382345675</v>
      </c>
      <c r="Y12" s="11">
        <v>25.743261434446104</v>
      </c>
      <c r="Z12" s="11">
        <f t="shared" si="4"/>
        <v>82.28681879917292</v>
      </c>
      <c r="AA12" s="11"/>
      <c r="AB12" s="11">
        <v>39.376786933691967</v>
      </c>
      <c r="AC12" s="11">
        <v>6.7520769032234105</v>
      </c>
      <c r="AD12" s="11">
        <v>25.609699325381676</v>
      </c>
      <c r="AE12" s="11">
        <f t="shared" si="5"/>
        <v>71.738563162297055</v>
      </c>
      <c r="AG12" s="10" t="str">
        <f>name!E8</f>
        <v>Skilled trades occupations</v>
      </c>
      <c r="AH12" s="11">
        <v>4.5760522468960829</v>
      </c>
      <c r="AI12" s="11">
        <v>3.3724904844303896</v>
      </c>
      <c r="AJ12" s="11">
        <v>3.325499162060364</v>
      </c>
      <c r="AK12" s="11">
        <f t="shared" si="6"/>
        <v>11.274041893386837</v>
      </c>
      <c r="AL12" s="11"/>
      <c r="AM12" s="11">
        <v>5.1338881406904981</v>
      </c>
      <c r="AN12" s="11">
        <v>3.1894142115212598</v>
      </c>
      <c r="AO12" s="11">
        <v>3.9292125342882427</v>
      </c>
      <c r="AP12" s="11">
        <f t="shared" si="7"/>
        <v>12.252514886500002</v>
      </c>
      <c r="AQ12" s="11"/>
      <c r="AR12" s="11">
        <v>5.7475118638758831</v>
      </c>
      <c r="AS12" s="11">
        <v>3.1292487850336146</v>
      </c>
      <c r="AT12" s="11">
        <v>4.6042071082627842</v>
      </c>
      <c r="AU12" s="11">
        <f t="shared" si="8"/>
        <v>13.480967757172282</v>
      </c>
    </row>
    <row r="13" spans="1:47" x14ac:dyDescent="0.2">
      <c r="A13" t="str">
        <f>name!E9</f>
        <v>Caring, leisure and other service occupations</v>
      </c>
      <c r="B13" s="11">
        <v>53.703023460014123</v>
      </c>
      <c r="C13" s="11">
        <v>53.690593301696843</v>
      </c>
      <c r="D13" s="11">
        <v>8.9108807008722124</v>
      </c>
      <c r="E13" s="11">
        <f t="shared" si="0"/>
        <v>116.30449746258319</v>
      </c>
      <c r="F13" s="11"/>
      <c r="G13" s="11">
        <v>54.326424822613419</v>
      </c>
      <c r="H13" s="11">
        <v>52.586832090946146</v>
      </c>
      <c r="I13" s="11">
        <v>13.053608615224936</v>
      </c>
      <c r="J13" s="11">
        <f t="shared" si="1"/>
        <v>119.9668655287845</v>
      </c>
      <c r="K13" s="11"/>
      <c r="L13" s="11">
        <v>65.747315233571996</v>
      </c>
      <c r="M13" s="11">
        <v>56.276623597842885</v>
      </c>
      <c r="N13" s="11">
        <v>14.793567593272718</v>
      </c>
      <c r="O13" s="11">
        <f t="shared" si="2"/>
        <v>136.81750642468759</v>
      </c>
      <c r="Q13" s="10" t="str">
        <f>name!E9</f>
        <v>Caring, leisure and other service occupations</v>
      </c>
      <c r="R13" s="11">
        <v>13.560728654060444</v>
      </c>
      <c r="S13" s="11">
        <v>6.2924115563408183</v>
      </c>
      <c r="T13" s="11">
        <v>1.5156161954154546</v>
      </c>
      <c r="U13" s="11">
        <f t="shared" si="3"/>
        <v>21.368756405816718</v>
      </c>
      <c r="V13" s="11"/>
      <c r="W13" s="11">
        <v>13.898402618635023</v>
      </c>
      <c r="X13" s="11">
        <v>7.0860964459362314</v>
      </c>
      <c r="Y13" s="11">
        <v>1.6518758875185164</v>
      </c>
      <c r="Z13" s="11">
        <f t="shared" si="4"/>
        <v>22.636374952089771</v>
      </c>
      <c r="AA13" s="11"/>
      <c r="AB13" s="11">
        <v>18.046337598448854</v>
      </c>
      <c r="AC13" s="11">
        <v>8.8673481511922088</v>
      </c>
      <c r="AD13" s="11">
        <v>2.4803197235659957</v>
      </c>
      <c r="AE13" s="11">
        <f t="shared" si="5"/>
        <v>29.394005473207056</v>
      </c>
      <c r="AG13" s="10" t="str">
        <f>name!E9</f>
        <v>Caring, leisure and other service occupations</v>
      </c>
      <c r="AH13" s="11">
        <v>40.142294805953689</v>
      </c>
      <c r="AI13" s="11">
        <v>47.398181745356027</v>
      </c>
      <c r="AJ13" s="11">
        <v>7.3952645054567556</v>
      </c>
      <c r="AK13" s="11">
        <f t="shared" si="6"/>
        <v>94.935741056766474</v>
      </c>
      <c r="AL13" s="11"/>
      <c r="AM13" s="11">
        <v>40.428022203978401</v>
      </c>
      <c r="AN13" s="11">
        <v>45.500735645009911</v>
      </c>
      <c r="AO13" s="11">
        <v>11.40173272770642</v>
      </c>
      <c r="AP13" s="11">
        <f t="shared" si="7"/>
        <v>97.330490576694729</v>
      </c>
      <c r="AQ13" s="11"/>
      <c r="AR13" s="11">
        <v>47.700977635123124</v>
      </c>
      <c r="AS13" s="11">
        <v>47.409275446650675</v>
      </c>
      <c r="AT13" s="11">
        <v>12.31324786970672</v>
      </c>
      <c r="AU13" s="11">
        <f t="shared" si="8"/>
        <v>107.42350095148052</v>
      </c>
    </row>
    <row r="14" spans="1:47" x14ac:dyDescent="0.2">
      <c r="A14" t="str">
        <f>name!E10</f>
        <v>Sales and customer service occupations</v>
      </c>
      <c r="B14" s="11">
        <v>33.430777419264672</v>
      </c>
      <c r="C14" s="11">
        <v>54.001963230267336</v>
      </c>
      <c r="D14" s="11">
        <v>6.5211521857796226</v>
      </c>
      <c r="E14" s="11">
        <f t="shared" si="0"/>
        <v>93.953892835311635</v>
      </c>
      <c r="F14" s="11"/>
      <c r="G14" s="11">
        <v>29.775382657847427</v>
      </c>
      <c r="H14" s="11">
        <v>51.653514898388515</v>
      </c>
      <c r="I14" s="11">
        <v>5.1079794494283473</v>
      </c>
      <c r="J14" s="11">
        <f t="shared" si="1"/>
        <v>86.53687700566428</v>
      </c>
      <c r="K14" s="11"/>
      <c r="L14" s="11">
        <v>28.927143020601118</v>
      </c>
      <c r="M14" s="11">
        <v>52.543023290748827</v>
      </c>
      <c r="N14" s="11">
        <v>4.341149226622588</v>
      </c>
      <c r="O14" s="11">
        <f t="shared" si="2"/>
        <v>85.811315537972533</v>
      </c>
      <c r="Q14" s="10" t="str">
        <f>name!E10</f>
        <v>Sales and customer service occupations</v>
      </c>
      <c r="R14" s="11">
        <v>13.748011980097978</v>
      </c>
      <c r="S14" s="11">
        <v>16.518229791230109</v>
      </c>
      <c r="T14" s="11">
        <v>3.3007972929197149</v>
      </c>
      <c r="U14" s="11">
        <f t="shared" si="3"/>
        <v>33.567039064247801</v>
      </c>
      <c r="V14" s="11"/>
      <c r="W14" s="11">
        <v>12.862317105984316</v>
      </c>
      <c r="X14" s="11">
        <v>16.237036959534571</v>
      </c>
      <c r="Y14" s="11">
        <v>3.0649515450115978</v>
      </c>
      <c r="Z14" s="11">
        <f t="shared" si="4"/>
        <v>32.164305610530484</v>
      </c>
      <c r="AA14" s="11"/>
      <c r="AB14" s="11">
        <v>12.938659656414195</v>
      </c>
      <c r="AC14" s="11">
        <v>17.149071553727179</v>
      </c>
      <c r="AD14" s="11">
        <v>2.6370538714219327</v>
      </c>
      <c r="AE14" s="11">
        <f t="shared" si="5"/>
        <v>32.724785081563304</v>
      </c>
      <c r="AG14" s="10" t="str">
        <f>name!E10</f>
        <v>Sales and customer service occupations</v>
      </c>
      <c r="AH14" s="11">
        <v>19.682765439166673</v>
      </c>
      <c r="AI14" s="11">
        <v>37.483733439037202</v>
      </c>
      <c r="AJ14" s="11">
        <v>3.2203548928599104</v>
      </c>
      <c r="AK14" s="11">
        <f t="shared" si="6"/>
        <v>60.386853771063784</v>
      </c>
      <c r="AL14" s="11"/>
      <c r="AM14" s="11">
        <v>16.913065551863117</v>
      </c>
      <c r="AN14" s="11">
        <v>35.416477938853944</v>
      </c>
      <c r="AO14" s="11">
        <v>2.0430279044167468</v>
      </c>
      <c r="AP14" s="11">
        <f t="shared" si="7"/>
        <v>54.372571395133804</v>
      </c>
      <c r="AQ14" s="11"/>
      <c r="AR14" s="11">
        <v>15.988483364186919</v>
      </c>
      <c r="AS14" s="11">
        <v>35.393951737021666</v>
      </c>
      <c r="AT14" s="11">
        <v>1.704095355200653</v>
      </c>
      <c r="AU14" s="11">
        <f t="shared" si="8"/>
        <v>53.086530456409236</v>
      </c>
    </row>
    <row r="15" spans="1:47" x14ac:dyDescent="0.2">
      <c r="A15" t="str">
        <f>name!E11</f>
        <v>Process, plant and machine operatives</v>
      </c>
      <c r="B15" s="11">
        <v>63.679007122240321</v>
      </c>
      <c r="C15" s="11">
        <v>11.104756231245567</v>
      </c>
      <c r="D15" s="11">
        <v>7.9723314419665314</v>
      </c>
      <c r="E15" s="11">
        <f t="shared" si="0"/>
        <v>82.756094795452412</v>
      </c>
      <c r="F15" s="11"/>
      <c r="G15" s="11">
        <v>56.356719215762318</v>
      </c>
      <c r="H15" s="11">
        <v>13.122707599227228</v>
      </c>
      <c r="I15" s="11">
        <v>10.698400354051136</v>
      </c>
      <c r="J15" s="11">
        <f t="shared" si="1"/>
        <v>80.177827169040683</v>
      </c>
      <c r="K15" s="11"/>
      <c r="L15" s="11">
        <v>58.999424901189585</v>
      </c>
      <c r="M15" s="11">
        <v>16.281931372000486</v>
      </c>
      <c r="N15" s="11">
        <v>11.909881981708622</v>
      </c>
      <c r="O15" s="11">
        <f t="shared" si="2"/>
        <v>87.191238254898693</v>
      </c>
      <c r="Q15" s="10" t="str">
        <f>name!E11</f>
        <v>Process, plant and machine operatives</v>
      </c>
      <c r="R15" s="11">
        <v>55.494624703793278</v>
      </c>
      <c r="S15" s="11">
        <v>7.8177728603875227</v>
      </c>
      <c r="T15" s="11">
        <v>6.9864806434120421</v>
      </c>
      <c r="U15" s="11">
        <f t="shared" si="3"/>
        <v>70.298878207592836</v>
      </c>
      <c r="V15" s="11"/>
      <c r="W15" s="11">
        <v>49.910637194017809</v>
      </c>
      <c r="X15" s="11">
        <v>9.7749543612364498</v>
      </c>
      <c r="Y15" s="11">
        <v>9.251575693855548</v>
      </c>
      <c r="Z15" s="11">
        <f t="shared" si="4"/>
        <v>68.937167249109805</v>
      </c>
      <c r="AA15" s="11"/>
      <c r="AB15" s="11">
        <v>50.366167789837704</v>
      </c>
      <c r="AC15" s="11">
        <v>10.789944257813076</v>
      </c>
      <c r="AD15" s="11">
        <v>10.517354940695917</v>
      </c>
      <c r="AE15" s="11">
        <f t="shared" si="5"/>
        <v>71.673466988346689</v>
      </c>
      <c r="AG15" s="10" t="str">
        <f>name!E11</f>
        <v>Process, plant and machine operatives</v>
      </c>
      <c r="AH15" s="11">
        <v>8.1843824184470151</v>
      </c>
      <c r="AI15" s="11">
        <v>3.2869833708580418</v>
      </c>
      <c r="AJ15" s="11">
        <v>0.98585079855448821</v>
      </c>
      <c r="AK15" s="11">
        <f t="shared" si="6"/>
        <v>12.457216587859545</v>
      </c>
      <c r="AL15" s="11"/>
      <c r="AM15" s="11">
        <v>6.4460820217444903</v>
      </c>
      <c r="AN15" s="11">
        <v>3.3477532379907728</v>
      </c>
      <c r="AO15" s="11">
        <v>1.4468246601955927</v>
      </c>
      <c r="AP15" s="11">
        <f t="shared" si="7"/>
        <v>11.240659919930856</v>
      </c>
      <c r="AQ15" s="11"/>
      <c r="AR15" s="11">
        <v>8.6332571113519041</v>
      </c>
      <c r="AS15" s="11">
        <v>5.4919871141873973</v>
      </c>
      <c r="AT15" s="11">
        <v>1.3925270410127051</v>
      </c>
      <c r="AU15" s="11">
        <f t="shared" si="8"/>
        <v>15.517771266552007</v>
      </c>
    </row>
    <row r="16" spans="1:47" x14ac:dyDescent="0.2">
      <c r="A16" t="str">
        <f>name!E12</f>
        <v>Elementary occupations</v>
      </c>
      <c r="B16" s="11">
        <v>62.294100295357573</v>
      </c>
      <c r="C16" s="11">
        <v>59.472083132990143</v>
      </c>
      <c r="D16" s="11">
        <v>6.5481717932964623</v>
      </c>
      <c r="E16" s="11">
        <f t="shared" si="0"/>
        <v>128.31435522164418</v>
      </c>
      <c r="F16" s="11"/>
      <c r="G16" s="11">
        <v>51.121520577531989</v>
      </c>
      <c r="H16" s="11">
        <v>52.548090774085566</v>
      </c>
      <c r="I16" s="11">
        <v>6.3584871355218873</v>
      </c>
      <c r="J16" s="11">
        <f t="shared" si="1"/>
        <v>110.02809848713945</v>
      </c>
      <c r="K16" s="11"/>
      <c r="L16" s="11">
        <v>48.949817963860241</v>
      </c>
      <c r="M16" s="11">
        <v>41.979663836728911</v>
      </c>
      <c r="N16" s="11">
        <v>8.1069961088861913</v>
      </c>
      <c r="O16" s="11">
        <f t="shared" si="2"/>
        <v>99.036477909475337</v>
      </c>
      <c r="Q16" s="10" t="str">
        <f>name!E12</f>
        <v>Elementary occupations</v>
      </c>
      <c r="R16" s="11">
        <v>47.556149862974578</v>
      </c>
      <c r="S16" s="11">
        <v>20.69670464145333</v>
      </c>
      <c r="T16" s="11">
        <v>3.8139453751316714</v>
      </c>
      <c r="U16" s="11">
        <f t="shared" si="3"/>
        <v>72.066799879559582</v>
      </c>
      <c r="V16" s="11"/>
      <c r="W16" s="11">
        <v>38.648366703911471</v>
      </c>
      <c r="X16" s="11">
        <v>17.151791778692751</v>
      </c>
      <c r="Y16" s="11">
        <v>4.0516153272940212</v>
      </c>
      <c r="Z16" s="11">
        <f t="shared" si="4"/>
        <v>59.851773809898241</v>
      </c>
      <c r="AA16" s="11"/>
      <c r="AB16" s="11">
        <v>35.597900871673559</v>
      </c>
      <c r="AC16" s="11">
        <v>13.874246165317725</v>
      </c>
      <c r="AD16" s="11">
        <v>5.3021068153988518</v>
      </c>
      <c r="AE16" s="11">
        <f t="shared" si="5"/>
        <v>54.774253852390139</v>
      </c>
      <c r="AG16" s="10" t="str">
        <f>name!E12</f>
        <v>Elementary occupations</v>
      </c>
      <c r="AH16" s="11">
        <v>14.737950432383013</v>
      </c>
      <c r="AI16" s="11">
        <v>38.775378491536827</v>
      </c>
      <c r="AJ16" s="11">
        <v>2.7342264181647939</v>
      </c>
      <c r="AK16" s="11">
        <f t="shared" si="6"/>
        <v>56.247555342084638</v>
      </c>
      <c r="AL16" s="11"/>
      <c r="AM16" s="11">
        <v>12.473153873620547</v>
      </c>
      <c r="AN16" s="11">
        <v>35.396298995392861</v>
      </c>
      <c r="AO16" s="11">
        <v>2.3068718082278705</v>
      </c>
      <c r="AP16" s="11">
        <f t="shared" si="7"/>
        <v>50.176324677241276</v>
      </c>
      <c r="AQ16" s="11"/>
      <c r="AR16" s="11">
        <v>13.351917092186707</v>
      </c>
      <c r="AS16" s="11">
        <v>28.105417671411217</v>
      </c>
      <c r="AT16" s="11">
        <v>2.8048892934873422</v>
      </c>
      <c r="AU16" s="11">
        <f t="shared" si="8"/>
        <v>44.26222405708527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612.96550755796989</v>
      </c>
      <c r="C18" s="34">
        <f t="shared" ref="C18:D18" si="9">SUM(C8:C16)</f>
        <v>303.19039573332691</v>
      </c>
      <c r="D18" s="34">
        <f t="shared" si="9"/>
        <v>122.13709670870348</v>
      </c>
      <c r="E18" s="34">
        <f t="shared" si="0"/>
        <v>1038.2930000000003</v>
      </c>
      <c r="F18" s="34"/>
      <c r="G18" s="34">
        <f>SUM(G8:G16)</f>
        <v>642.29149435053489</v>
      </c>
      <c r="H18" s="34">
        <f t="shared" ref="H18:I18" si="10">SUM(H8:H16)</f>
        <v>312.21826353640631</v>
      </c>
      <c r="I18" s="34">
        <f t="shared" si="10"/>
        <v>131.71724211305818</v>
      </c>
      <c r="J18" s="34">
        <f t="shared" ref="J18" si="11">SUM(G18:I18)</f>
        <v>1086.2269999999994</v>
      </c>
      <c r="K18" s="34"/>
      <c r="L18" s="34">
        <f>SUM(L8:L16)</f>
        <v>673.00330067772131</v>
      </c>
      <c r="M18" s="34">
        <f t="shared" ref="M18:N18" si="12">SUM(M8:M16)</f>
        <v>316.94546885512602</v>
      </c>
      <c r="N18" s="34">
        <f t="shared" si="12"/>
        <v>139.54123046715236</v>
      </c>
      <c r="O18" s="34">
        <f>SUM(L18:N18)</f>
        <v>1129.4899999999998</v>
      </c>
      <c r="Q18" s="231" t="str">
        <f>name!E3</f>
        <v>All occupations</v>
      </c>
      <c r="R18" s="34">
        <f>SUM(R8:R16)</f>
        <v>389.82315029758473</v>
      </c>
      <c r="S18" s="34">
        <f t="shared" ref="S18:T18" si="13">SUM(S8:S16)</f>
        <v>81.048667320848352</v>
      </c>
      <c r="T18" s="34">
        <f t="shared" si="13"/>
        <v>79.669850659247231</v>
      </c>
      <c r="U18" s="34">
        <f t="shared" ref="U18" si="14">SUM(R18:T18)</f>
        <v>550.54166827768029</v>
      </c>
      <c r="V18" s="34"/>
      <c r="W18" s="34">
        <f>SUM(W8:W16)</f>
        <v>400.35597219046576</v>
      </c>
      <c r="X18" s="34">
        <f t="shared" ref="X18:Y18" si="15">SUM(X8:X16)</f>
        <v>87.371372005902529</v>
      </c>
      <c r="Y18" s="34">
        <f t="shared" si="15"/>
        <v>77.795141362470901</v>
      </c>
      <c r="Z18" s="34">
        <f t="shared" ref="Z18" si="16">SUM(W18:Y18)</f>
        <v>565.52248555883921</v>
      </c>
      <c r="AA18" s="34"/>
      <c r="AB18" s="34">
        <f>SUM(AB8:AB16)</f>
        <v>405.09357625839812</v>
      </c>
      <c r="AC18" s="34">
        <f t="shared" ref="AC18:AD18" si="17">SUM(AC8:AC16)</f>
        <v>92.564006334135897</v>
      </c>
      <c r="AD18" s="34">
        <f t="shared" si="17"/>
        <v>81.646234364359557</v>
      </c>
      <c r="AE18" s="34">
        <f t="shared" ref="AE18" si="18">SUM(AB18:AD18)</f>
        <v>579.30381695689357</v>
      </c>
      <c r="AG18" s="231" t="str">
        <f>name!E3</f>
        <v>All occupations</v>
      </c>
      <c r="AH18" s="34">
        <f>SUM(AH8:AH16)</f>
        <v>223.14235726038504</v>
      </c>
      <c r="AI18" s="34">
        <f t="shared" ref="AI18:AJ18" si="19">SUM(AI8:AI16)</f>
        <v>222.14172841247856</v>
      </c>
      <c r="AJ18" s="34">
        <f t="shared" si="19"/>
        <v>42.467246049456215</v>
      </c>
      <c r="AK18" s="34">
        <f t="shared" si="6"/>
        <v>487.75133172231983</v>
      </c>
      <c r="AL18" s="34"/>
      <c r="AM18" s="34">
        <f>SUM(AM8:AM16)</f>
        <v>241.93552216006918</v>
      </c>
      <c r="AN18" s="34">
        <f t="shared" ref="AN18:AO18" si="20">SUM(AN8:AN16)</f>
        <v>224.84689153050371</v>
      </c>
      <c r="AO18" s="34">
        <f t="shared" si="20"/>
        <v>53.922100750587298</v>
      </c>
      <c r="AP18" s="34">
        <f t="shared" si="7"/>
        <v>520.7045144411602</v>
      </c>
      <c r="AQ18" s="34"/>
      <c r="AR18" s="34">
        <f>SUM(AR8:AR16)</f>
        <v>267.90972441932325</v>
      </c>
      <c r="AS18" s="34">
        <f t="shared" ref="AS18:AT18" si="21">SUM(AS8:AS16)</f>
        <v>224.38146252099023</v>
      </c>
      <c r="AT18" s="34">
        <f t="shared" si="21"/>
        <v>57.894996102792781</v>
      </c>
      <c r="AU18" s="34">
        <f t="shared" si="8"/>
        <v>550.18618304310621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11.120593988132486</v>
      </c>
      <c r="C26" s="18">
        <f t="shared" ref="C26:O26" si="22">C8/C$18*100</f>
        <v>3.3871780152350652</v>
      </c>
      <c r="D26" s="18">
        <f t="shared" si="22"/>
        <v>15.085090889236941</v>
      </c>
      <c r="E26" s="18">
        <f t="shared" si="22"/>
        <v>9.3287247298579423</v>
      </c>
      <c r="F26" s="18"/>
      <c r="G26" s="18">
        <f t="shared" si="22"/>
        <v>12.369522732452429</v>
      </c>
      <c r="H26" s="18">
        <f t="shared" si="22"/>
        <v>5.1261378437620237</v>
      </c>
      <c r="I26" s="18">
        <f t="shared" si="22"/>
        <v>16.755915334913738</v>
      </c>
      <c r="J26" s="18">
        <f t="shared" si="22"/>
        <v>10.819429137235739</v>
      </c>
      <c r="K26" s="18"/>
      <c r="L26" s="18">
        <f t="shared" si="22"/>
        <v>12.77783582855378</v>
      </c>
      <c r="M26" s="18">
        <f t="shared" si="22"/>
        <v>6.4707311645739995</v>
      </c>
      <c r="N26" s="18">
        <f t="shared" si="22"/>
        <v>18.479615215595981</v>
      </c>
      <c r="O26" s="18">
        <f t="shared" si="22"/>
        <v>11.712421408485156</v>
      </c>
      <c r="Q26" t="str">
        <f>$A$8</f>
        <v>Managers, directors and senior officials</v>
      </c>
      <c r="R26" s="18">
        <f>R8/R$18*100</f>
        <v>12.986032548294412</v>
      </c>
      <c r="S26" s="18">
        <f t="shared" ref="S26:U26" si="23">S8/S$18*100</f>
        <v>5.7764656550361471</v>
      </c>
      <c r="T26" s="18">
        <f t="shared" si="23"/>
        <v>15.174617279915873</v>
      </c>
      <c r="U26" s="18">
        <f t="shared" si="23"/>
        <v>12.241381246571462</v>
      </c>
      <c r="V26" s="18"/>
      <c r="W26" s="18">
        <f t="shared" ref="W26:Z26" si="24">W8/W$18*100</f>
        <v>14.444159915776092</v>
      </c>
      <c r="X26" s="18">
        <f t="shared" si="24"/>
        <v>8.3080917264048448</v>
      </c>
      <c r="Y26" s="18">
        <f t="shared" si="24"/>
        <v>18.193769273866806</v>
      </c>
      <c r="Z26" s="18">
        <f t="shared" si="24"/>
        <v>14.011966125782221</v>
      </c>
      <c r="AA26" s="18"/>
      <c r="AB26" s="18">
        <f t="shared" ref="AB26:AE26" si="25">AB8/AB$18*100</f>
        <v>14.486276623013255</v>
      </c>
      <c r="AC26" s="18">
        <f t="shared" si="25"/>
        <v>11.020605243322786</v>
      </c>
      <c r="AD26" s="18">
        <f t="shared" si="25"/>
        <v>20.882372732524868</v>
      </c>
      <c r="AE26" s="18">
        <f t="shared" si="25"/>
        <v>14.833971094440221</v>
      </c>
      <c r="AG26" t="str">
        <f>$A$8</f>
        <v>Managers, directors and senior officials</v>
      </c>
      <c r="AH26" s="18">
        <f>AH8/AH$18*100</f>
        <v>7.861727562515469</v>
      </c>
      <c r="AI26" s="18">
        <f t="shared" ref="AI26:AK26" si="26">AI8/AI$18*100</f>
        <v>2.5154436480094646</v>
      </c>
      <c r="AJ26" s="18">
        <f t="shared" si="26"/>
        <v>14.917136645932718</v>
      </c>
      <c r="AK26" s="18">
        <f t="shared" si="26"/>
        <v>6.0411093538650489</v>
      </c>
      <c r="AL26" s="18"/>
      <c r="AM26" s="18">
        <f t="shared" ref="AM26:AP26" si="27">AM8/AM$18*100</f>
        <v>8.9364039450322821</v>
      </c>
      <c r="AN26" s="18">
        <f t="shared" si="27"/>
        <v>3.8896890118763725</v>
      </c>
      <c r="AO26" s="18">
        <f t="shared" si="27"/>
        <v>14.681477416464839</v>
      </c>
      <c r="AP26" s="18">
        <f t="shared" si="27"/>
        <v>7.3521047662553558</v>
      </c>
      <c r="AQ26" s="18"/>
      <c r="AR26" s="18">
        <f t="shared" ref="AR26:AU26" si="28">AR8/AR$18*100</f>
        <v>10.194583605240993</v>
      </c>
      <c r="AS26" s="18">
        <f t="shared" si="28"/>
        <v>4.5937732006092782</v>
      </c>
      <c r="AT26" s="18">
        <f t="shared" si="28"/>
        <v>15.0911340591314</v>
      </c>
      <c r="AU26" s="18">
        <f t="shared" si="28"/>
        <v>8.425669207816588</v>
      </c>
    </row>
    <row r="27" spans="1:47" x14ac:dyDescent="0.2">
      <c r="A27" t="str">
        <f>$A$9</f>
        <v>Professional occupations</v>
      </c>
      <c r="B27" s="18">
        <f t="shared" ref="B27:B34" si="29">B9/B$18*100</f>
        <v>21.075638747061795</v>
      </c>
      <c r="C27" s="18">
        <f t="shared" ref="C27:O27" si="30">C9/C$18*100</f>
        <v>11.164858991893055</v>
      </c>
      <c r="D27" s="18">
        <f t="shared" si="30"/>
        <v>18.584003314272543</v>
      </c>
      <c r="E27" s="18">
        <f t="shared" si="30"/>
        <v>17.8885091470232</v>
      </c>
      <c r="F27" s="18"/>
      <c r="G27" s="18">
        <f t="shared" si="30"/>
        <v>25.175728596621983</v>
      </c>
      <c r="H27" s="18">
        <f t="shared" si="30"/>
        <v>13.963910014233871</v>
      </c>
      <c r="I27" s="18">
        <f t="shared" si="30"/>
        <v>18.323756192305542</v>
      </c>
      <c r="J27" s="18">
        <f t="shared" si="30"/>
        <v>21.122195185088504</v>
      </c>
      <c r="K27" s="18"/>
      <c r="L27" s="18">
        <f t="shared" si="30"/>
        <v>28.46143199535063</v>
      </c>
      <c r="M27" s="18">
        <f t="shared" si="30"/>
        <v>16.576420658644533</v>
      </c>
      <c r="N27" s="18">
        <f t="shared" si="30"/>
        <v>17.212617609872861</v>
      </c>
      <c r="O27" s="18">
        <f t="shared" si="30"/>
        <v>23.736667817618219</v>
      </c>
      <c r="Q27" t="str">
        <f>$A$9</f>
        <v>Professional occupations</v>
      </c>
      <c r="R27" s="18">
        <f t="shared" ref="R27:U27" si="31">R9/R$18*100</f>
        <v>20.744765497293884</v>
      </c>
      <c r="S27" s="18">
        <f t="shared" si="31"/>
        <v>8.3702748115330188</v>
      </c>
      <c r="T27" s="18">
        <f t="shared" si="31"/>
        <v>18.718912434295408</v>
      </c>
      <c r="U27" s="18">
        <f t="shared" si="31"/>
        <v>18.629874914198961</v>
      </c>
      <c r="V27" s="18"/>
      <c r="W27" s="18">
        <f t="shared" ref="W27:Z27" si="32">W9/W$18*100</f>
        <v>24.734755561764846</v>
      </c>
      <c r="X27" s="18">
        <f t="shared" si="32"/>
        <v>12.273867106690378</v>
      </c>
      <c r="Y27" s="18">
        <f t="shared" si="32"/>
        <v>15.517757822259565</v>
      </c>
      <c r="Z27" s="18">
        <f t="shared" si="32"/>
        <v>21.541668445113181</v>
      </c>
      <c r="AA27" s="18"/>
      <c r="AB27" s="18">
        <f t="shared" ref="AB27:AE27" si="33">AB9/AB$18*100</f>
        <v>28.207153697305326</v>
      </c>
      <c r="AC27" s="18">
        <f t="shared" si="33"/>
        <v>14.619637955698856</v>
      </c>
      <c r="AD27" s="18">
        <f t="shared" si="33"/>
        <v>13.006941060101893</v>
      </c>
      <c r="AE27" s="18">
        <f t="shared" si="33"/>
        <v>23.893777980807364</v>
      </c>
      <c r="AG27" t="str">
        <f>$A$9</f>
        <v>Professional occupations</v>
      </c>
      <c r="AH27" s="18">
        <f t="shared" ref="AH27:AK27" si="34">AH9/AH$18*100</f>
        <v>21.653664605340346</v>
      </c>
      <c r="AI27" s="18">
        <f>AI9/AI$18*100</f>
        <v>12.184466272131459</v>
      </c>
      <c r="AJ27" s="18">
        <f t="shared" si="34"/>
        <v>18.330909684601444</v>
      </c>
      <c r="AK27" s="18">
        <f t="shared" si="34"/>
        <v>17.051704161122601</v>
      </c>
      <c r="AL27" s="18"/>
      <c r="AM27" s="18">
        <f t="shared" ref="AM27:AP27" si="35">AM9/AM$18*100</f>
        <v>25.905452725198696</v>
      </c>
      <c r="AN27" s="18">
        <f t="shared" si="35"/>
        <v>14.620629644982641</v>
      </c>
      <c r="AO27" s="18">
        <f t="shared" si="35"/>
        <v>22.372059890084099</v>
      </c>
      <c r="AP27" s="18">
        <f t="shared" si="35"/>
        <v>20.666617109509083</v>
      </c>
      <c r="AQ27" s="18"/>
      <c r="AR27" s="18">
        <f t="shared" ref="AR27:AU27" si="36">AR9/AR$18*100</f>
        <v>28.845914138891064</v>
      </c>
      <c r="AS27" s="18">
        <f t="shared" si="36"/>
        <v>17.383651543384158</v>
      </c>
      <c r="AT27" s="18">
        <f t="shared" si="36"/>
        <v>23.143659605862013</v>
      </c>
      <c r="AU27" s="18">
        <f t="shared" si="36"/>
        <v>23.571242875983401</v>
      </c>
    </row>
    <row r="28" spans="1:47" x14ac:dyDescent="0.2">
      <c r="A28" t="str">
        <f>$A$10</f>
        <v>Associate professional occupations</v>
      </c>
      <c r="B28" s="18">
        <f t="shared" si="29"/>
        <v>12.912207842426609</v>
      </c>
      <c r="C28" s="18">
        <f t="shared" ref="C28:O28" si="37">C10/C$18*100</f>
        <v>7.6142595924393301</v>
      </c>
      <c r="D28" s="18">
        <f t="shared" si="37"/>
        <v>13.247338697087685</v>
      </c>
      <c r="E28" s="18">
        <f t="shared" si="37"/>
        <v>11.404584159244193</v>
      </c>
      <c r="F28" s="18"/>
      <c r="G28" s="18">
        <f t="shared" si="37"/>
        <v>14.262926804136841</v>
      </c>
      <c r="H28" s="18">
        <f t="shared" si="37"/>
        <v>8.79664357442857</v>
      </c>
      <c r="I28" s="18">
        <f t="shared" si="37"/>
        <v>11.781654831439381</v>
      </c>
      <c r="J28" s="18">
        <f t="shared" si="37"/>
        <v>12.390850563025332</v>
      </c>
      <c r="K28" s="18"/>
      <c r="L28" s="18">
        <f t="shared" si="37"/>
        <v>14.046587192917526</v>
      </c>
      <c r="M28" s="18">
        <f t="shared" si="37"/>
        <v>9.0276542980243519</v>
      </c>
      <c r="N28" s="18">
        <f t="shared" si="37"/>
        <v>11.139738605904482</v>
      </c>
      <c r="O28" s="18">
        <f t="shared" si="37"/>
        <v>12.279105171706325</v>
      </c>
      <c r="Q28" t="str">
        <f>$A$10</f>
        <v>Associate professional occupations</v>
      </c>
      <c r="R28" s="18">
        <f t="shared" ref="R28:U28" si="38">R10/R$18*100</f>
        <v>13.369963878942158</v>
      </c>
      <c r="S28" s="18">
        <f t="shared" si="38"/>
        <v>7.3015310664283701</v>
      </c>
      <c r="T28" s="18">
        <f t="shared" si="38"/>
        <v>11.241572733695783</v>
      </c>
      <c r="U28" s="18">
        <f t="shared" si="38"/>
        <v>12.168588878688782</v>
      </c>
      <c r="V28" s="18"/>
      <c r="W28" s="18">
        <f t="shared" ref="W28:Z28" si="39">W10/W$18*100</f>
        <v>14.548137118835772</v>
      </c>
      <c r="X28" s="18">
        <f t="shared" si="39"/>
        <v>9.2302958472124956</v>
      </c>
      <c r="Y28" s="18">
        <f t="shared" si="39"/>
        <v>8.9800595495291589</v>
      </c>
      <c r="Z28" s="18">
        <f t="shared" si="39"/>
        <v>12.960584912586068</v>
      </c>
      <c r="AA28" s="18"/>
      <c r="AB28" s="18">
        <f t="shared" ref="AB28:AE28" si="40">AB10/AB$18*100</f>
        <v>13.749907227962572</v>
      </c>
      <c r="AC28" s="18">
        <f t="shared" si="40"/>
        <v>7.5907641720989698</v>
      </c>
      <c r="AD28" s="18">
        <f t="shared" si="40"/>
        <v>7.8361055372646202</v>
      </c>
      <c r="AE28" s="18">
        <f t="shared" si="40"/>
        <v>11.932286551492508</v>
      </c>
      <c r="AG28" t="str">
        <f>$A$10</f>
        <v>Associate professional occupations</v>
      </c>
      <c r="AH28" s="18">
        <f t="shared" ref="AH28:AK28" si="41">AH10/AH$18*100</f>
        <v>12.112521478918302</v>
      </c>
      <c r="AI28" s="18">
        <f t="shared" si="41"/>
        <v>7.7283589579549217</v>
      </c>
      <c r="AJ28" s="18">
        <f t="shared" si="41"/>
        <v>17.010216906207635</v>
      </c>
      <c r="AK28" s="18">
        <f t="shared" si="41"/>
        <v>10.542225810923975</v>
      </c>
      <c r="AL28" s="18"/>
      <c r="AM28" s="18">
        <f t="shared" ref="AM28:AP28" si="42">AM10/AM$18*100</f>
        <v>13.790959513841655</v>
      </c>
      <c r="AN28" s="18">
        <f t="shared" si="42"/>
        <v>8.6281342666560441</v>
      </c>
      <c r="AO28" s="18">
        <f t="shared" si="42"/>
        <v>15.82360605297564</v>
      </c>
      <c r="AP28" s="18">
        <f t="shared" si="42"/>
        <v>11.772078156533654</v>
      </c>
      <c r="AQ28" s="18"/>
      <c r="AR28" s="18">
        <f t="shared" ref="AR28:AU28" si="43">AR10/AR$18*100</f>
        <v>14.495182884127713</v>
      </c>
      <c r="AS28" s="18">
        <f t="shared" si="43"/>
        <v>9.6204140796180333</v>
      </c>
      <c r="AT28" s="18">
        <f t="shared" si="43"/>
        <v>15.798676647753787</v>
      </c>
      <c r="AU28" s="18">
        <f t="shared" si="43"/>
        <v>12.644278556051106</v>
      </c>
    </row>
    <row r="29" spans="1:47" x14ac:dyDescent="0.2">
      <c r="A29" t="str">
        <f>$A$11</f>
        <v>Administrative and secretarial occupations</v>
      </c>
      <c r="B29" s="18">
        <f t="shared" si="29"/>
        <v>9.8467642827819759</v>
      </c>
      <c r="C29" s="18">
        <f t="shared" ref="C29:O29" si="44">C11/C$18*100</f>
        <v>15.245118784964681</v>
      </c>
      <c r="D29" s="18">
        <f t="shared" si="44"/>
        <v>3.6800487171977583</v>
      </c>
      <c r="E29" s="18">
        <f t="shared" si="44"/>
        <v>10.697723022190537</v>
      </c>
      <c r="F29" s="18"/>
      <c r="G29" s="18">
        <f t="shared" si="44"/>
        <v>9.7391903570605507</v>
      </c>
      <c r="H29" s="18">
        <f t="shared" si="44"/>
        <v>14.65988839265785</v>
      </c>
      <c r="I29" s="18">
        <f t="shared" si="44"/>
        <v>3.8733318516444832</v>
      </c>
      <c r="J29" s="18">
        <f t="shared" si="44"/>
        <v>10.442263555482578</v>
      </c>
      <c r="K29" s="18"/>
      <c r="L29" s="18">
        <f t="shared" si="44"/>
        <v>7.9018441122453469</v>
      </c>
      <c r="M29" s="18">
        <f t="shared" si="44"/>
        <v>12.091435338272463</v>
      </c>
      <c r="N29" s="18">
        <f t="shared" si="44"/>
        <v>3.4583469842557855</v>
      </c>
      <c r="O29" s="18">
        <f t="shared" si="44"/>
        <v>8.528517122743505</v>
      </c>
      <c r="Q29" t="str">
        <f>$A$11</f>
        <v>Administrative and secretarial occupations</v>
      </c>
      <c r="R29" s="18">
        <f t="shared" ref="R29:U29" si="45">R11/R$18*100</f>
        <v>4.4707105062585324</v>
      </c>
      <c r="S29" s="18">
        <f t="shared" si="45"/>
        <v>5.205908216833711</v>
      </c>
      <c r="T29" s="18">
        <f t="shared" si="45"/>
        <v>1.295288856051195</v>
      </c>
      <c r="U29" s="18">
        <f t="shared" si="45"/>
        <v>4.119422701653785</v>
      </c>
      <c r="V29" s="18"/>
      <c r="W29" s="18">
        <f t="shared" ref="W29:Z29" si="46">W11/W$18*100</f>
        <v>4.913811721674274</v>
      </c>
      <c r="X29" s="18">
        <f t="shared" si="46"/>
        <v>5.4876158770464301</v>
      </c>
      <c r="Y29" s="18">
        <f t="shared" si="46"/>
        <v>1.0538978130466838</v>
      </c>
      <c r="Z29" s="18">
        <f t="shared" si="46"/>
        <v>4.4714800757382056</v>
      </c>
      <c r="AA29" s="18"/>
      <c r="AB29" s="18">
        <f t="shared" ref="AB29:AE29" si="47">AB11/AB$18*100</f>
        <v>4.9666027687308576</v>
      </c>
      <c r="AC29" s="18">
        <f t="shared" si="47"/>
        <v>4.7225349334830673</v>
      </c>
      <c r="AD29" s="18">
        <f t="shared" si="47"/>
        <v>1.2645605034186058</v>
      </c>
      <c r="AE29" s="18">
        <f t="shared" si="47"/>
        <v>4.4058439793710136</v>
      </c>
      <c r="AG29" t="str">
        <f>$A$11</f>
        <v>Administrative and secretarial occupations</v>
      </c>
      <c r="AH29" s="18">
        <f t="shared" ref="AH29:AK29" si="48">AH11/AH$18*100</f>
        <v>19.238572476723881</v>
      </c>
      <c r="AI29" s="18">
        <f t="shared" si="48"/>
        <v>18.907936407368165</v>
      </c>
      <c r="AJ29" s="18">
        <f t="shared" si="48"/>
        <v>8.1539310540569208</v>
      </c>
      <c r="AK29" s="18">
        <f t="shared" si="48"/>
        <v>18.122876368489806</v>
      </c>
      <c r="AL29" s="18"/>
      <c r="AM29" s="18">
        <f t="shared" ref="AM29:AP29" si="49">AM11/AM$18*100</f>
        <v>17.724248266328701</v>
      </c>
      <c r="AN29" s="18">
        <f t="shared" si="49"/>
        <v>18.224065013673211</v>
      </c>
      <c r="AO29" s="18">
        <f t="shared" si="49"/>
        <v>7.9410196186588067</v>
      </c>
      <c r="AP29" s="18">
        <f t="shared" si="49"/>
        <v>16.926963074215582</v>
      </c>
      <c r="AQ29" s="18"/>
      <c r="AR29" s="18">
        <f t="shared" ref="AR29:AU29" si="50">AR11/AR$18*100</f>
        <v>12.340083207907041</v>
      </c>
      <c r="AS29" s="18">
        <f t="shared" si="50"/>
        <v>15.1313252475413</v>
      </c>
      <c r="AT29" s="18">
        <f t="shared" si="50"/>
        <v>6.5521274008185122</v>
      </c>
      <c r="AU29" s="18">
        <f t="shared" si="50"/>
        <v>12.869375475113728</v>
      </c>
    </row>
    <row r="30" spans="1:47" x14ac:dyDescent="0.2">
      <c r="A30" t="str">
        <f>$A$12</f>
        <v>Skilled trades occupations</v>
      </c>
      <c r="B30" s="18">
        <f t="shared" si="29"/>
        <v>10.278253520332758</v>
      </c>
      <c r="C30" s="18">
        <f t="shared" ref="C30:O30" si="51">C12/C$18*100</f>
        <v>3.7907472153023614</v>
      </c>
      <c r="D30" s="18">
        <f t="shared" si="51"/>
        <v>24.879817615556327</v>
      </c>
      <c r="E30" s="18">
        <f t="shared" si="51"/>
        <v>10.101466276319778</v>
      </c>
      <c r="F30" s="18"/>
      <c r="G30" s="18">
        <f t="shared" si="51"/>
        <v>8.6250455991479971</v>
      </c>
      <c r="H30" s="18">
        <f t="shared" si="51"/>
        <v>3.0327903763553206</v>
      </c>
      <c r="I30" s="18">
        <f t="shared" si="51"/>
        <v>22.527403013240502</v>
      </c>
      <c r="J30" s="18">
        <f t="shared" si="51"/>
        <v>8.7034601133716034</v>
      </c>
      <c r="K30" s="18"/>
      <c r="L30" s="18">
        <f t="shared" si="51"/>
        <v>6.7049149316395953</v>
      </c>
      <c r="M30" s="18">
        <f t="shared" si="51"/>
        <v>3.1176737512451145</v>
      </c>
      <c r="N30" s="18">
        <f t="shared" si="51"/>
        <v>21.65231475492595</v>
      </c>
      <c r="O30" s="18">
        <f t="shared" si="51"/>
        <v>7.5449566547264117</v>
      </c>
      <c r="Q30" t="str">
        <f>$A$12</f>
        <v>Skilled trades occupations</v>
      </c>
      <c r="R30" s="18">
        <f t="shared" ref="R30:U30" si="52">R12/R$18*100</f>
        <v>14.987846813998845</v>
      </c>
      <c r="S30" s="18">
        <f t="shared" si="52"/>
        <v>10.019524400996545</v>
      </c>
      <c r="T30" s="18">
        <f t="shared" si="52"/>
        <v>33.967664701351659</v>
      </c>
      <c r="U30" s="18">
        <f t="shared" si="52"/>
        <v>17.003031876560527</v>
      </c>
      <c r="V30" s="18"/>
      <c r="W30" s="18">
        <f t="shared" ref="W30:Z30" si="53">W12/W$18*100</f>
        <v>12.554838598131257</v>
      </c>
      <c r="X30" s="18">
        <f t="shared" si="53"/>
        <v>7.1871496281531941</v>
      </c>
      <c r="Y30" s="18">
        <f t="shared" si="53"/>
        <v>33.091091530383018</v>
      </c>
      <c r="Z30" s="18">
        <f t="shared" si="53"/>
        <v>14.550583027279377</v>
      </c>
      <c r="AA30" s="18"/>
      <c r="AB30" s="18">
        <f t="shared" ref="AB30:AE30" si="54">AB12/AB$18*100</f>
        <v>9.7204175137486235</v>
      </c>
      <c r="AC30" s="18">
        <f t="shared" si="54"/>
        <v>7.2944950965604107</v>
      </c>
      <c r="AD30" s="18">
        <f t="shared" si="54"/>
        <v>31.366663171621905</v>
      </c>
      <c r="AE30" s="18">
        <f t="shared" si="54"/>
        <v>12.383581993148713</v>
      </c>
      <c r="AG30" t="str">
        <f>$A$12</f>
        <v>Skilled trades occupations</v>
      </c>
      <c r="AH30" s="18">
        <f t="shared" ref="AH30:AK30" si="55">AH12/AH$18*100</f>
        <v>2.0507322334846014</v>
      </c>
      <c r="AI30" s="18">
        <f t="shared" si="55"/>
        <v>1.5181706330150908</v>
      </c>
      <c r="AJ30" s="18">
        <f t="shared" si="55"/>
        <v>7.8307389139092676</v>
      </c>
      <c r="AK30" s="18">
        <f t="shared" si="55"/>
        <v>2.3114323139983193</v>
      </c>
      <c r="AL30" s="18"/>
      <c r="AM30" s="18">
        <f t="shared" ref="AM30:AP30" si="56">AM12/AM$18*100</f>
        <v>2.1220067623198462</v>
      </c>
      <c r="AN30" s="18">
        <f t="shared" si="56"/>
        <v>1.418482679396335</v>
      </c>
      <c r="AO30" s="18">
        <f t="shared" si="56"/>
        <v>7.2868313355641048</v>
      </c>
      <c r="AP30" s="18">
        <f t="shared" si="56"/>
        <v>2.3530648470850815</v>
      </c>
      <c r="AQ30" s="18"/>
      <c r="AR30" s="18">
        <f t="shared" ref="AR30:AU30" si="57">AR12/AR$18*100</f>
        <v>2.145316627208377</v>
      </c>
      <c r="AS30" s="18">
        <f t="shared" si="57"/>
        <v>1.3946111010578168</v>
      </c>
      <c r="AT30" s="18">
        <f t="shared" si="57"/>
        <v>7.9526857555841231</v>
      </c>
      <c r="AU30" s="18">
        <f t="shared" si="57"/>
        <v>2.4502555994060775</v>
      </c>
    </row>
    <row r="31" spans="1:47" x14ac:dyDescent="0.2">
      <c r="A31" t="str">
        <f>$A$13</f>
        <v>Caring, leisure and other service occupations</v>
      </c>
      <c r="B31" s="18">
        <f t="shared" si="29"/>
        <v>8.7611819585028243</v>
      </c>
      <c r="C31" s="18">
        <f t="shared" ref="C31:O31" si="58">C13/C$18*100</f>
        <v>17.708540262904883</v>
      </c>
      <c r="D31" s="18">
        <f t="shared" si="58"/>
        <v>7.2958019643488248</v>
      </c>
      <c r="E31" s="18">
        <f t="shared" si="58"/>
        <v>11.201510311885292</v>
      </c>
      <c r="F31" s="18"/>
      <c r="G31" s="18">
        <f t="shared" si="58"/>
        <v>8.4582195623727827</v>
      </c>
      <c r="H31" s="18">
        <f t="shared" si="58"/>
        <v>16.842971162324154</v>
      </c>
      <c r="I31" s="18">
        <f t="shared" si="58"/>
        <v>9.9103263975269869</v>
      </c>
      <c r="J31" s="18">
        <f t="shared" si="58"/>
        <v>11.044364164100557</v>
      </c>
      <c r="K31" s="18"/>
      <c r="L31" s="18">
        <f t="shared" si="58"/>
        <v>9.7692411266577395</v>
      </c>
      <c r="M31" s="18">
        <f t="shared" si="58"/>
        <v>17.755932527171296</v>
      </c>
      <c r="N31" s="18">
        <f t="shared" si="58"/>
        <v>10.601574562405112</v>
      </c>
      <c r="O31" s="18">
        <f t="shared" si="58"/>
        <v>12.113210955801966</v>
      </c>
      <c r="Q31" t="str">
        <f>$A$13</f>
        <v>Caring, leisure and other service occupations</v>
      </c>
      <c r="R31" s="18">
        <f t="shared" ref="R31:U31" si="59">R13/R$18*100</f>
        <v>3.4786873595650745</v>
      </c>
      <c r="S31" s="18">
        <f t="shared" si="59"/>
        <v>7.7637446294224324</v>
      </c>
      <c r="T31" s="18">
        <f t="shared" si="59"/>
        <v>1.9023710762278652</v>
      </c>
      <c r="U31" s="18">
        <f t="shared" si="59"/>
        <v>3.8814058294019662</v>
      </c>
      <c r="V31" s="18"/>
      <c r="W31" s="18">
        <f t="shared" ref="W31:Z31" si="60">W13/W$18*100</f>
        <v>3.4715112509981454</v>
      </c>
      <c r="X31" s="18">
        <f t="shared" si="60"/>
        <v>8.1103183837579174</v>
      </c>
      <c r="Y31" s="18">
        <f t="shared" si="60"/>
        <v>2.123366393566831</v>
      </c>
      <c r="Z31" s="18">
        <f t="shared" si="60"/>
        <v>4.0027365012234499</v>
      </c>
      <c r="AA31" s="18"/>
      <c r="AB31" s="18">
        <f t="shared" ref="AB31:AE31" si="61">AB13/AB$18*100</f>
        <v>4.4548565210862758</v>
      </c>
      <c r="AC31" s="18">
        <f t="shared" si="61"/>
        <v>9.5796935573240134</v>
      </c>
      <c r="AD31" s="18">
        <f t="shared" si="61"/>
        <v>3.0378862453069995</v>
      </c>
      <c r="AE31" s="18">
        <f t="shared" si="61"/>
        <v>5.0740224063454225</v>
      </c>
      <c r="AG31" t="str">
        <f>$A$13</f>
        <v>Caring, leisure and other service occupations</v>
      </c>
      <c r="AH31" s="18">
        <f t="shared" ref="AH31:AK31" si="62">AH13/AH$18*100</f>
        <v>17.989545014580806</v>
      </c>
      <c r="AI31" s="18">
        <f t="shared" si="62"/>
        <v>21.336910486869826</v>
      </c>
      <c r="AJ31" s="18">
        <f t="shared" si="62"/>
        <v>17.4140430411815</v>
      </c>
      <c r="AK31" s="18">
        <f t="shared" si="62"/>
        <v>19.463963475309185</v>
      </c>
      <c r="AL31" s="18"/>
      <c r="AM31" s="18">
        <f t="shared" ref="AM31:AP31" si="63">AM13/AM$18*100</f>
        <v>16.710246533053731</v>
      </c>
      <c r="AN31" s="18">
        <f t="shared" si="63"/>
        <v>20.236319628566925</v>
      </c>
      <c r="AO31" s="18">
        <f t="shared" si="63"/>
        <v>21.144822937155759</v>
      </c>
      <c r="AP31" s="18">
        <f t="shared" si="63"/>
        <v>18.69207734470163</v>
      </c>
      <c r="AQ31" s="18"/>
      <c r="AR31" s="18">
        <f t="shared" ref="AR31:AU31" si="64">AR13/AR$18*100</f>
        <v>17.804869807735372</v>
      </c>
      <c r="AS31" s="18">
        <f t="shared" si="64"/>
        <v>21.128873532596604</v>
      </c>
      <c r="AT31" s="18">
        <f t="shared" si="64"/>
        <v>21.268241987346372</v>
      </c>
      <c r="AU31" s="18">
        <f t="shared" si="64"/>
        <v>19.52493615112542</v>
      </c>
    </row>
    <row r="32" spans="1:47" x14ac:dyDescent="0.2">
      <c r="A32" t="str">
        <f>$A$14</f>
        <v>Sales and customer service occupations</v>
      </c>
      <c r="B32" s="18">
        <f t="shared" si="29"/>
        <v>5.4539410467730161</v>
      </c>
      <c r="C32" s="18">
        <f t="shared" ref="C32:O32" si="65">C14/C$18*100</f>
        <v>17.811238083466574</v>
      </c>
      <c r="D32" s="18">
        <f t="shared" si="65"/>
        <v>5.3392068106322732</v>
      </c>
      <c r="E32" s="18">
        <f t="shared" si="65"/>
        <v>9.0488805024508103</v>
      </c>
      <c r="F32" s="18"/>
      <c r="G32" s="18">
        <f t="shared" si="65"/>
        <v>4.6358052254693742</v>
      </c>
      <c r="H32" s="18">
        <f t="shared" si="65"/>
        <v>16.544040157460373</v>
      </c>
      <c r="I32" s="18">
        <f t="shared" si="65"/>
        <v>3.8779884603444432</v>
      </c>
      <c r="J32" s="18">
        <f t="shared" si="65"/>
        <v>7.966739641498906</v>
      </c>
      <c r="K32" s="18"/>
      <c r="L32" s="18">
        <f t="shared" si="65"/>
        <v>4.2982171100009738</v>
      </c>
      <c r="M32" s="18">
        <f t="shared" si="65"/>
        <v>16.577937990577787</v>
      </c>
      <c r="N32" s="18">
        <f t="shared" si="65"/>
        <v>3.1110154411634512</v>
      </c>
      <c r="O32" s="18">
        <f t="shared" si="65"/>
        <v>7.5973506217826223</v>
      </c>
      <c r="Q32" t="str">
        <f>$A$14</f>
        <v>Sales and customer service occupations</v>
      </c>
      <c r="R32" s="18">
        <f t="shared" ref="R32:U32" si="66">R14/R$18*100</f>
        <v>3.526730510900383</v>
      </c>
      <c r="S32" s="18">
        <f t="shared" si="66"/>
        <v>20.3806309681061</v>
      </c>
      <c r="T32" s="18">
        <f t="shared" si="66"/>
        <v>4.1430946155998516</v>
      </c>
      <c r="U32" s="18">
        <f t="shared" si="66"/>
        <v>6.0970932807428078</v>
      </c>
      <c r="V32" s="18"/>
      <c r="W32" s="18">
        <f t="shared" ref="W32:Z32" si="67">W14/W$18*100</f>
        <v>3.2127201788974893</v>
      </c>
      <c r="X32" s="18">
        <f t="shared" si="67"/>
        <v>18.583932684996235</v>
      </c>
      <c r="Y32" s="18">
        <f t="shared" si="67"/>
        <v>3.9397724476533424</v>
      </c>
      <c r="Z32" s="18">
        <f t="shared" si="67"/>
        <v>5.6875378843241382</v>
      </c>
      <c r="AA32" s="18"/>
      <c r="AB32" s="18">
        <f>AB14/AB$18*100</f>
        <v>3.1939927993726016</v>
      </c>
      <c r="AC32" s="18">
        <f t="shared" ref="AC32:AE32" si="68">AC14/AC$18*100</f>
        <v>18.526717060865717</v>
      </c>
      <c r="AD32" s="18">
        <f t="shared" si="68"/>
        <v>3.2298536386303525</v>
      </c>
      <c r="AE32" s="18">
        <f t="shared" si="68"/>
        <v>5.6489848890462913</v>
      </c>
      <c r="AG32" t="str">
        <f>$A$14</f>
        <v>Sales and customer service occupations</v>
      </c>
      <c r="AH32" s="18">
        <f t="shared" ref="AH32:AK32" si="69">AH14/AH$18*100</f>
        <v>8.8207213013344816</v>
      </c>
      <c r="AI32" s="18">
        <f t="shared" si="69"/>
        <v>16.873792108719183</v>
      </c>
      <c r="AJ32" s="18">
        <f t="shared" si="69"/>
        <v>7.5831498211811788</v>
      </c>
      <c r="AK32" s="18">
        <f t="shared" si="69"/>
        <v>12.38066404817987</v>
      </c>
      <c r="AL32" s="18"/>
      <c r="AM32" s="18">
        <f t="shared" ref="AM32:AP32" si="70">AM14/AM$18*100</f>
        <v>6.990732655072085</v>
      </c>
      <c r="AN32" s="18">
        <f t="shared" si="70"/>
        <v>15.751375390506206</v>
      </c>
      <c r="AO32" s="18">
        <f t="shared" si="70"/>
        <v>3.7888507235031921</v>
      </c>
      <c r="AP32" s="18">
        <f t="shared" si="70"/>
        <v>10.442116380244659</v>
      </c>
      <c r="AQ32" s="18"/>
      <c r="AR32" s="18">
        <f t="shared" ref="AR32:AU32" si="71">AR14/AR$18*100</f>
        <v>5.9678622710843765</v>
      </c>
      <c r="AS32" s="18">
        <f t="shared" si="71"/>
        <v>15.774008841621962</v>
      </c>
      <c r="AT32" s="18">
        <f t="shared" si="71"/>
        <v>2.9434242506468524</v>
      </c>
      <c r="AU32" s="18">
        <f t="shared" si="71"/>
        <v>9.648830176502269</v>
      </c>
    </row>
    <row r="33" spans="1:47" x14ac:dyDescent="0.2">
      <c r="A33" t="str">
        <f>$A$15</f>
        <v>Process, plant and machine operatives</v>
      </c>
      <c r="B33" s="18">
        <f t="shared" si="29"/>
        <v>10.388677068622499</v>
      </c>
      <c r="C33" s="18">
        <f t="shared" ref="C33:O33" si="72">C15/C$18*100</f>
        <v>3.6626345647877407</v>
      </c>
      <c r="D33" s="18">
        <f t="shared" si="72"/>
        <v>6.5273628216171806</v>
      </c>
      <c r="E33" s="18">
        <f t="shared" si="72"/>
        <v>7.9703989909835071</v>
      </c>
      <c r="F33" s="18"/>
      <c r="G33" s="18">
        <f t="shared" si="72"/>
        <v>8.7743212718001935</v>
      </c>
      <c r="H33" s="18">
        <f t="shared" si="72"/>
        <v>4.2030557247324678</v>
      </c>
      <c r="I33" s="18">
        <f t="shared" si="72"/>
        <v>8.1222474616256175</v>
      </c>
      <c r="J33" s="18">
        <f t="shared" si="72"/>
        <v>7.3813141423515276</v>
      </c>
      <c r="K33" s="18"/>
      <c r="L33" s="18">
        <f t="shared" si="72"/>
        <v>8.7665877480506484</v>
      </c>
      <c r="M33" s="18">
        <f t="shared" si="72"/>
        <v>5.1371396571196488</v>
      </c>
      <c r="N33" s="18">
        <f t="shared" si="72"/>
        <v>8.5350272043875783</v>
      </c>
      <c r="O33" s="18">
        <f t="shared" si="72"/>
        <v>7.7195228160407536</v>
      </c>
      <c r="Q33" t="str">
        <f>$A$15</f>
        <v>Process, plant and machine operatives</v>
      </c>
      <c r="R33" s="18">
        <f t="shared" ref="R33:U33" si="73">R15/R$18*100</f>
        <v>14.235846347614187</v>
      </c>
      <c r="S33" s="18">
        <f t="shared" si="73"/>
        <v>9.64577595019448</v>
      </c>
      <c r="T33" s="18">
        <f t="shared" si="73"/>
        <v>8.7692904977237163</v>
      </c>
      <c r="U33" s="18">
        <f t="shared" si="73"/>
        <v>12.769038613828542</v>
      </c>
      <c r="V33" s="18"/>
      <c r="W33" s="18">
        <f t="shared" ref="W33:Z33" si="74">W15/W$18*100</f>
        <v>12.466564922446885</v>
      </c>
      <c r="X33" s="18">
        <f t="shared" si="74"/>
        <v>11.187822895325583</v>
      </c>
      <c r="Y33" s="18">
        <f t="shared" si="74"/>
        <v>11.892228141536092</v>
      </c>
      <c r="Z33" s="18">
        <f t="shared" si="74"/>
        <v>12.189995802021441</v>
      </c>
      <c r="AA33" s="18"/>
      <c r="AB33" s="18">
        <f t="shared" ref="AB33:AE33" si="75">AB15/AB$18*100</f>
        <v>12.433218086309644</v>
      </c>
      <c r="AC33" s="18">
        <f t="shared" si="75"/>
        <v>11.65673860189643</v>
      </c>
      <c r="AD33" s="18">
        <f t="shared" si="75"/>
        <v>12.881616675376007</v>
      </c>
      <c r="AE33" s="18">
        <f t="shared" si="75"/>
        <v>12.37234502697571</v>
      </c>
      <c r="AG33" t="str">
        <f>$A$15</f>
        <v>Process, plant and machine operatives</v>
      </c>
      <c r="AH33" s="18">
        <f t="shared" ref="AH33:AK33" si="76">AH15/AH$18*100</f>
        <v>3.6677852286451609</v>
      </c>
      <c r="AI33" s="18">
        <f t="shared" si="76"/>
        <v>1.4796784892006805</v>
      </c>
      <c r="AJ33" s="18">
        <f t="shared" si="76"/>
        <v>2.321438026394254</v>
      </c>
      <c r="AK33" s="18">
        <f t="shared" si="76"/>
        <v>2.5540097540833622</v>
      </c>
      <c r="AL33" s="18"/>
      <c r="AM33" s="18">
        <f t="shared" ref="AM33:AP33" si="77">AM15/AM$18*100</f>
        <v>2.6643801473186062</v>
      </c>
      <c r="AN33" s="18">
        <f t="shared" si="77"/>
        <v>1.4889035001565063</v>
      </c>
      <c r="AO33" s="18">
        <f t="shared" si="77"/>
        <v>2.6831756182641575</v>
      </c>
      <c r="AP33" s="18">
        <f t="shared" si="77"/>
        <v>2.1587406308537114</v>
      </c>
      <c r="AQ33" s="18"/>
      <c r="AR33" s="18">
        <f t="shared" ref="AR33:AU33" si="78">AR15/AR$18*100</f>
        <v>3.222450073458111</v>
      </c>
      <c r="AS33" s="18">
        <f t="shared" si="78"/>
        <v>2.4476117824009807</v>
      </c>
      <c r="AT33" s="18">
        <f t="shared" si="78"/>
        <v>2.4052632088276993</v>
      </c>
      <c r="AU33" s="18">
        <f t="shared" si="78"/>
        <v>2.8204581912112858</v>
      </c>
    </row>
    <row r="34" spans="1:47" x14ac:dyDescent="0.2">
      <c r="A34" t="str">
        <f>$A$16</f>
        <v>Elementary occupations</v>
      </c>
      <c r="B34" s="18">
        <f t="shared" si="29"/>
        <v>10.162741545366034</v>
      </c>
      <c r="C34" s="18">
        <f t="shared" ref="C34:O34" si="79">C16/C$18*100</f>
        <v>19.615424489006308</v>
      </c>
      <c r="D34" s="18">
        <f t="shared" si="79"/>
        <v>5.3613291700504622</v>
      </c>
      <c r="E34" s="18">
        <f t="shared" si="79"/>
        <v>12.358202860044722</v>
      </c>
      <c r="F34" s="18"/>
      <c r="G34" s="18">
        <f t="shared" si="79"/>
        <v>7.9592398509378475</v>
      </c>
      <c r="H34" s="18">
        <f t="shared" si="79"/>
        <v>16.830562754045353</v>
      </c>
      <c r="I34" s="18">
        <f t="shared" si="79"/>
        <v>4.8273764569593283</v>
      </c>
      <c r="J34" s="18">
        <f t="shared" si="79"/>
        <v>10.129383497845248</v>
      </c>
      <c r="K34" s="18"/>
      <c r="L34" s="18">
        <f t="shared" si="79"/>
        <v>7.2733399545837685</v>
      </c>
      <c r="M34" s="18">
        <f t="shared" si="79"/>
        <v>13.245074614370832</v>
      </c>
      <c r="N34" s="18">
        <f t="shared" si="79"/>
        <v>5.8097496214887947</v>
      </c>
      <c r="O34" s="18">
        <f t="shared" si="79"/>
        <v>8.7682474310950393</v>
      </c>
      <c r="Q34" t="str">
        <f>$A$16</f>
        <v>Elementary occupations</v>
      </c>
      <c r="R34" s="18">
        <f t="shared" ref="R34:U34" si="80">R16/R$18*100</f>
        <v>12.199416537132537</v>
      </c>
      <c r="S34" s="18">
        <f t="shared" si="80"/>
        <v>25.536144301449191</v>
      </c>
      <c r="T34" s="18">
        <f t="shared" si="80"/>
        <v>4.7871878051386672</v>
      </c>
      <c r="U34" s="18">
        <f t="shared" si="80"/>
        <v>13.090162658353188</v>
      </c>
      <c r="V34" s="18"/>
      <c r="W34" s="18">
        <f t="shared" ref="W34:Z34" si="81">W16/W$18*100</f>
        <v>9.653500731475253</v>
      </c>
      <c r="X34" s="18">
        <f t="shared" si="81"/>
        <v>19.630905850412912</v>
      </c>
      <c r="Y34" s="18">
        <f t="shared" si="81"/>
        <v>5.2080570281585192</v>
      </c>
      <c r="Z34" s="18">
        <f t="shared" si="81"/>
        <v>10.583447225931925</v>
      </c>
      <c r="AA34" s="18"/>
      <c r="AB34" s="18">
        <f t="shared" ref="AB34:AE34" si="82">AB16/AB$18*100</f>
        <v>8.7875747624708396</v>
      </c>
      <c r="AC34" s="18">
        <f t="shared" si="82"/>
        <v>14.988813378749747</v>
      </c>
      <c r="AD34" s="18">
        <f t="shared" si="82"/>
        <v>6.4940004357547476</v>
      </c>
      <c r="AE34" s="18">
        <f t="shared" si="82"/>
        <v>9.4551860783727459</v>
      </c>
      <c r="AG34" t="str">
        <f>$A$16</f>
        <v>Elementary occupations</v>
      </c>
      <c r="AH34" s="18">
        <f t="shared" ref="AH34:AK34" si="83">AH16/AH$18*100</f>
        <v>6.6047300984569608</v>
      </c>
      <c r="AI34" s="18">
        <f t="shared" si="83"/>
        <v>17.455242996731211</v>
      </c>
      <c r="AJ34" s="18">
        <f t="shared" si="83"/>
        <v>6.4384359065350907</v>
      </c>
      <c r="AK34" s="18">
        <f t="shared" si="83"/>
        <v>11.532014714027836</v>
      </c>
      <c r="AL34" s="18"/>
      <c r="AM34" s="18">
        <f t="shared" ref="AM34:AP34" si="84">AM16/AM$18*100</f>
        <v>5.1555694518343893</v>
      </c>
      <c r="AN34" s="18">
        <f t="shared" si="84"/>
        <v>15.742400864185772</v>
      </c>
      <c r="AO34" s="18">
        <f t="shared" si="84"/>
        <v>4.2781564073294103</v>
      </c>
      <c r="AP34" s="18">
        <f t="shared" si="84"/>
        <v>9.6362376906012432</v>
      </c>
      <c r="AQ34" s="18"/>
      <c r="AR34" s="18">
        <f t="shared" ref="AR34:AU34" si="85">AR16/AR$18*100</f>
        <v>4.9837373843469512</v>
      </c>
      <c r="AS34" s="18">
        <f t="shared" si="85"/>
        <v>12.525730671169876</v>
      </c>
      <c r="AT34" s="18">
        <f t="shared" si="85"/>
        <v>4.8447870840292495</v>
      </c>
      <c r="AU34" s="18">
        <f t="shared" si="85"/>
        <v>8.0449537667901403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11.282987019480444</v>
      </c>
      <c r="C44" s="27">
        <f t="shared" ref="C44:E44" si="93">H8-C8</f>
        <v>5.7351401336929317</v>
      </c>
      <c r="D44" s="27">
        <f t="shared" si="93"/>
        <v>3.6459375219642318</v>
      </c>
      <c r="E44" s="27">
        <f t="shared" si="93"/>
        <v>20.664064675137624</v>
      </c>
      <c r="F44" s="27"/>
      <c r="G44" s="27">
        <f>L8-G8</f>
        <v>6.5468644790495745</v>
      </c>
      <c r="H44" s="27">
        <f t="shared" ref="H44:J44" si="94">M8-H8</f>
        <v>4.5039506656374471</v>
      </c>
      <c r="I44" s="27">
        <f t="shared" si="94"/>
        <v>3.7162528874903735</v>
      </c>
      <c r="J44" s="27">
        <f t="shared" si="94"/>
        <v>14.767068032177377</v>
      </c>
      <c r="K44" s="27"/>
      <c r="L44" s="27">
        <f>L8-B8</f>
        <v>17.829851498530019</v>
      </c>
      <c r="M44" s="27">
        <f t="shared" ref="M44:O44" si="95">M8-C8</f>
        <v>10.239090799330379</v>
      </c>
      <c r="N44" s="27">
        <f t="shared" si="95"/>
        <v>7.3621904094546053</v>
      </c>
      <c r="O44" s="27">
        <f t="shared" si="95"/>
        <v>35.431132707315001</v>
      </c>
      <c r="Q44" t="str">
        <f>$A$8</f>
        <v>Managers, directors and senior officials</v>
      </c>
      <c r="R44" s="27">
        <f>W8-R8</f>
        <v>7.2054956771199272</v>
      </c>
      <c r="S44" s="27">
        <f t="shared" ref="S44:S52" si="96">X8-S8</f>
        <v>2.577145297215476</v>
      </c>
      <c r="T44" s="27">
        <f t="shared" ref="T44:T52" si="97">Y8-T8</f>
        <v>2.0642736007451763</v>
      </c>
      <c r="U44" s="27">
        <f t="shared" ref="U44:U52" si="98">Z8-U8</f>
        <v>11.846914575080589</v>
      </c>
      <c r="V44" s="27"/>
      <c r="W44" s="27">
        <f>AB8-W8</f>
        <v>0.85491918329777405</v>
      </c>
      <c r="X44" s="27">
        <f t="shared" ref="X44:X52" si="99">AC8-X8</f>
        <v>2.9422200066206301</v>
      </c>
      <c r="Y44" s="27">
        <f t="shared" ref="Y44:Y52" si="100">AD8-Y8</f>
        <v>2.895802456269891</v>
      </c>
      <c r="Z44" s="27">
        <f t="shared" ref="Z44:Z52" si="101">AE8-Z8</f>
        <v>6.6929416461882738</v>
      </c>
      <c r="AA44" s="27"/>
      <c r="AB44" s="27">
        <f>AB8-R8</f>
        <v>8.0604148604177013</v>
      </c>
      <c r="AC44" s="27">
        <f t="shared" ref="AC44:AC52" si="102">AC8-S8</f>
        <v>5.5193653038361061</v>
      </c>
      <c r="AD44" s="27">
        <f t="shared" ref="AD44:AD52" si="103">AD8-T8</f>
        <v>4.9600760570150673</v>
      </c>
      <c r="AE44" s="27">
        <f t="shared" ref="AE44:AE52" si="104">AE8-U8</f>
        <v>18.539856221268863</v>
      </c>
      <c r="AG44" t="str">
        <f>$A$8</f>
        <v>Managers, directors and senior officials</v>
      </c>
      <c r="AH44" s="27">
        <f>AM8-AH8</f>
        <v>4.0774913423604424</v>
      </c>
      <c r="AI44" s="27">
        <f t="shared" ref="AI44:AI52" si="105">AN8-AI8</f>
        <v>3.1579948364774602</v>
      </c>
      <c r="AJ44" s="27">
        <f t="shared" ref="AJ44:AJ52" si="106">AO8-AJ8</f>
        <v>1.5816639212190431</v>
      </c>
      <c r="AK44" s="27">
        <f t="shared" ref="AK44:AK52" si="107">AP8-AK8</f>
        <v>8.8171501000569421</v>
      </c>
      <c r="AL44" s="27"/>
      <c r="AM44" s="27">
        <f>AR8-AM8</f>
        <v>5.6919452957517791</v>
      </c>
      <c r="AN44" s="27">
        <f t="shared" ref="AN44:AN52" si="108">AS8-AN8</f>
        <v>1.5617306590168116</v>
      </c>
      <c r="AO44" s="27">
        <f t="shared" ref="AO44:AO52" si="109">AT8-AO8</f>
        <v>0.82045043122046746</v>
      </c>
      <c r="AP44" s="27">
        <f t="shared" ref="AP44:AP52" si="110">AU8-AP8</f>
        <v>8.0741263859890609</v>
      </c>
      <c r="AQ44" s="27"/>
      <c r="AR44" s="27">
        <f>AR8-AH8</f>
        <v>9.7694366381122215</v>
      </c>
      <c r="AS44" s="27">
        <f t="shared" ref="AS44:AS52" si="111">AS8-AI8</f>
        <v>4.7197254954942718</v>
      </c>
      <c r="AT44" s="27">
        <f t="shared" ref="AT44:AT52" si="112">AT8-AJ8</f>
        <v>2.4021143524395105</v>
      </c>
      <c r="AU44" s="27">
        <f t="shared" ref="AU44:AU52" si="113">AU8-AK8</f>
        <v>16.891276486046003</v>
      </c>
    </row>
    <row r="45" spans="1:47" x14ac:dyDescent="0.2">
      <c r="A45" t="str">
        <f>$A$9</f>
        <v>Professional occupations</v>
      </c>
      <c r="B45" s="27">
        <f t="shared" ref="B45:B54" si="114">G9-B9</f>
        <v>32.515167399866783</v>
      </c>
      <c r="C45" s="27">
        <f t="shared" ref="C45:C54" si="115">H9-C9</f>
        <v>9.7470972076388591</v>
      </c>
      <c r="D45" s="27">
        <f t="shared" ref="D45:D54" si="116">I9-D9</f>
        <v>1.4375842077238623</v>
      </c>
      <c r="E45" s="27">
        <f t="shared" ref="E45:E54" si="117">J9-E9</f>
        <v>43.699848815229501</v>
      </c>
      <c r="F45" s="27"/>
      <c r="G45" s="27">
        <f t="shared" ref="G45:G54" si="118">L9-G9</f>
        <v>29.844813331976468</v>
      </c>
      <c r="H45" s="27">
        <f t="shared" ref="H45:H54" si="119">M9-H9</f>
        <v>8.9403368077115388</v>
      </c>
      <c r="I45" s="27">
        <f t="shared" ref="I45:I54" si="120">N9-I9</f>
        <v>-0.11684789960323627</v>
      </c>
      <c r="J45" s="27">
        <f t="shared" ref="J45:J54" si="121">O9-J9</f>
        <v>38.668302240084785</v>
      </c>
      <c r="K45" s="27"/>
      <c r="L45" s="27">
        <f t="shared" ref="L45:L54" si="122">L9-B9</f>
        <v>62.359980731843251</v>
      </c>
      <c r="M45" s="27">
        <f t="shared" ref="M45:M54" si="123">M9-C9</f>
        <v>18.687434015350398</v>
      </c>
      <c r="N45" s="27">
        <f t="shared" ref="N45:N54" si="124">N9-D9</f>
        <v>1.320736308120626</v>
      </c>
      <c r="O45" s="27">
        <f t="shared" ref="O45:O54" si="125">O9-E9</f>
        <v>82.368151055314286</v>
      </c>
      <c r="Q45" t="str">
        <f>$A$9</f>
        <v>Professional occupations</v>
      </c>
      <c r="R45" s="27">
        <f t="shared" ref="R45:R52" si="126">W9-R9</f>
        <v>18.159172714841517</v>
      </c>
      <c r="S45" s="27">
        <f t="shared" si="96"/>
        <v>3.9398499034563939</v>
      </c>
      <c r="T45" s="27">
        <f t="shared" si="97"/>
        <v>-2.8412679473256972</v>
      </c>
      <c r="U45" s="27">
        <f t="shared" si="98"/>
        <v>19.257754670972204</v>
      </c>
      <c r="V45" s="27"/>
      <c r="W45" s="27">
        <f t="shared" ref="W45:W52" si="127">AB9-W9</f>
        <v>15.238296574878163</v>
      </c>
      <c r="X45" s="27">
        <f t="shared" si="99"/>
        <v>2.8086765140442687</v>
      </c>
      <c r="Y45" s="27">
        <f t="shared" si="100"/>
        <v>-1.4523840525478082</v>
      </c>
      <c r="Z45" s="27">
        <f t="shared" si="101"/>
        <v>16.594589036374614</v>
      </c>
      <c r="AA45" s="27"/>
      <c r="AB45" s="27">
        <f t="shared" ref="AB45:AB52" si="128">AB9-R9</f>
        <v>33.39746928971968</v>
      </c>
      <c r="AC45" s="27">
        <f t="shared" si="102"/>
        <v>6.7485264175006625</v>
      </c>
      <c r="AD45" s="27">
        <f t="shared" si="103"/>
        <v>-4.2936519998735054</v>
      </c>
      <c r="AE45" s="27">
        <f t="shared" si="104"/>
        <v>35.852343707346819</v>
      </c>
      <c r="AG45" t="str">
        <f>$A$9</f>
        <v>Professional occupations</v>
      </c>
      <c r="AH45" s="27">
        <f t="shared" ref="AH45:AH52" si="129">AM9-AH9</f>
        <v>14.355994685025244</v>
      </c>
      <c r="AI45" s="27">
        <f t="shared" si="105"/>
        <v>5.8072473041824679</v>
      </c>
      <c r="AJ45" s="27">
        <f t="shared" si="106"/>
        <v>4.2788521550495835</v>
      </c>
      <c r="AK45" s="27">
        <f t="shared" si="107"/>
        <v>24.442094144257297</v>
      </c>
      <c r="AL45" s="27"/>
      <c r="AM45" s="27">
        <f t="shared" ref="AM45:AM52" si="130">AR9-AM9</f>
        <v>14.606516757098312</v>
      </c>
      <c r="AN45" s="27">
        <f t="shared" si="108"/>
        <v>6.1316602936672737</v>
      </c>
      <c r="AO45" s="27">
        <f t="shared" si="109"/>
        <v>1.3355361529445631</v>
      </c>
      <c r="AP45" s="27">
        <f t="shared" si="110"/>
        <v>22.073713203710156</v>
      </c>
      <c r="AQ45" s="27"/>
      <c r="AR45" s="27">
        <f t="shared" ref="AR45:AR52" si="131">AR9-AH9</f>
        <v>28.962511442123557</v>
      </c>
      <c r="AS45" s="27">
        <f t="shared" si="111"/>
        <v>11.938907597849742</v>
      </c>
      <c r="AT45" s="27">
        <f t="shared" si="112"/>
        <v>5.6143883079941466</v>
      </c>
      <c r="AU45" s="27">
        <f t="shared" si="113"/>
        <v>46.515807347967453</v>
      </c>
    </row>
    <row r="46" spans="1:47" x14ac:dyDescent="0.2">
      <c r="A46" t="str">
        <f>$A$10</f>
        <v>Associate professional occupations</v>
      </c>
      <c r="B46" s="27">
        <f t="shared" si="114"/>
        <v>12.46218537014326</v>
      </c>
      <c r="C46" s="27">
        <f t="shared" si="115"/>
        <v>4.3790240270881355</v>
      </c>
      <c r="D46" s="27">
        <f t="shared" si="116"/>
        <v>-0.66144405653965954</v>
      </c>
      <c r="E46" s="27">
        <f t="shared" si="117"/>
        <v>16.179765340691745</v>
      </c>
      <c r="F46" s="27"/>
      <c r="G46" s="27">
        <f t="shared" si="118"/>
        <v>2.9244297324955113</v>
      </c>
      <c r="H46" s="27">
        <f t="shared" si="119"/>
        <v>1.1480134239254731</v>
      </c>
      <c r="I46" s="27">
        <f t="shared" si="120"/>
        <v>2.6057502251690678E-2</v>
      </c>
      <c r="J46" s="27">
        <f t="shared" si="121"/>
        <v>4.0985006586726627</v>
      </c>
      <c r="K46" s="27"/>
      <c r="L46" s="27">
        <f t="shared" si="122"/>
        <v>15.386615102638771</v>
      </c>
      <c r="M46" s="27">
        <f t="shared" si="123"/>
        <v>5.5270374510136087</v>
      </c>
      <c r="N46" s="27">
        <f t="shared" si="124"/>
        <v>-0.63538655428796886</v>
      </c>
      <c r="O46" s="27">
        <f t="shared" si="125"/>
        <v>20.278265999364407</v>
      </c>
      <c r="Q46" t="str">
        <f>$A$10</f>
        <v>Associate professional occupations</v>
      </c>
      <c r="R46" s="27">
        <f t="shared" si="126"/>
        <v>6.1251214111754848</v>
      </c>
      <c r="S46" s="27">
        <f t="shared" si="96"/>
        <v>2.1468424985554817</v>
      </c>
      <c r="T46" s="27">
        <f t="shared" si="97"/>
        <v>-1.9700941876958105</v>
      </c>
      <c r="U46" s="27">
        <f t="shared" si="98"/>
        <v>6.3018697220351498</v>
      </c>
      <c r="V46" s="27"/>
      <c r="W46" s="27">
        <f>AB10-W10</f>
        <v>-2.5443448757514133</v>
      </c>
      <c r="X46" s="27">
        <f t="shared" si="99"/>
        <v>-1.0383206928423938</v>
      </c>
      <c r="Y46" s="27">
        <f t="shared" si="100"/>
        <v>-0.58816492899664752</v>
      </c>
      <c r="Z46" s="27">
        <f t="shared" si="101"/>
        <v>-4.1708304975904582</v>
      </c>
      <c r="AA46" s="27"/>
      <c r="AB46" s="27">
        <f t="shared" si="128"/>
        <v>3.5807765354240715</v>
      </c>
      <c r="AC46" s="27">
        <f t="shared" si="102"/>
        <v>1.1085218057130879</v>
      </c>
      <c r="AD46" s="27">
        <f t="shared" si="103"/>
        <v>-2.558259116692458</v>
      </c>
      <c r="AE46" s="27">
        <f t="shared" si="104"/>
        <v>2.1310392244446916</v>
      </c>
      <c r="AG46" t="str">
        <f>$A$10</f>
        <v>Associate professional occupations</v>
      </c>
      <c r="AH46" s="27">
        <f t="shared" si="129"/>
        <v>6.3370639589677964</v>
      </c>
      <c r="AI46" s="27">
        <f t="shared" si="105"/>
        <v>2.2321815285326601</v>
      </c>
      <c r="AJ46" s="27">
        <f t="shared" si="106"/>
        <v>1.3086501311561607</v>
      </c>
      <c r="AK46" s="27">
        <f t="shared" si="107"/>
        <v>9.8778956186566234</v>
      </c>
      <c r="AL46" s="27"/>
      <c r="AM46" s="27">
        <f t="shared" si="130"/>
        <v>5.4687746082469246</v>
      </c>
      <c r="AN46" s="27">
        <f t="shared" si="108"/>
        <v>2.1863341167678669</v>
      </c>
      <c r="AO46" s="27">
        <f t="shared" si="109"/>
        <v>0.61422243124833287</v>
      </c>
      <c r="AP46" s="27">
        <f t="shared" si="110"/>
        <v>8.269331156263128</v>
      </c>
      <c r="AQ46" s="27"/>
      <c r="AR46" s="27">
        <f t="shared" si="131"/>
        <v>11.805838567214721</v>
      </c>
      <c r="AS46" s="27">
        <f t="shared" si="111"/>
        <v>4.418515645300527</v>
      </c>
      <c r="AT46" s="27">
        <f t="shared" si="112"/>
        <v>1.9228725624044936</v>
      </c>
      <c r="AU46" s="27">
        <f t="shared" si="113"/>
        <v>18.147226774919751</v>
      </c>
    </row>
    <row r="47" spans="1:47" x14ac:dyDescent="0.2">
      <c r="A47" t="str">
        <f>$A$11</f>
        <v>Administrative and secretarial occupations</v>
      </c>
      <c r="B47" s="27">
        <f t="shared" si="114"/>
        <v>2.1967226180159756</v>
      </c>
      <c r="C47" s="27">
        <f t="shared" si="115"/>
        <v>-0.45088699821865674</v>
      </c>
      <c r="D47" s="27">
        <f t="shared" si="116"/>
        <v>0.60714123222153482</v>
      </c>
      <c r="E47" s="27">
        <f t="shared" si="117"/>
        <v>2.3529768520188554</v>
      </c>
      <c r="F47" s="27"/>
      <c r="G47" s="27">
        <f t="shared" si="118"/>
        <v>-9.3743195921880371</v>
      </c>
      <c r="H47" s="27">
        <f t="shared" si="119"/>
        <v>-7.4475925517294712</v>
      </c>
      <c r="I47" s="27">
        <f t="shared" si="120"/>
        <v>-0.27602595721858414</v>
      </c>
      <c r="J47" s="27">
        <f t="shared" si="121"/>
        <v>-17.097938101136094</v>
      </c>
      <c r="K47" s="27"/>
      <c r="L47" s="27">
        <f t="shared" si="122"/>
        <v>-7.1775969741720616</v>
      </c>
      <c r="M47" s="27">
        <f t="shared" si="123"/>
        <v>-7.898479549948128</v>
      </c>
      <c r="N47" s="27">
        <f t="shared" si="124"/>
        <v>0.33111527500295068</v>
      </c>
      <c r="O47" s="27">
        <f t="shared" si="125"/>
        <v>-14.744961249117239</v>
      </c>
      <c r="Q47" t="str">
        <f>$A$11</f>
        <v>Administrative and secretarial occupations</v>
      </c>
      <c r="R47" s="27">
        <f t="shared" si="126"/>
        <v>2.2448741537359922</v>
      </c>
      <c r="S47" s="27">
        <f t="shared" si="96"/>
        <v>0.57528605049894477</v>
      </c>
      <c r="T47" s="27">
        <f t="shared" si="97"/>
        <v>-0.21207340374620198</v>
      </c>
      <c r="U47" s="27">
        <f t="shared" si="98"/>
        <v>2.6080868004887314</v>
      </c>
      <c r="V47" s="27"/>
      <c r="W47" s="27">
        <f t="shared" si="127"/>
        <v>0.44665008448234644</v>
      </c>
      <c r="X47" s="27">
        <f t="shared" si="99"/>
        <v>-0.42323774722816054</v>
      </c>
      <c r="Y47" s="27">
        <f t="shared" si="100"/>
        <v>0.21258473882462292</v>
      </c>
      <c r="Z47" s="27">
        <f t="shared" si="101"/>
        <v>0.23599707607881015</v>
      </c>
      <c r="AA47" s="27"/>
      <c r="AB47" s="27">
        <f t="shared" si="128"/>
        <v>2.6915242382183386</v>
      </c>
      <c r="AC47" s="27">
        <f t="shared" si="102"/>
        <v>0.15204830327078422</v>
      </c>
      <c r="AD47" s="27">
        <f t="shared" si="103"/>
        <v>5.1133507842093806E-4</v>
      </c>
      <c r="AE47" s="27">
        <f t="shared" si="104"/>
        <v>2.8440838765675416</v>
      </c>
      <c r="AG47" t="str">
        <f>$A$11</f>
        <v>Administrative and secretarial occupations</v>
      </c>
      <c r="AH47" s="27">
        <f t="shared" si="129"/>
        <v>-4.8151535719952676E-2</v>
      </c>
      <c r="AI47" s="27">
        <f t="shared" si="105"/>
        <v>-1.0261730487176663</v>
      </c>
      <c r="AJ47" s="27">
        <f t="shared" si="106"/>
        <v>0.8192146359677337</v>
      </c>
      <c r="AK47" s="27">
        <f t="shared" si="107"/>
        <v>-0.25510994846989377</v>
      </c>
      <c r="AL47" s="27"/>
      <c r="AM47" s="27">
        <f t="shared" si="130"/>
        <v>-9.8209696766704155</v>
      </c>
      <c r="AN47" s="27">
        <f t="shared" si="108"/>
        <v>-7.0243548045012645</v>
      </c>
      <c r="AO47" s="27">
        <f t="shared" si="109"/>
        <v>-0.48861069604320884</v>
      </c>
      <c r="AP47" s="27">
        <f>AU11-AP11</f>
        <v>-17.333935177214897</v>
      </c>
      <c r="AQ47" s="27"/>
      <c r="AR47" s="27">
        <f t="shared" si="131"/>
        <v>-9.8691212123903682</v>
      </c>
      <c r="AS47" s="27">
        <f t="shared" si="111"/>
        <v>-8.0505278532189308</v>
      </c>
      <c r="AT47" s="27">
        <f t="shared" si="112"/>
        <v>0.33060393992452486</v>
      </c>
      <c r="AU47" s="27">
        <f t="shared" si="113"/>
        <v>-17.589045125684791</v>
      </c>
    </row>
    <row r="48" spans="1:47" x14ac:dyDescent="0.2">
      <c r="A48" t="str">
        <f>$A$12</f>
        <v>Skilled trades occupations</v>
      </c>
      <c r="B48" s="27">
        <f t="shared" si="114"/>
        <v>-7.6042145918198756</v>
      </c>
      <c r="C48" s="27">
        <f t="shared" si="115"/>
        <v>-2.0242560335694737</v>
      </c>
      <c r="D48" s="27">
        <f t="shared" si="116"/>
        <v>-0.71501293332671878</v>
      </c>
      <c r="E48" s="27">
        <f t="shared" si="117"/>
        <v>-10.343483558716059</v>
      </c>
      <c r="F48" s="27"/>
      <c r="G48" s="27">
        <f t="shared" si="118"/>
        <v>-10.27363546961486</v>
      </c>
      <c r="H48" s="27">
        <f t="shared" si="119"/>
        <v>0.41240023850119911</v>
      </c>
      <c r="I48" s="27">
        <f t="shared" si="120"/>
        <v>0.54143246491010188</v>
      </c>
      <c r="J48" s="27">
        <f t="shared" si="121"/>
        <v>-9.3198027662035656</v>
      </c>
      <c r="K48" s="27"/>
      <c r="L48" s="27">
        <f t="shared" si="122"/>
        <v>-17.877850061434735</v>
      </c>
      <c r="M48" s="27">
        <f t="shared" si="123"/>
        <v>-1.6118557950682746</v>
      </c>
      <c r="N48" s="27">
        <f t="shared" si="124"/>
        <v>-0.1735804684166169</v>
      </c>
      <c r="O48" s="27">
        <f t="shared" si="125"/>
        <v>-19.663286324919625</v>
      </c>
      <c r="Q48" t="str">
        <f>$A$12</f>
        <v>Skilled trades occupations</v>
      </c>
      <c r="R48" s="27">
        <f t="shared" si="126"/>
        <v>-8.1620504856142446</v>
      </c>
      <c r="S48" s="27">
        <f t="shared" si="96"/>
        <v>-1.8411797606603457</v>
      </c>
      <c r="T48" s="27">
        <f t="shared" si="97"/>
        <v>-1.3187263055545984</v>
      </c>
      <c r="U48" s="27">
        <f t="shared" si="98"/>
        <v>-11.321956551829174</v>
      </c>
      <c r="V48" s="27"/>
      <c r="W48" s="27">
        <f t="shared" si="127"/>
        <v>-10.887259192800272</v>
      </c>
      <c r="X48" s="27">
        <f t="shared" si="99"/>
        <v>0.472565664988843</v>
      </c>
      <c r="Y48" s="27">
        <f t="shared" si="100"/>
        <v>-0.13356210906442811</v>
      </c>
      <c r="Z48" s="27">
        <f t="shared" si="101"/>
        <v>-10.548255636875865</v>
      </c>
      <c r="AA48" s="27"/>
      <c r="AB48" s="27">
        <f t="shared" si="128"/>
        <v>-19.049309678414517</v>
      </c>
      <c r="AC48" s="27">
        <f t="shared" si="102"/>
        <v>-1.3686140956715027</v>
      </c>
      <c r="AD48" s="27">
        <f t="shared" si="103"/>
        <v>-1.4522884146190265</v>
      </c>
      <c r="AE48" s="27">
        <f t="shared" si="104"/>
        <v>-21.87021218870504</v>
      </c>
      <c r="AG48" t="str">
        <f>$A$12</f>
        <v>Skilled trades occupations</v>
      </c>
      <c r="AH48" s="27">
        <f t="shared" si="129"/>
        <v>0.55783589379441523</v>
      </c>
      <c r="AI48" s="27">
        <f t="shared" si="105"/>
        <v>-0.18307627290912976</v>
      </c>
      <c r="AJ48" s="27">
        <f t="shared" si="106"/>
        <v>0.60371337222787869</v>
      </c>
      <c r="AK48" s="27">
        <f t="shared" si="107"/>
        <v>0.97847299311316505</v>
      </c>
      <c r="AL48" s="27"/>
      <c r="AM48" s="27">
        <f t="shared" si="130"/>
        <v>0.61362372318538494</v>
      </c>
      <c r="AN48" s="27">
        <f t="shared" si="108"/>
        <v>-6.0165426487645224E-2</v>
      </c>
      <c r="AO48" s="27">
        <f t="shared" si="109"/>
        <v>0.67499457397454155</v>
      </c>
      <c r="AP48" s="27">
        <f t="shared" si="110"/>
        <v>1.2284528706722799</v>
      </c>
      <c r="AQ48" s="27"/>
      <c r="AR48" s="27">
        <f t="shared" si="131"/>
        <v>1.1714596169798002</v>
      </c>
      <c r="AS48" s="27">
        <f t="shared" si="111"/>
        <v>-0.24324169939677498</v>
      </c>
      <c r="AT48" s="27">
        <f t="shared" si="112"/>
        <v>1.2787079462024202</v>
      </c>
      <c r="AU48" s="27">
        <f t="shared" si="113"/>
        <v>2.206925863785445</v>
      </c>
    </row>
    <row r="49" spans="1:47" x14ac:dyDescent="0.2">
      <c r="A49" t="str">
        <f>$A$13</f>
        <v>Caring, leisure and other service occupations</v>
      </c>
      <c r="B49" s="27">
        <f t="shared" si="114"/>
        <v>0.62340136259929579</v>
      </c>
      <c r="C49" s="27">
        <f t="shared" si="115"/>
        <v>-1.1037612107506973</v>
      </c>
      <c r="D49" s="27">
        <f t="shared" si="116"/>
        <v>4.142727914352724</v>
      </c>
      <c r="E49" s="27">
        <f t="shared" si="117"/>
        <v>3.6623680662013101</v>
      </c>
      <c r="F49" s="27"/>
      <c r="G49" s="27">
        <f t="shared" si="118"/>
        <v>11.420890410958577</v>
      </c>
      <c r="H49" s="27">
        <f t="shared" si="119"/>
        <v>3.6897915068967393</v>
      </c>
      <c r="I49" s="27">
        <f t="shared" si="120"/>
        <v>1.7399589780477811</v>
      </c>
      <c r="J49" s="27">
        <f t="shared" si="121"/>
        <v>16.850640895903098</v>
      </c>
      <c r="K49" s="27"/>
      <c r="L49" s="27">
        <f t="shared" si="122"/>
        <v>12.044291773557873</v>
      </c>
      <c r="M49" s="27">
        <f t="shared" si="123"/>
        <v>2.586030296146042</v>
      </c>
      <c r="N49" s="27">
        <f t="shared" si="124"/>
        <v>5.8826868924005051</v>
      </c>
      <c r="O49" s="27">
        <f t="shared" si="125"/>
        <v>20.513008962104408</v>
      </c>
      <c r="Q49" t="str">
        <f>$A$13</f>
        <v>Caring, leisure and other service occupations</v>
      </c>
      <c r="R49" s="27">
        <f t="shared" si="126"/>
        <v>0.33767396457457899</v>
      </c>
      <c r="S49" s="27">
        <f t="shared" si="96"/>
        <v>0.79368488959541317</v>
      </c>
      <c r="T49" s="27">
        <f t="shared" si="97"/>
        <v>0.13625969210306188</v>
      </c>
      <c r="U49" s="27">
        <f t="shared" si="98"/>
        <v>1.2676185462730523</v>
      </c>
      <c r="V49" s="27"/>
      <c r="W49" s="27">
        <f t="shared" si="127"/>
        <v>4.1479349798138312</v>
      </c>
      <c r="X49" s="27">
        <f t="shared" si="99"/>
        <v>1.7812517052559773</v>
      </c>
      <c r="Y49" s="27">
        <f t="shared" si="100"/>
        <v>0.82844383604747929</v>
      </c>
      <c r="Z49" s="27">
        <f t="shared" si="101"/>
        <v>6.7576305211172851</v>
      </c>
      <c r="AA49" s="27"/>
      <c r="AB49" s="27">
        <f t="shared" si="128"/>
        <v>4.4856089443884102</v>
      </c>
      <c r="AC49" s="27">
        <f t="shared" si="102"/>
        <v>2.5749365948513905</v>
      </c>
      <c r="AD49" s="27">
        <f t="shared" si="103"/>
        <v>0.96470352815054117</v>
      </c>
      <c r="AE49" s="27">
        <f t="shared" si="104"/>
        <v>8.0252490673903374</v>
      </c>
      <c r="AG49" t="str">
        <f>$A$13</f>
        <v>Caring, leisure and other service occupations</v>
      </c>
      <c r="AH49" s="27">
        <f t="shared" si="129"/>
        <v>0.28572739802471148</v>
      </c>
      <c r="AI49" s="27">
        <f t="shared" si="105"/>
        <v>-1.8974461003461158</v>
      </c>
      <c r="AJ49" s="27">
        <f t="shared" si="106"/>
        <v>4.0064682222496648</v>
      </c>
      <c r="AK49" s="27">
        <f t="shared" si="107"/>
        <v>2.3947495199282542</v>
      </c>
      <c r="AL49" s="27"/>
      <c r="AM49" s="27">
        <f t="shared" si="130"/>
        <v>7.2729554311447231</v>
      </c>
      <c r="AN49" s="27">
        <f t="shared" si="108"/>
        <v>1.9085398016407638</v>
      </c>
      <c r="AO49" s="27">
        <f t="shared" si="109"/>
        <v>0.91151514200029915</v>
      </c>
      <c r="AP49" s="27">
        <f t="shared" si="110"/>
        <v>10.093010374785791</v>
      </c>
      <c r="AQ49" s="27"/>
      <c r="AR49" s="27">
        <f t="shared" si="131"/>
        <v>7.5586828291694346</v>
      </c>
      <c r="AS49" s="27">
        <f t="shared" si="111"/>
        <v>1.1093701294647929E-2</v>
      </c>
      <c r="AT49" s="27">
        <f t="shared" si="112"/>
        <v>4.917983364249964</v>
      </c>
      <c r="AU49" s="27">
        <f t="shared" si="113"/>
        <v>12.487759894714046</v>
      </c>
    </row>
    <row r="50" spans="1:47" x14ac:dyDescent="0.2">
      <c r="A50" t="str">
        <f>$A$14</f>
        <v>Sales and customer service occupations</v>
      </c>
      <c r="B50" s="27">
        <f t="shared" si="114"/>
        <v>-3.6553947614172451</v>
      </c>
      <c r="C50" s="27">
        <f t="shared" si="115"/>
        <v>-2.3484483318788207</v>
      </c>
      <c r="D50" s="27">
        <f t="shared" si="116"/>
        <v>-1.4131727363512754</v>
      </c>
      <c r="E50" s="27">
        <f t="shared" si="117"/>
        <v>-7.4170158296473545</v>
      </c>
      <c r="F50" s="27"/>
      <c r="G50" s="27">
        <f t="shared" si="118"/>
        <v>-0.84823963724630858</v>
      </c>
      <c r="H50" s="27">
        <f t="shared" si="119"/>
        <v>0.88950839236031243</v>
      </c>
      <c r="I50" s="27">
        <f t="shared" si="120"/>
        <v>-0.7668302228057593</v>
      </c>
      <c r="J50" s="27">
        <f t="shared" si="121"/>
        <v>-0.72556146769174745</v>
      </c>
      <c r="K50" s="27"/>
      <c r="L50" s="27">
        <f t="shared" si="122"/>
        <v>-4.5036343986635536</v>
      </c>
      <c r="M50" s="27">
        <f t="shared" si="123"/>
        <v>-1.4589399395185083</v>
      </c>
      <c r="N50" s="27">
        <f t="shared" si="124"/>
        <v>-2.1800029591570347</v>
      </c>
      <c r="O50" s="27">
        <f t="shared" si="125"/>
        <v>-8.142577297339102</v>
      </c>
      <c r="Q50" t="str">
        <f>$A$14</f>
        <v>Sales and customer service occupations</v>
      </c>
      <c r="R50" s="27">
        <f t="shared" si="126"/>
        <v>-0.88569487411366232</v>
      </c>
      <c r="S50" s="27">
        <f t="shared" si="96"/>
        <v>-0.2811928316955381</v>
      </c>
      <c r="T50" s="27">
        <f t="shared" si="97"/>
        <v>-0.23584574790811708</v>
      </c>
      <c r="U50" s="27">
        <f t="shared" si="98"/>
        <v>-1.4027334537173175</v>
      </c>
      <c r="V50" s="27"/>
      <c r="W50" s="27">
        <f t="shared" si="127"/>
        <v>7.6342550429879807E-2</v>
      </c>
      <c r="X50" s="27">
        <f t="shared" si="99"/>
        <v>0.91203459419260824</v>
      </c>
      <c r="Y50" s="27">
        <f t="shared" si="100"/>
        <v>-0.42789767358966513</v>
      </c>
      <c r="Z50" s="27">
        <f t="shared" si="101"/>
        <v>0.5604794710328207</v>
      </c>
      <c r="AA50" s="27"/>
      <c r="AB50" s="27">
        <f t="shared" si="128"/>
        <v>-0.80935232368378252</v>
      </c>
      <c r="AC50" s="27">
        <f t="shared" si="102"/>
        <v>0.63084176249707014</v>
      </c>
      <c r="AD50" s="27">
        <f t="shared" si="103"/>
        <v>-0.6637434214977822</v>
      </c>
      <c r="AE50" s="27">
        <f t="shared" si="104"/>
        <v>-0.8422539826844968</v>
      </c>
      <c r="AG50" t="str">
        <f>$A$14</f>
        <v>Sales and customer service occupations</v>
      </c>
      <c r="AH50" s="27">
        <f t="shared" si="129"/>
        <v>-2.7696998873035561</v>
      </c>
      <c r="AI50" s="27">
        <f t="shared" si="105"/>
        <v>-2.0672555001832578</v>
      </c>
      <c r="AJ50" s="27">
        <f t="shared" si="106"/>
        <v>-1.1773269884431636</v>
      </c>
      <c r="AK50" s="27">
        <f t="shared" si="107"/>
        <v>-6.0142823759299802</v>
      </c>
      <c r="AL50" s="27"/>
      <c r="AM50" s="27">
        <f t="shared" si="130"/>
        <v>-0.92458218767619726</v>
      </c>
      <c r="AN50" s="27">
        <f t="shared" si="108"/>
        <v>-2.2526201832278048E-2</v>
      </c>
      <c r="AO50" s="27">
        <f t="shared" si="109"/>
        <v>-0.33893254921609373</v>
      </c>
      <c r="AP50" s="27">
        <f t="shared" si="110"/>
        <v>-1.2860409387245682</v>
      </c>
      <c r="AQ50" s="27"/>
      <c r="AR50" s="27">
        <f t="shared" si="131"/>
        <v>-3.6942820749797534</v>
      </c>
      <c r="AS50" s="27">
        <f t="shared" si="111"/>
        <v>-2.0897817020155358</v>
      </c>
      <c r="AT50" s="27">
        <f t="shared" si="112"/>
        <v>-1.5162595376592574</v>
      </c>
      <c r="AU50" s="27">
        <f t="shared" si="113"/>
        <v>-7.3003233146545483</v>
      </c>
    </row>
    <row r="51" spans="1:47" x14ac:dyDescent="0.2">
      <c r="A51" t="str">
        <f>$A$15</f>
        <v>Process, plant and machine operatives</v>
      </c>
      <c r="B51" s="27">
        <f t="shared" si="114"/>
        <v>-7.3222879064780031</v>
      </c>
      <c r="C51" s="27">
        <f t="shared" si="115"/>
        <v>2.0179513679816612</v>
      </c>
      <c r="D51" s="27">
        <f t="shared" si="116"/>
        <v>2.7260689120846049</v>
      </c>
      <c r="E51" s="27">
        <f t="shared" si="117"/>
        <v>-2.5782676264117299</v>
      </c>
      <c r="F51" s="27"/>
      <c r="G51" s="27">
        <f t="shared" si="118"/>
        <v>2.6427056854272664</v>
      </c>
      <c r="H51" s="27">
        <f t="shared" si="119"/>
        <v>3.1592237727732577</v>
      </c>
      <c r="I51" s="27">
        <f t="shared" si="120"/>
        <v>1.211481627657486</v>
      </c>
      <c r="J51" s="27">
        <f t="shared" si="121"/>
        <v>7.0134110858580101</v>
      </c>
      <c r="K51" s="27"/>
      <c r="L51" s="27">
        <f t="shared" si="122"/>
        <v>-4.6795822210507367</v>
      </c>
      <c r="M51" s="27">
        <f t="shared" si="123"/>
        <v>5.1771751407549189</v>
      </c>
      <c r="N51" s="27">
        <f t="shared" si="124"/>
        <v>3.9375505397420909</v>
      </c>
      <c r="O51" s="27">
        <f t="shared" si="125"/>
        <v>4.4351434594462802</v>
      </c>
      <c r="Q51" t="str">
        <f>$A$15</f>
        <v>Process, plant and machine operatives</v>
      </c>
      <c r="R51" s="27">
        <f t="shared" si="126"/>
        <v>-5.5839875097754685</v>
      </c>
      <c r="S51" s="27">
        <f t="shared" si="96"/>
        <v>1.9571815008489271</v>
      </c>
      <c r="T51" s="27">
        <f t="shared" si="97"/>
        <v>2.2650950504435059</v>
      </c>
      <c r="U51" s="27">
        <f t="shared" si="98"/>
        <v>-1.3617109584830303</v>
      </c>
      <c r="V51" s="27"/>
      <c r="W51" s="27">
        <f t="shared" si="127"/>
        <v>0.4555305958198943</v>
      </c>
      <c r="X51" s="27">
        <f t="shared" si="99"/>
        <v>1.0149898965766262</v>
      </c>
      <c r="Y51" s="27">
        <f t="shared" si="100"/>
        <v>1.2657792468403688</v>
      </c>
      <c r="Z51" s="27">
        <f t="shared" si="101"/>
        <v>2.736299739236884</v>
      </c>
      <c r="AA51" s="27"/>
      <c r="AB51" s="27">
        <f t="shared" si="128"/>
        <v>-5.1284569139555742</v>
      </c>
      <c r="AC51" s="27">
        <f t="shared" si="102"/>
        <v>2.9721713974255533</v>
      </c>
      <c r="AD51" s="27">
        <f t="shared" si="103"/>
        <v>3.5308742972838747</v>
      </c>
      <c r="AE51" s="27">
        <f t="shared" si="104"/>
        <v>1.3745887807538537</v>
      </c>
      <c r="AG51" t="str">
        <f>$A$15</f>
        <v>Process, plant and machine operatives</v>
      </c>
      <c r="AH51" s="27">
        <f t="shared" si="129"/>
        <v>-1.7383003967025248</v>
      </c>
      <c r="AI51" s="27">
        <f t="shared" si="105"/>
        <v>6.0769867132731026E-2</v>
      </c>
      <c r="AJ51" s="27">
        <f t="shared" si="106"/>
        <v>0.46097386164110454</v>
      </c>
      <c r="AK51" s="27">
        <f t="shared" si="107"/>
        <v>-1.216556667928689</v>
      </c>
      <c r="AL51" s="27"/>
      <c r="AM51" s="27">
        <f t="shared" si="130"/>
        <v>2.1871750896074138</v>
      </c>
      <c r="AN51" s="27">
        <f t="shared" si="108"/>
        <v>2.1442338761966244</v>
      </c>
      <c r="AO51" s="27">
        <f t="shared" si="109"/>
        <v>-5.4297619182887669E-2</v>
      </c>
      <c r="AP51" s="27">
        <f t="shared" si="110"/>
        <v>4.277111346621151</v>
      </c>
      <c r="AQ51" s="27"/>
      <c r="AR51" s="27">
        <f t="shared" si="131"/>
        <v>0.44887469290488902</v>
      </c>
      <c r="AS51" s="27">
        <f t="shared" si="111"/>
        <v>2.2050037433293554</v>
      </c>
      <c r="AT51" s="27">
        <f t="shared" si="112"/>
        <v>0.40667624245821687</v>
      </c>
      <c r="AU51" s="27">
        <f t="shared" si="113"/>
        <v>3.060554678692462</v>
      </c>
    </row>
    <row r="52" spans="1:47" x14ac:dyDescent="0.2">
      <c r="A52" t="str">
        <f>$A$16</f>
        <v>Elementary occupations</v>
      </c>
      <c r="B52" s="27">
        <f t="shared" si="114"/>
        <v>-11.172579717825585</v>
      </c>
      <c r="C52" s="27">
        <f t="shared" si="115"/>
        <v>-6.9239923589045773</v>
      </c>
      <c r="D52" s="27">
        <f t="shared" si="116"/>
        <v>-0.18968465777457499</v>
      </c>
      <c r="E52" s="27">
        <f t="shared" si="117"/>
        <v>-18.286256734504732</v>
      </c>
      <c r="F52" s="27"/>
      <c r="G52" s="27">
        <f t="shared" si="118"/>
        <v>-2.1717026136717479</v>
      </c>
      <c r="H52" s="27">
        <f t="shared" si="119"/>
        <v>-10.568426937356655</v>
      </c>
      <c r="I52" s="27">
        <f t="shared" si="120"/>
        <v>1.748508973364304</v>
      </c>
      <c r="J52" s="27">
        <f t="shared" si="121"/>
        <v>-10.991620577664108</v>
      </c>
      <c r="K52" s="27"/>
      <c r="L52" s="27">
        <f t="shared" si="122"/>
        <v>-13.344282331497332</v>
      </c>
      <c r="M52" s="27">
        <f t="shared" si="123"/>
        <v>-17.492419296261232</v>
      </c>
      <c r="N52" s="27">
        <f t="shared" si="124"/>
        <v>1.558824315589729</v>
      </c>
      <c r="O52" s="27">
        <f t="shared" si="125"/>
        <v>-29.27787731216884</v>
      </c>
      <c r="Q52" t="str">
        <f>$A$16</f>
        <v>Elementary occupations</v>
      </c>
      <c r="R52" s="27">
        <f t="shared" si="126"/>
        <v>-8.9077831590631078</v>
      </c>
      <c r="S52" s="27">
        <f t="shared" si="96"/>
        <v>-3.5449128627605795</v>
      </c>
      <c r="T52" s="27">
        <f t="shared" si="97"/>
        <v>0.23766995216234976</v>
      </c>
      <c r="U52" s="27">
        <f t="shared" si="98"/>
        <v>-12.215026069661342</v>
      </c>
      <c r="V52" s="27"/>
      <c r="W52" s="27">
        <f t="shared" si="127"/>
        <v>-3.0504658322379115</v>
      </c>
      <c r="X52" s="27">
        <f t="shared" si="99"/>
        <v>-3.2775456133750254</v>
      </c>
      <c r="Y52" s="27">
        <f t="shared" si="100"/>
        <v>1.2504914881048306</v>
      </c>
      <c r="Z52" s="27">
        <f t="shared" si="101"/>
        <v>-5.0775199575081018</v>
      </c>
      <c r="AA52" s="27"/>
      <c r="AB52" s="27">
        <f t="shared" si="128"/>
        <v>-11.958248991301019</v>
      </c>
      <c r="AC52" s="27">
        <f t="shared" si="102"/>
        <v>-6.8224584761356049</v>
      </c>
      <c r="AD52" s="27">
        <f t="shared" si="103"/>
        <v>1.4881614402671803</v>
      </c>
      <c r="AE52" s="27">
        <f t="shared" si="104"/>
        <v>-17.292546027169443</v>
      </c>
      <c r="AG52" t="str">
        <f>$A$16</f>
        <v>Elementary occupations</v>
      </c>
      <c r="AH52" s="27">
        <f t="shared" si="129"/>
        <v>-2.2647965587624661</v>
      </c>
      <c r="AI52" s="27">
        <f t="shared" si="105"/>
        <v>-3.3790794961439659</v>
      </c>
      <c r="AJ52" s="27">
        <f t="shared" si="106"/>
        <v>-0.42735460993692342</v>
      </c>
      <c r="AK52" s="27">
        <f t="shared" si="107"/>
        <v>-6.0712306648433625</v>
      </c>
      <c r="AL52" s="27"/>
      <c r="AM52" s="27">
        <f t="shared" si="130"/>
        <v>0.87876321856616002</v>
      </c>
      <c r="AN52" s="27">
        <f t="shared" si="108"/>
        <v>-7.2908813239816439</v>
      </c>
      <c r="AO52" s="27">
        <f t="shared" si="109"/>
        <v>0.49801748525947165</v>
      </c>
      <c r="AP52" s="27">
        <f t="shared" si="110"/>
        <v>-5.914100620156006</v>
      </c>
      <c r="AQ52" s="27"/>
      <c r="AR52" s="27">
        <f t="shared" si="131"/>
        <v>-1.3860333401963061</v>
      </c>
      <c r="AS52" s="27">
        <f t="shared" si="111"/>
        <v>-10.66996082012561</v>
      </c>
      <c r="AT52" s="27">
        <f t="shared" si="112"/>
        <v>7.0662875322548224E-2</v>
      </c>
      <c r="AU52" s="27">
        <f t="shared" si="113"/>
        <v>-11.985331284999369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29.325986792565004</v>
      </c>
      <c r="C54" s="29">
        <f t="shared" si="115"/>
        <v>9.0278678030794026</v>
      </c>
      <c r="D54" s="29">
        <f t="shared" si="116"/>
        <v>9.5801454043546954</v>
      </c>
      <c r="E54" s="29">
        <f t="shared" si="117"/>
        <v>47.93399999999906</v>
      </c>
      <c r="F54" s="29"/>
      <c r="G54" s="29">
        <f t="shared" si="118"/>
        <v>30.711806327186423</v>
      </c>
      <c r="H54" s="29">
        <f t="shared" si="119"/>
        <v>4.7272053187197116</v>
      </c>
      <c r="I54" s="29">
        <f t="shared" si="120"/>
        <v>7.8239883540941833</v>
      </c>
      <c r="J54" s="29">
        <f t="shared" si="121"/>
        <v>43.263000000000375</v>
      </c>
      <c r="K54" s="29"/>
      <c r="L54" s="29">
        <f t="shared" si="122"/>
        <v>60.037793119751427</v>
      </c>
      <c r="M54" s="29">
        <f t="shared" si="123"/>
        <v>13.755073121799114</v>
      </c>
      <c r="N54" s="29">
        <f t="shared" si="124"/>
        <v>17.404133758448879</v>
      </c>
      <c r="O54" s="29">
        <f t="shared" si="125"/>
        <v>91.196999999999434</v>
      </c>
      <c r="Q54" s="24" t="str">
        <f>$A$18</f>
        <v>All occupations</v>
      </c>
      <c r="R54" s="29">
        <f t="shared" ref="R54" si="132">W18-R18</f>
        <v>10.532821892881032</v>
      </c>
      <c r="S54" s="29">
        <f t="shared" ref="S54" si="133">X18-S18</f>
        <v>6.3227046850541768</v>
      </c>
      <c r="T54" s="29">
        <f t="shared" ref="T54" si="134">Y18-T18</f>
        <v>-1.8747092967763308</v>
      </c>
      <c r="U54" s="29">
        <f t="shared" ref="U54" si="135">Z18-U18</f>
        <v>14.98081728115892</v>
      </c>
      <c r="V54" s="29"/>
      <c r="W54" s="29">
        <f t="shared" ref="W54" si="136">AB18-W18</f>
        <v>4.7376040679323523</v>
      </c>
      <c r="X54" s="29">
        <f t="shared" ref="X54" si="137">AC18-X18</f>
        <v>5.1926343282333676</v>
      </c>
      <c r="Y54" s="29">
        <f t="shared" ref="Y54" si="138">AD18-Y18</f>
        <v>3.8510930018886569</v>
      </c>
      <c r="Z54" s="29">
        <f t="shared" ref="Z54" si="139">AE18-Z18</f>
        <v>13.781331398054363</v>
      </c>
      <c r="AA54" s="29"/>
      <c r="AB54" s="29">
        <f t="shared" ref="AB54" si="140">AB18-R18</f>
        <v>15.270425960813384</v>
      </c>
      <c r="AC54" s="29">
        <f t="shared" ref="AC54" si="141">AC18-S18</f>
        <v>11.515339013287544</v>
      </c>
      <c r="AD54" s="29">
        <f t="shared" ref="AD54" si="142">AD18-T18</f>
        <v>1.9763837051123261</v>
      </c>
      <c r="AE54" s="29">
        <f t="shared" ref="AE54" si="143">AE18-U18</f>
        <v>28.762148679213283</v>
      </c>
      <c r="AG54" s="24" t="str">
        <f>$A$18</f>
        <v>All occupations</v>
      </c>
      <c r="AH54" s="29">
        <f t="shared" ref="AH54" si="144">AM18-AH18</f>
        <v>18.793164899684143</v>
      </c>
      <c r="AI54" s="29">
        <f t="shared" ref="AI54" si="145">AN18-AI18</f>
        <v>2.7051631180251547</v>
      </c>
      <c r="AJ54" s="29">
        <f t="shared" ref="AJ54" si="146">AO18-AJ18</f>
        <v>11.454854701131083</v>
      </c>
      <c r="AK54" s="29">
        <f t="shared" ref="AK54" si="147">AP18-AK18</f>
        <v>32.953182718840367</v>
      </c>
      <c r="AL54" s="29"/>
      <c r="AM54" s="29">
        <f t="shared" ref="AM54" si="148">AR18-AM18</f>
        <v>25.974202259254071</v>
      </c>
      <c r="AN54" s="29">
        <f t="shared" ref="AN54" si="149">AS18-AN18</f>
        <v>-0.46542900951348543</v>
      </c>
      <c r="AO54" s="29">
        <f t="shared" ref="AO54" si="150">AT18-AO18</f>
        <v>3.9728953522054837</v>
      </c>
      <c r="AP54" s="29">
        <f t="shared" ref="AP54" si="151">AU18-AP18</f>
        <v>29.481668601946012</v>
      </c>
      <c r="AQ54" s="29"/>
      <c r="AR54" s="29">
        <f t="shared" ref="AR54" si="152">AR18-AH18</f>
        <v>44.767367158938214</v>
      </c>
      <c r="AS54" s="29">
        <f t="shared" ref="AS54" si="153">AS18-AI18</f>
        <v>2.2397341085116693</v>
      </c>
      <c r="AT54" s="29">
        <f t="shared" ref="AT54" si="154">AT18-AJ18</f>
        <v>15.427750053336567</v>
      </c>
      <c r="AU54" s="29">
        <f t="shared" ref="AU54" si="155">AU18-AK18</f>
        <v>62.434851320786379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Derby, Derbyshire, Nottingham and Nottinghamshire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0.90673021889013938</v>
      </c>
      <c r="N7" s="91">
        <f>'Occ T2'!I180</f>
        <v>0.26071246407701754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-2.9344925425913271</v>
      </c>
      <c r="N9" s="91">
        <f>'Occ T2'!I178</f>
        <v>-0.51167927163755511</v>
      </c>
    </row>
    <row r="10" spans="1:14" x14ac:dyDescent="0.2">
      <c r="L10" s="91" t="str">
        <f>'Occ T3'!A48</f>
        <v>91 Elementary trades and related occupations</v>
      </c>
      <c r="M10" s="91">
        <f>'Occ T2'!H177</f>
        <v>-3.466619255221226</v>
      </c>
      <c r="N10" s="91">
        <f>'Occ T2'!I177</f>
        <v>-1.6668567774665077</v>
      </c>
    </row>
    <row r="11" spans="1:14" x14ac:dyDescent="0.2">
      <c r="L11" s="114" t="str">
        <f>"["&amp;'Occ T3'!A47&amp;"]"</f>
        <v>[Elementary occupations]</v>
      </c>
      <c r="M11" s="91">
        <f>'Occ T1'!H88</f>
        <v>-3.0281519469622209</v>
      </c>
      <c r="N11" s="91">
        <f>'Occ T1'!I88</f>
        <v>-0.69919436861685114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1.6591679009405169</v>
      </c>
      <c r="N13" s="91">
        <f>'Occ T2'!I176</f>
        <v>9.286271962229975E-2</v>
      </c>
    </row>
    <row r="14" spans="1:14" x14ac:dyDescent="0.2">
      <c r="L14" s="91" t="str">
        <f>'Occ T3'!A44</f>
        <v>81 Process, plant and machine operatives</v>
      </c>
      <c r="M14" s="91">
        <f>'Occ T2'!H175</f>
        <v>-2.8650962617554954</v>
      </c>
      <c r="N14" s="91">
        <f>'Occ T2'!I175</f>
        <v>1.0499569369612605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-0.63101383721076987</v>
      </c>
      <c r="N15" s="91">
        <f>'Occ T1'!I87</f>
        <v>0.5606111740017683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1.2418487971302294</v>
      </c>
      <c r="N17" s="91">
        <f>'Occ T2'!I174</f>
        <v>2.4378691732378721</v>
      </c>
    </row>
    <row r="18" spans="12:14" x14ac:dyDescent="0.2">
      <c r="L18" s="91" t="str">
        <f>'Occ T3'!A40</f>
        <v>71 Sales occupations</v>
      </c>
      <c r="M18" s="91">
        <f>'Occ T2'!H173</f>
        <v>-2.2913304489489139</v>
      </c>
      <c r="N18" s="91">
        <f>'Occ T2'!I173</f>
        <v>-0.86115514087644618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-1.6312194068908936</v>
      </c>
      <c r="N19" s="91">
        <f>'Occ T1'!I86</f>
        <v>-5.6116024582619772E-2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0.19138969089274038</v>
      </c>
      <c r="N21" s="91">
        <f>'Occ T2'!I172</f>
        <v>-0.68408502037811125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3.6082723196861011</v>
      </c>
      <c r="N22" s="91">
        <f>'Occ T2'!I171</f>
        <v>0.1688854800154127</v>
      </c>
    </row>
    <row r="23" spans="12:14" x14ac:dyDescent="0.2">
      <c r="L23" s="91" t="str">
        <f>'Occ T3'!A35</f>
        <v>61 Caring personal service occupations</v>
      </c>
      <c r="M23" s="91">
        <f>'Occ T2'!H170</f>
        <v>-0.12374678689131002</v>
      </c>
      <c r="N23" s="91">
        <f>'Occ T2'!I170</f>
        <v>1.0851855655495957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0.62200353903585359</v>
      </c>
      <c r="N24" s="91">
        <f>'Occ T1'!I85</f>
        <v>0.88006590057223555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-3.2188584445241197</v>
      </c>
      <c r="N26" s="91">
        <f>'Occ T2'!I169</f>
        <v>-1.0292358669933055</v>
      </c>
    </row>
    <row r="27" spans="12:14" x14ac:dyDescent="0.2">
      <c r="L27" s="91" t="str">
        <f>'Occ T3'!A31</f>
        <v>53 Skilled construction and building trades</v>
      </c>
      <c r="M27" s="91">
        <f>'Occ T2'!H168</f>
        <v>-4.229775990824713</v>
      </c>
      <c r="N27" s="91">
        <f>'Occ T2'!I168</f>
        <v>-0.78227837078662654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-2.3440029066415069</v>
      </c>
      <c r="N28" s="91">
        <f>'Occ T2'!I167</f>
        <v>-0.70841364226754688</v>
      </c>
    </row>
    <row r="29" spans="12:14" x14ac:dyDescent="0.2">
      <c r="L29" s="91" t="str">
        <f>'Occ T3'!A29</f>
        <v>51 Skilled agricultural and related trades</v>
      </c>
      <c r="M29" s="91">
        <f>'Occ T2'!H166</f>
        <v>5.7380498938288005</v>
      </c>
      <c r="N29" s="91">
        <f>'Occ T2'!I166</f>
        <v>-9.3244786336232899E-2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-2.0551425402478229</v>
      </c>
      <c r="N30" s="91">
        <f>'Occ T1'!I84</f>
        <v>-0.68951409204410785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-1.0640511952688558</v>
      </c>
      <c r="N32" s="91">
        <f>'Occ T2'!I165</f>
        <v>-1.3130975253669575</v>
      </c>
    </row>
    <row r="33" spans="12:14" x14ac:dyDescent="0.2">
      <c r="L33" s="91" t="str">
        <f>'Occ T3'!A25</f>
        <v>41 Administrative occupations</v>
      </c>
      <c r="M33" s="91">
        <f>'Occ T2'!H164</f>
        <v>0.76955401812754953</v>
      </c>
      <c r="N33" s="91">
        <f>'Occ T2'!I164</f>
        <v>-1.0331789589239304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0.42013334695527593</v>
      </c>
      <c r="N34" s="91">
        <f>'Occ T1'!I83</f>
        <v>-1.0833549203070114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2.4600058434027128</v>
      </c>
      <c r="N36" s="91">
        <f>'Occ T2'!I163</f>
        <v>-7.8030282167218523E-2</v>
      </c>
    </row>
    <row r="37" spans="12:14" x14ac:dyDescent="0.2">
      <c r="L37" s="91" t="str">
        <f>'Occ T3'!A21</f>
        <v>34 Culture, media and sports occupations</v>
      </c>
      <c r="M37" s="91">
        <f>'Occ T2'!H162</f>
        <v>0.12830170070889935</v>
      </c>
      <c r="N37" s="91">
        <f>'Occ T2'!I162</f>
        <v>-3.5503996025232354E-2</v>
      </c>
    </row>
    <row r="38" spans="12:14" x14ac:dyDescent="0.2">
      <c r="L38" s="91" t="str">
        <f>'Occ T3'!A20</f>
        <v>33 Protective service occupations</v>
      </c>
      <c r="M38" s="91">
        <f>'Occ T2'!H161</f>
        <v>0.47598859575805896</v>
      </c>
      <c r="N38" s="91">
        <f>'Occ T2'!I161</f>
        <v>1.983234711203341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3.1950583921426023</v>
      </c>
      <c r="N39" s="91">
        <f>'Occ T2'!I160</f>
        <v>0.70028587273522902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5.8245076228043535</v>
      </c>
      <c r="N40" s="91">
        <f>'Occ T2'!I159</f>
        <v>-0.61215238410874395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2.5945914807055548</v>
      </c>
      <c r="N41" s="91">
        <f>'Occ T1'!I82</f>
        <v>0.20017801368976684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6.4852984073604958</v>
      </c>
      <c r="N43" s="91">
        <f>'Occ T2'!I158</f>
        <v>1.4897227429508497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2.3132141262962813</v>
      </c>
      <c r="N44" s="91">
        <f>'Occ T2'!I157</f>
        <v>0.20099867375973357</v>
      </c>
    </row>
    <row r="45" spans="12:14" x14ac:dyDescent="0.2">
      <c r="L45" s="91" t="str">
        <f>'Occ T3'!A13</f>
        <v>22 Health professionals</v>
      </c>
      <c r="M45" s="91">
        <f>'Occ T2'!H156</f>
        <v>3.0462301682755655</v>
      </c>
      <c r="N45" s="91">
        <f>'Occ T2'!I156</f>
        <v>1.0641562823586748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4.3964873594549481</v>
      </c>
      <c r="N46" s="91">
        <f>'Occ T2'!I155</f>
        <v>1.039203597324434</v>
      </c>
    </row>
    <row r="47" spans="12:14" x14ac:dyDescent="0.2">
      <c r="L47" s="114" t="str">
        <f>"["&amp;'Occ T3'!A11&amp;"]"</f>
        <v>[Professional occupations]</v>
      </c>
      <c r="M47" s="91">
        <f>'Occ T1'!H81</f>
        <v>4.3165257147215863</v>
      </c>
      <c r="N47" s="91">
        <f>'Occ T1'!I81</f>
        <v>1.0437602714050032</v>
      </c>
    </row>
    <row r="49" spans="12:14" x14ac:dyDescent="0.2">
      <c r="L49" s="107" t="str">
        <f>'Occ T3'!A9</f>
        <v>12 Other managers and proprietors</v>
      </c>
      <c r="M49" s="91">
        <f>'Occ T2'!H154</f>
        <v>2.7419052867484472</v>
      </c>
      <c r="N49" s="91">
        <f>'Occ T2'!I154</f>
        <v>2.2829072302408937</v>
      </c>
    </row>
    <row r="50" spans="12:14" x14ac:dyDescent="0.2">
      <c r="L50" s="107" t="str">
        <f>'Occ T3'!A8</f>
        <v>11 Corporate managers and directors</v>
      </c>
      <c r="M50" s="91">
        <f>'Occ T2'!H153</f>
        <v>4.5018330035757614</v>
      </c>
      <c r="N50" s="91">
        <f>'Occ T2'!I153</f>
        <v>2.0972885144221465E-2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3.9433111359985729</v>
      </c>
      <c r="N51" s="91">
        <f>'Occ T1'!I80</f>
        <v>0.7922041639341959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Derby, Derbyshire, Nottingham and Nottinghamshire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16.108858685488485</v>
      </c>
      <c r="N82" s="94">
        <f>'Occ T2'!F119</f>
        <v>0.25681624516933255</v>
      </c>
    </row>
    <row r="83" spans="12:14" x14ac:dyDescent="0.2">
      <c r="L83" s="10" t="str">
        <f>name!D5</f>
        <v>12 Other managers and proprietors</v>
      </c>
      <c r="M83" s="94">
        <f>'Occ T2'!D9-'Occ T2'!B9</f>
        <v>4.5552059896490604</v>
      </c>
      <c r="N83" s="94">
        <f>'Occ T2'!F120</f>
        <v>14.51025178700808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13.139325113223578</v>
      </c>
      <c r="N84" s="94">
        <f>'Occ T2'!F121</f>
        <v>11.386904660523228</v>
      </c>
    </row>
    <row r="85" spans="12:14" x14ac:dyDescent="0.2">
      <c r="L85" s="10" t="str">
        <f>name!D7</f>
        <v>22 Health professionals</v>
      </c>
      <c r="M85" s="94">
        <f>'Occ T2'!D11-'Occ T2'!B11</f>
        <v>6.5615126107241508</v>
      </c>
      <c r="N85" s="94">
        <f>'Occ T2'!F122</f>
        <v>8.1041492473624217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4.5881027332477586</v>
      </c>
      <c r="N86" s="94">
        <f>'Occ T2'!F123</f>
        <v>1.2984359234322724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19.410908358034185</v>
      </c>
      <c r="N87" s="94">
        <f>'Occ T2'!F124</f>
        <v>17.878812408766748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5.4637727188928409</v>
      </c>
      <c r="N88" s="94">
        <f>'Occ T2'!F125</f>
        <v>-1.9501493938154582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3.0622258595714023</v>
      </c>
      <c r="N89" s="94">
        <f>'Occ T2'!F126</f>
        <v>2.3222798543144627</v>
      </c>
    </row>
    <row r="90" spans="12:14" x14ac:dyDescent="0.2">
      <c r="L90" s="10" t="str">
        <f>name!D12</f>
        <v>33 Protective service occupations</v>
      </c>
      <c r="M90" s="94">
        <f>'Occ T2'!D16-'Occ T2'!B16</f>
        <v>0.31112558505982513</v>
      </c>
      <c r="N90" s="94">
        <f>'Occ T2'!F127</f>
        <v>4.542293667072812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9.4434836858283688E-2</v>
      </c>
      <c r="N91" s="94">
        <f>'Occ T2'!F128</f>
        <v>-7.8503518940802763E-2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7.2482063403095509</v>
      </c>
      <c r="N92" s="94">
        <f>'Occ T2'!F129</f>
        <v>-0.73741994995842219</v>
      </c>
    </row>
    <row r="93" spans="12:14" x14ac:dyDescent="0.2">
      <c r="L93" s="10" t="str">
        <f>name!D15</f>
        <v>41 Administrative occupations</v>
      </c>
      <c r="M93" s="94">
        <f>'Occ T2'!D19-'Occ T2'!B19</f>
        <v>3.4883448391722283</v>
      </c>
      <c r="N93" s="94">
        <f>'Occ T2'!F130</f>
        <v>-13.381476840220657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-1.1353679871534368</v>
      </c>
      <c r="N94" s="94">
        <f>'Occ T2'!F131</f>
        <v>-3.7164612609154233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3.3971154127733634</v>
      </c>
      <c r="N95" s="94">
        <f>'Occ T2'!F132</f>
        <v>-0.19391085671018082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-5.0148093143882946</v>
      </c>
      <c r="N96" s="94">
        <f>'Occ T2'!F133</f>
        <v>-4.0285513058478912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-5.6305462043998347</v>
      </c>
      <c r="N97" s="94">
        <f>'Occ T2'!F134</f>
        <v>-2.5940068276125032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-3.0952434527012578</v>
      </c>
      <c r="N98" s="94">
        <f>'Occ T2'!F135</f>
        <v>-2.5033337760329779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-0.57600737592838414</v>
      </c>
      <c r="N99" s="94">
        <f>'Occ T2'!F136</f>
        <v>16.300094924238522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4.227035219650034</v>
      </c>
      <c r="N100" s="94">
        <f>'Occ T2'!F137</f>
        <v>0.66715895243351397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1.1340222479722106E-2</v>
      </c>
      <c r="N101" s="94">
        <f>'Occ T2'!F138</f>
        <v>-0.11661298076901971</v>
      </c>
    </row>
    <row r="102" spans="12:14" x14ac:dyDescent="0.2">
      <c r="L102" s="10" t="str">
        <f>name!D24</f>
        <v>71 Sales occupations</v>
      </c>
      <c r="M102" s="94">
        <f>'Occ T2'!D28-'Occ T2'!B28</f>
        <v>-8.4705712893326393</v>
      </c>
      <c r="N102" s="94">
        <f>'Occ T2'!F139</f>
        <v>-8.3869441050108406</v>
      </c>
    </row>
    <row r="103" spans="12:14" x14ac:dyDescent="0.2">
      <c r="L103" s="10" t="str">
        <f>name!D25</f>
        <v>72 Customer service occupations</v>
      </c>
      <c r="M103" s="94">
        <f>'Occ T2'!D29-'Occ T2'!B29</f>
        <v>1.0535554596853487</v>
      </c>
      <c r="N103" s="94">
        <f>'Occ T2'!F140</f>
        <v>7.661382637319079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-5.9214166435774516</v>
      </c>
      <c r="N104" s="94">
        <f>'Occ T2'!F141</f>
        <v>6.4199730540712068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3.3431490171658211</v>
      </c>
      <c r="N105" s="94">
        <f>'Occ T2'!F142</f>
        <v>0.59343803178682464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-3.6855881504879946</v>
      </c>
      <c r="N106" s="94">
        <f>'Occ T2'!F143</f>
        <v>-4.2575171499411972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-14.60066858401666</v>
      </c>
      <c r="N107" s="94">
        <f>'Occ T2'!F144</f>
        <v>-6.7341034277229994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47.933999999999514</v>
      </c>
      <c r="N109" s="94">
        <f>'Occ T2'!F146</f>
        <v>43.263000000000375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Derby, Derbyshire, Nottingham and Nottinghamshire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20.664064675137539</v>
      </c>
      <c r="N153" s="94">
        <f>'Occ T1'!H8</f>
        <v>14.76706803217742</v>
      </c>
    </row>
    <row r="154" spans="1:14" x14ac:dyDescent="0.2">
      <c r="L154" s="10" t="str">
        <f>name!E5</f>
        <v>Professional occupations</v>
      </c>
      <c r="M154" s="94">
        <f>'Occ T1'!D9-'Occ T1'!B9</f>
        <v>43.6998488152297</v>
      </c>
      <c r="N154" s="94">
        <f>'Occ T1'!H9</f>
        <v>38.668302240084671</v>
      </c>
    </row>
    <row r="155" spans="1:14" x14ac:dyDescent="0.2">
      <c r="L155" s="10" t="str">
        <f>name!E6</f>
        <v>Associate professional occupations</v>
      </c>
      <c r="M155" s="94">
        <f>'Occ T1'!D10-'Occ T1'!B10</f>
        <v>16.179765340691901</v>
      </c>
      <c r="N155" s="94">
        <f>'Occ T1'!H10</f>
        <v>4.0985006586725774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2.3529768520187844</v>
      </c>
      <c r="N156" s="94">
        <f>'Occ T1'!H11</f>
        <v>-17.09793810113608</v>
      </c>
    </row>
    <row r="157" spans="1:14" x14ac:dyDescent="0.2">
      <c r="L157" s="10" t="str">
        <f>name!E8</f>
        <v>Skilled trades occupations</v>
      </c>
      <c r="M157" s="94">
        <f>'Occ T1'!D12-'Occ T1'!B12</f>
        <v>-10.343483558716031</v>
      </c>
      <c r="N157" s="94">
        <f>'Occ T1'!H12</f>
        <v>-9.3198027662035372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3.6623680662013669</v>
      </c>
      <c r="N158" s="94">
        <f>'Occ T1'!H13</f>
        <v>16.850640895903041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-7.4170158296472835</v>
      </c>
      <c r="N159" s="94">
        <f>'Occ T1'!H14</f>
        <v>-0.72556146769176166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-2.5782676264116304</v>
      </c>
      <c r="N160" s="94">
        <f>'Occ T1'!H15</f>
        <v>7.0134110858580243</v>
      </c>
    </row>
    <row r="161" spans="12:14" x14ac:dyDescent="0.2">
      <c r="L161" s="10" t="str">
        <f>name!E12</f>
        <v>Elementary occupations</v>
      </c>
      <c r="M161" s="94">
        <f>'Occ T1'!D16-'Occ T1'!B16</f>
        <v>-18.286256734504647</v>
      </c>
      <c r="N161" s="94">
        <f>'Occ T1'!H16</f>
        <v>-10.991620577664193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47.933999999999742</v>
      </c>
      <c r="N163" s="94">
        <f>'Occ T1'!H18</f>
        <v>43.263000000000162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Derby, Derbyshire, Nottingham and Nottinghamshire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82.532802722316475</v>
      </c>
      <c r="N5" s="87">
        <f>SUM(N6:N7)</f>
        <v>90.426678812623322</v>
      </c>
      <c r="O5" s="87">
        <f t="shared" ref="O5:AL5" si="1">SUM(O6:O7)</f>
        <v>94.10769341963929</v>
      </c>
      <c r="P5" s="87">
        <f t="shared" si="1"/>
        <v>91.16748365100446</v>
      </c>
      <c r="Q5" s="87">
        <f t="shared" si="1"/>
        <v>93.586650387515604</v>
      </c>
      <c r="R5" s="87">
        <f t="shared" si="1"/>
        <v>96.859495859384026</v>
      </c>
      <c r="S5" s="87">
        <f t="shared" si="1"/>
        <v>100.22311031262305</v>
      </c>
      <c r="T5" s="87">
        <f t="shared" si="1"/>
        <v>102.60151090419816</v>
      </c>
      <c r="U5" s="87">
        <f t="shared" si="1"/>
        <v>103.86513581307062</v>
      </c>
      <c r="V5" s="87">
        <f t="shared" si="1"/>
        <v>113.22775569967905</v>
      </c>
      <c r="W5" s="87">
        <f t="shared" si="1"/>
        <v>117.52356053452156</v>
      </c>
      <c r="X5" s="87">
        <f t="shared" si="1"/>
        <v>114.13976414253605</v>
      </c>
      <c r="Y5" s="87">
        <f t="shared" si="1"/>
        <v>115.26941660711063</v>
      </c>
      <c r="Z5" s="87">
        <f t="shared" si="1"/>
        <v>116.53618739881318</v>
      </c>
      <c r="AA5" s="87">
        <f t="shared" si="1"/>
        <v>118.02266914260751</v>
      </c>
      <c r="AB5" s="87">
        <f t="shared" si="1"/>
        <v>119.30948247122517</v>
      </c>
      <c r="AC5" s="87">
        <f t="shared" si="1"/>
        <v>120.5646371907761</v>
      </c>
      <c r="AD5" s="87">
        <f t="shared" si="1"/>
        <v>121.83478589648284</v>
      </c>
      <c r="AE5" s="87">
        <f t="shared" si="1"/>
        <v>123.08482216851047</v>
      </c>
      <c r="AF5" s="87">
        <f t="shared" si="1"/>
        <v>124.3299505197441</v>
      </c>
      <c r="AG5" s="87">
        <f t="shared" si="1"/>
        <v>125.64262453273044</v>
      </c>
      <c r="AH5" s="87">
        <f t="shared" si="1"/>
        <v>126.97095242779537</v>
      </c>
      <c r="AI5" s="87">
        <f t="shared" si="1"/>
        <v>128.25712874955673</v>
      </c>
      <c r="AJ5" s="87">
        <f t="shared" si="1"/>
        <v>129.55499161170184</v>
      </c>
      <c r="AK5" s="87">
        <f t="shared" si="1"/>
        <v>130.90477497307961</v>
      </c>
      <c r="AL5" s="87">
        <f t="shared" si="1"/>
        <v>132.29062856669898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55.479523263870284</v>
      </c>
      <c r="N6" s="11">
        <v>60.80166656555113</v>
      </c>
      <c r="O6" s="11">
        <v>63.174718040116737</v>
      </c>
      <c r="P6" s="11">
        <v>61.28931385080444</v>
      </c>
      <c r="Q6" s="11">
        <v>61.102466265710042</v>
      </c>
      <c r="R6" s="11">
        <v>65.405732437443078</v>
      </c>
      <c r="S6" s="11">
        <v>69.818549912870054</v>
      </c>
      <c r="T6" s="11">
        <v>71.16611950965428</v>
      </c>
      <c r="U6" s="11">
        <v>72.933029958003786</v>
      </c>
      <c r="V6" s="11">
        <v>78.522517178689284</v>
      </c>
      <c r="W6" s="11">
        <v>81.514591122931563</v>
      </c>
      <c r="X6" s="11">
        <v>72.380791225529094</v>
      </c>
      <c r="Y6" s="11">
        <v>72.978276801496506</v>
      </c>
      <c r="Z6" s="11">
        <v>73.65604788117929</v>
      </c>
      <c r="AA6" s="11">
        <v>74.44656908916437</v>
      </c>
      <c r="AB6" s="11">
        <v>75.120534138742755</v>
      </c>
      <c r="AC6" s="11">
        <v>75.772527296896385</v>
      </c>
      <c r="AD6" s="11">
        <v>76.411746527184022</v>
      </c>
      <c r="AE6" s="11">
        <v>77.047512183493282</v>
      </c>
      <c r="AF6" s="11">
        <v>77.688394499689849</v>
      </c>
      <c r="AG6" s="11">
        <v>78.371187553986971</v>
      </c>
      <c r="AH6" s="11">
        <v>79.044863861605279</v>
      </c>
      <c r="AI6" s="11">
        <v>79.699734930179858</v>
      </c>
      <c r="AJ6" s="11">
        <v>80.361484365412849</v>
      </c>
      <c r="AK6" s="11">
        <v>81.057208179799503</v>
      </c>
      <c r="AL6" s="11">
        <v>81.771407368100895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27.053279458446188</v>
      </c>
      <c r="N7" s="11">
        <v>29.625012247072185</v>
      </c>
      <c r="O7" s="11">
        <v>30.932975379522556</v>
      </c>
      <c r="P7" s="11">
        <v>29.878169800200023</v>
      </c>
      <c r="Q7" s="11">
        <v>32.484184121805562</v>
      </c>
      <c r="R7" s="11">
        <v>31.453763421940941</v>
      </c>
      <c r="S7" s="11">
        <v>30.404560399752992</v>
      </c>
      <c r="T7" s="11">
        <v>31.435391394543885</v>
      </c>
      <c r="U7" s="11">
        <v>30.93210585506683</v>
      </c>
      <c r="V7" s="11">
        <v>34.705238520989774</v>
      </c>
      <c r="W7" s="11">
        <v>36.008969411590002</v>
      </c>
      <c r="X7" s="11">
        <v>41.758972917006957</v>
      </c>
      <c r="Y7" s="11">
        <v>42.291139805614122</v>
      </c>
      <c r="Z7" s="11">
        <v>42.880139517633886</v>
      </c>
      <c r="AA7" s="11">
        <v>43.576100053443142</v>
      </c>
      <c r="AB7" s="11">
        <v>44.188948332482411</v>
      </c>
      <c r="AC7" s="11">
        <v>44.792109893879712</v>
      </c>
      <c r="AD7" s="11">
        <v>45.42303936929882</v>
      </c>
      <c r="AE7" s="11">
        <v>46.037309985017188</v>
      </c>
      <c r="AF7" s="11">
        <v>46.641556020054246</v>
      </c>
      <c r="AG7" s="11">
        <v>47.271436978743466</v>
      </c>
      <c r="AH7" s="11">
        <v>47.926088566190082</v>
      </c>
      <c r="AI7" s="11">
        <v>48.557393819376863</v>
      </c>
      <c r="AJ7" s="11">
        <v>49.193507246288995</v>
      </c>
      <c r="AK7" s="11">
        <v>49.847566793280123</v>
      </c>
      <c r="AL7" s="11">
        <v>50.519221198598082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180.97099003734678</v>
      </c>
      <c r="N9" s="87">
        <f>SUM(N10:N13)</f>
        <v>178.83547152113397</v>
      </c>
      <c r="O9" s="87">
        <f t="shared" ref="O9:AL9" si="3">SUM(O10:O13)</f>
        <v>181.0529655413707</v>
      </c>
      <c r="P9" s="87">
        <f t="shared" si="3"/>
        <v>177.9891169064274</v>
      </c>
      <c r="Q9" s="87">
        <f t="shared" si="3"/>
        <v>189.37616944906716</v>
      </c>
      <c r="R9" s="87">
        <f t="shared" si="3"/>
        <v>185.7351382779016</v>
      </c>
      <c r="S9" s="87">
        <f t="shared" si="3"/>
        <v>196.49969323122068</v>
      </c>
      <c r="T9" s="87">
        <f t="shared" si="3"/>
        <v>194.50309532855044</v>
      </c>
      <c r="U9" s="87">
        <f t="shared" si="3"/>
        <v>205.34883289335272</v>
      </c>
      <c r="V9" s="87">
        <f t="shared" si="3"/>
        <v>216.3310999131061</v>
      </c>
      <c r="W9" s="87">
        <f t="shared" si="3"/>
        <v>229.4349870931313</v>
      </c>
      <c r="X9" s="87">
        <f t="shared" si="3"/>
        <v>234.17736639674467</v>
      </c>
      <c r="Y9" s="87">
        <f t="shared" si="3"/>
        <v>235.88833180105405</v>
      </c>
      <c r="Z9" s="87">
        <f t="shared" si="3"/>
        <v>238.43266416238976</v>
      </c>
      <c r="AA9" s="87">
        <f t="shared" si="3"/>
        <v>241.32930986819986</v>
      </c>
      <c r="AB9" s="87">
        <f t="shared" si="3"/>
        <v>243.78610916364229</v>
      </c>
      <c r="AC9" s="87">
        <f t="shared" si="3"/>
        <v>246.14332282724189</v>
      </c>
      <c r="AD9" s="87">
        <f t="shared" si="3"/>
        <v>248.49398252860794</v>
      </c>
      <c r="AE9" s="87">
        <f t="shared" si="3"/>
        <v>250.91519891242928</v>
      </c>
      <c r="AF9" s="87">
        <f t="shared" si="3"/>
        <v>253.31550832762053</v>
      </c>
      <c r="AG9" s="87">
        <f t="shared" si="3"/>
        <v>255.87560262896446</v>
      </c>
      <c r="AH9" s="87">
        <f t="shared" si="3"/>
        <v>258.37758062899519</v>
      </c>
      <c r="AI9" s="87">
        <f t="shared" si="3"/>
        <v>260.77856044566465</v>
      </c>
      <c r="AJ9" s="87">
        <f t="shared" si="3"/>
        <v>263.18581247997292</v>
      </c>
      <c r="AK9" s="87">
        <f t="shared" si="3"/>
        <v>265.60191764626126</v>
      </c>
      <c r="AL9" s="87">
        <f t="shared" si="3"/>
        <v>268.10328933321597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51.929719928945708</v>
      </c>
      <c r="N10" s="11">
        <v>48.736319877470109</v>
      </c>
      <c r="O10" s="11">
        <v>49.915418383132987</v>
      </c>
      <c r="P10" s="11">
        <v>49.533926623686227</v>
      </c>
      <c r="Q10" s="11">
        <v>53.14197521355652</v>
      </c>
      <c r="R10" s="11">
        <v>54.742143590962741</v>
      </c>
      <c r="S10" s="11">
        <v>56.627331935640719</v>
      </c>
      <c r="T10" s="11">
        <v>55.983074649025149</v>
      </c>
      <c r="U10" s="11">
        <v>61.519707656283479</v>
      </c>
      <c r="V10" s="11">
        <v>64.866613137971569</v>
      </c>
      <c r="W10" s="11">
        <v>67.881468704186318</v>
      </c>
      <c r="X10" s="11">
        <v>68.011609249018022</v>
      </c>
      <c r="Y10" s="11">
        <v>68.690839900779864</v>
      </c>
      <c r="Z10" s="11">
        <v>69.543363184430731</v>
      </c>
      <c r="AA10" s="11">
        <v>70.472265260706834</v>
      </c>
      <c r="AB10" s="11">
        <v>71.279823239335045</v>
      </c>
      <c r="AC10" s="11">
        <v>72.051639185443406</v>
      </c>
      <c r="AD10" s="11">
        <v>72.801009023994183</v>
      </c>
      <c r="AE10" s="11">
        <v>73.585585734501421</v>
      </c>
      <c r="AF10" s="11">
        <v>74.368512132758795</v>
      </c>
      <c r="AG10" s="11">
        <v>75.191108524192913</v>
      </c>
      <c r="AH10" s="11">
        <v>76.007826052693517</v>
      </c>
      <c r="AI10" s="11">
        <v>76.815337589869429</v>
      </c>
      <c r="AJ10" s="11">
        <v>77.619153482286976</v>
      </c>
      <c r="AK10" s="11">
        <v>78.433246497778484</v>
      </c>
      <c r="AL10" s="11">
        <v>79.268373364709547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37.471238443387641</v>
      </c>
      <c r="N11" s="11">
        <v>39.97119148137056</v>
      </c>
      <c r="O11" s="11">
        <v>41.014837238159686</v>
      </c>
      <c r="P11" s="11">
        <v>39.750634013475938</v>
      </c>
      <c r="Q11" s="11">
        <v>41.800882830839683</v>
      </c>
      <c r="R11" s="11">
        <v>40.533681161571707</v>
      </c>
      <c r="S11" s="11">
        <v>43.639580121749212</v>
      </c>
      <c r="T11" s="11">
        <v>46.215076231564481</v>
      </c>
      <c r="U11" s="11">
        <v>46.098308068709329</v>
      </c>
      <c r="V11" s="11">
        <v>47.151507478384033</v>
      </c>
      <c r="W11" s="11">
        <v>47.095193772295858</v>
      </c>
      <c r="X11" s="11">
        <v>48.540696729431765</v>
      </c>
      <c r="Y11" s="11">
        <v>48.990275025949572</v>
      </c>
      <c r="Z11" s="11">
        <v>49.551749683890549</v>
      </c>
      <c r="AA11" s="11">
        <v>50.163477026106186</v>
      </c>
      <c r="AB11" s="11">
        <v>50.650905140802443</v>
      </c>
      <c r="AC11" s="11">
        <v>51.09258915037833</v>
      </c>
      <c r="AD11" s="11">
        <v>51.584282641815129</v>
      </c>
      <c r="AE11" s="11">
        <v>52.069841201954169</v>
      </c>
      <c r="AF11" s="11">
        <v>52.500072631052639</v>
      </c>
      <c r="AG11" s="11">
        <v>52.969112835316608</v>
      </c>
      <c r="AH11" s="11">
        <v>53.412914705949142</v>
      </c>
      <c r="AI11" s="11">
        <v>53.861980182543071</v>
      </c>
      <c r="AJ11" s="11">
        <v>54.299716794945915</v>
      </c>
      <c r="AK11" s="11">
        <v>54.722620748722981</v>
      </c>
      <c r="AL11" s="11">
        <v>55.199343019658279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37.367848067584383</v>
      </c>
      <c r="N12" s="11">
        <v>38.564211782547915</v>
      </c>
      <c r="O12" s="11">
        <v>39.915446352649283</v>
      </c>
      <c r="P12" s="11">
        <v>37.508001667625287</v>
      </c>
      <c r="Q12" s="11">
        <v>38.966689551131282</v>
      </c>
      <c r="R12" s="11">
        <v>37.875357259923994</v>
      </c>
      <c r="S12" s="11">
        <v>38.99830295362144</v>
      </c>
      <c r="T12" s="11">
        <v>36.971725228413796</v>
      </c>
      <c r="U12" s="11">
        <v>38.334817842165947</v>
      </c>
      <c r="V12" s="11">
        <v>40.735926708189062</v>
      </c>
      <c r="W12" s="11">
        <v>42.463459993171753</v>
      </c>
      <c r="X12" s="11">
        <v>41.983618278925924</v>
      </c>
      <c r="Y12" s="11">
        <v>41.739811552969279</v>
      </c>
      <c r="Z12" s="11">
        <v>41.829030450203462</v>
      </c>
      <c r="AA12" s="11">
        <v>42.005291059575768</v>
      </c>
      <c r="AB12" s="11">
        <v>42.137279087817454</v>
      </c>
      <c r="AC12" s="11">
        <v>42.273235558800494</v>
      </c>
      <c r="AD12" s="11">
        <v>42.401134742929365</v>
      </c>
      <c r="AE12" s="11">
        <v>42.564505096729917</v>
      </c>
      <c r="AF12" s="11">
        <v>42.745465603494502</v>
      </c>
      <c r="AG12" s="11">
        <v>42.973464032794389</v>
      </c>
      <c r="AH12" s="11">
        <v>43.152964033061359</v>
      </c>
      <c r="AI12" s="11">
        <v>43.304964736054259</v>
      </c>
      <c r="AJ12" s="11">
        <v>43.458537185610517</v>
      </c>
      <c r="AK12" s="11">
        <v>43.609706664402204</v>
      </c>
      <c r="AL12" s="11">
        <v>43.761895916604026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54.202183597429027</v>
      </c>
      <c r="N13" s="11">
        <v>51.563748379745398</v>
      </c>
      <c r="O13" s="11">
        <v>50.207263567428733</v>
      </c>
      <c r="P13" s="11">
        <v>51.196554601639953</v>
      </c>
      <c r="Q13" s="11">
        <v>55.46662185353965</v>
      </c>
      <c r="R13" s="11">
        <v>52.58395626544317</v>
      </c>
      <c r="S13" s="11">
        <v>57.23447822020929</v>
      </c>
      <c r="T13" s="11">
        <v>55.333219219547047</v>
      </c>
      <c r="U13" s="11">
        <v>59.395999326193994</v>
      </c>
      <c r="V13" s="11">
        <v>63.577052588561436</v>
      </c>
      <c r="W13" s="11">
        <v>71.994864623477355</v>
      </c>
      <c r="X13" s="11">
        <v>75.641442139368962</v>
      </c>
      <c r="Y13" s="11">
        <v>76.467405321355315</v>
      </c>
      <c r="Z13" s="11">
        <v>77.508520843865014</v>
      </c>
      <c r="AA13" s="11">
        <v>78.688276521811062</v>
      </c>
      <c r="AB13" s="11">
        <v>79.718101695687352</v>
      </c>
      <c r="AC13" s="11">
        <v>80.725858932619659</v>
      </c>
      <c r="AD13" s="11">
        <v>81.707556119869238</v>
      </c>
      <c r="AE13" s="11">
        <v>82.695266879243789</v>
      </c>
      <c r="AF13" s="11">
        <v>83.701457960314585</v>
      </c>
      <c r="AG13" s="11">
        <v>84.741917236660527</v>
      </c>
      <c r="AH13" s="11">
        <v>85.803875837291187</v>
      </c>
      <c r="AI13" s="11">
        <v>86.796277937197857</v>
      </c>
      <c r="AJ13" s="11">
        <v>87.808405017129544</v>
      </c>
      <c r="AK13" s="11">
        <v>88.836343735357588</v>
      </c>
      <c r="AL13" s="11">
        <v>89.873677032244103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109.90484172624028</v>
      </c>
      <c r="N15" s="87">
        <f>SUM(N16:N20)</f>
        <v>113.7559496728307</v>
      </c>
      <c r="O15" s="87">
        <f t="shared" ref="O15:AL15" si="5">SUM(O16:O20)</f>
        <v>117.38372296933964</v>
      </c>
      <c r="P15" s="87">
        <f t="shared" si="5"/>
        <v>111.31253232348496</v>
      </c>
      <c r="Q15" s="87">
        <f t="shared" si="5"/>
        <v>116.5324545260025</v>
      </c>
      <c r="R15" s="87">
        <f t="shared" si="5"/>
        <v>118.41299900454128</v>
      </c>
      <c r="S15" s="87">
        <f t="shared" si="5"/>
        <v>120.29587646527779</v>
      </c>
      <c r="T15" s="87">
        <f t="shared" si="5"/>
        <v>122.56984525939404</v>
      </c>
      <c r="U15" s="87">
        <f t="shared" si="5"/>
        <v>124.01800360396469</v>
      </c>
      <c r="V15" s="87">
        <f t="shared" si="5"/>
        <v>127.62668720251753</v>
      </c>
      <c r="W15" s="87">
        <f t="shared" si="5"/>
        <v>134.59276434523318</v>
      </c>
      <c r="X15" s="87">
        <f t="shared" si="5"/>
        <v>126.10929318574648</v>
      </c>
      <c r="Y15" s="87">
        <f t="shared" si="5"/>
        <v>126.79429752000949</v>
      </c>
      <c r="Z15" s="87">
        <f t="shared" si="5"/>
        <v>127.81224266987493</v>
      </c>
      <c r="AA15" s="87">
        <f t="shared" si="5"/>
        <v>129.10988584940588</v>
      </c>
      <c r="AB15" s="87">
        <f t="shared" si="5"/>
        <v>130.08378077922481</v>
      </c>
      <c r="AC15" s="87">
        <f t="shared" si="5"/>
        <v>130.96267486246921</v>
      </c>
      <c r="AD15" s="87">
        <f t="shared" si="5"/>
        <v>131.78028382999722</v>
      </c>
      <c r="AE15" s="87">
        <f t="shared" si="5"/>
        <v>132.56564667138184</v>
      </c>
      <c r="AF15" s="87">
        <f t="shared" si="5"/>
        <v>133.36998038412719</v>
      </c>
      <c r="AG15" s="87">
        <f t="shared" si="5"/>
        <v>134.26624378919439</v>
      </c>
      <c r="AH15" s="87">
        <f t="shared" si="5"/>
        <v>135.17528794113619</v>
      </c>
      <c r="AI15" s="87">
        <f t="shared" si="5"/>
        <v>135.9962506704756</v>
      </c>
      <c r="AJ15" s="87">
        <f t="shared" si="5"/>
        <v>136.86350715051816</v>
      </c>
      <c r="AK15" s="87">
        <f t="shared" si="5"/>
        <v>137.76399231938385</v>
      </c>
      <c r="AL15" s="87">
        <f t="shared" si="5"/>
        <v>138.69126500390576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17.76620728880577</v>
      </c>
      <c r="N16" s="11">
        <v>16.8434678836336</v>
      </c>
      <c r="O16" s="11">
        <v>17.622352154684275</v>
      </c>
      <c r="P16" s="11">
        <v>17.536469776320921</v>
      </c>
      <c r="Q16" s="11">
        <v>16.81039355972089</v>
      </c>
      <c r="R16" s="11">
        <v>16.699365855338677</v>
      </c>
      <c r="S16" s="11">
        <v>17.513343100546876</v>
      </c>
      <c r="T16" s="11">
        <v>19.151358919524984</v>
      </c>
      <c r="U16" s="11">
        <v>20.119673404462937</v>
      </c>
      <c r="V16" s="11">
        <v>20.047929668219709</v>
      </c>
      <c r="W16" s="11">
        <v>22.163138574231517</v>
      </c>
      <c r="X16" s="11">
        <v>18.623122264948979</v>
      </c>
      <c r="Y16" s="11">
        <v>18.714639236800888</v>
      </c>
      <c r="Z16" s="11">
        <v>18.833155422391499</v>
      </c>
      <c r="AA16" s="11">
        <v>18.981121382869553</v>
      </c>
      <c r="AB16" s="11">
        <v>19.104146683471281</v>
      </c>
      <c r="AC16" s="11">
        <v>19.213288796804626</v>
      </c>
      <c r="AD16" s="11">
        <v>19.305360463762725</v>
      </c>
      <c r="AE16" s="11">
        <v>19.393473653729497</v>
      </c>
      <c r="AF16" s="11">
        <v>19.477359154183038</v>
      </c>
      <c r="AG16" s="11">
        <v>19.595972537451569</v>
      </c>
      <c r="AH16" s="11">
        <v>19.712268230567314</v>
      </c>
      <c r="AI16" s="11">
        <v>19.827588347191202</v>
      </c>
      <c r="AJ16" s="11">
        <v>19.956075369881336</v>
      </c>
      <c r="AK16" s="11">
        <v>20.079139186720191</v>
      </c>
      <c r="AL16" s="11">
        <v>20.212989180416059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14.198784358593391</v>
      </c>
      <c r="N17" s="11">
        <v>18.520177220534332</v>
      </c>
      <c r="O17" s="11">
        <v>18.437039650957452</v>
      </c>
      <c r="P17" s="11">
        <v>17.490723672809494</v>
      </c>
      <c r="Q17" s="11">
        <v>18.350575879857338</v>
      </c>
      <c r="R17" s="11">
        <v>17.982129557731103</v>
      </c>
      <c r="S17" s="11">
        <v>18.889848325381809</v>
      </c>
      <c r="T17" s="11">
        <v>19.175797442451071</v>
      </c>
      <c r="U17" s="11">
        <v>20.939462040640048</v>
      </c>
      <c r="V17" s="11">
        <v>20.706799038480195</v>
      </c>
      <c r="W17" s="11">
        <v>21.044355417302505</v>
      </c>
      <c r="X17" s="11">
        <v>20.378047672162001</v>
      </c>
      <c r="Y17" s="11">
        <v>20.580980370013648</v>
      </c>
      <c r="Z17" s="11">
        <v>20.834154582347573</v>
      </c>
      <c r="AA17" s="11">
        <v>21.109298920290883</v>
      </c>
      <c r="AB17" s="11">
        <v>21.336209341529223</v>
      </c>
      <c r="AC17" s="11">
        <v>21.538006686970721</v>
      </c>
      <c r="AD17" s="11">
        <v>21.736098963234987</v>
      </c>
      <c r="AE17" s="11">
        <v>21.917964296648428</v>
      </c>
      <c r="AF17" s="11">
        <v>22.110812493959958</v>
      </c>
      <c r="AG17" s="11">
        <v>22.340495772559599</v>
      </c>
      <c r="AH17" s="11">
        <v>22.579592314116805</v>
      </c>
      <c r="AI17" s="11">
        <v>22.786062357777411</v>
      </c>
      <c r="AJ17" s="11">
        <v>22.979404621128023</v>
      </c>
      <c r="AK17" s="11">
        <v>23.175815901080743</v>
      </c>
      <c r="AL17" s="11">
        <v>23.366635271616968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12.747647734028648</v>
      </c>
      <c r="N18" s="11">
        <v>14.249578664570349</v>
      </c>
      <c r="O18" s="11">
        <v>14.39698905336785</v>
      </c>
      <c r="P18" s="11">
        <v>12.457749670364317</v>
      </c>
      <c r="Q18" s="11">
        <v>12.995885690920613</v>
      </c>
      <c r="R18" s="11">
        <v>12.948957502687923</v>
      </c>
      <c r="S18" s="11">
        <v>13.509900939098747</v>
      </c>
      <c r="T18" s="11">
        <v>12.503263232328221</v>
      </c>
      <c r="U18" s="11">
        <v>12.532293640609497</v>
      </c>
      <c r="V18" s="11">
        <v>12.664595987521421</v>
      </c>
      <c r="W18" s="11">
        <v>13.260083087747748</v>
      </c>
      <c r="X18" s="11">
        <v>14.471558781328019</v>
      </c>
      <c r="Y18" s="11">
        <v>14.781068714613658</v>
      </c>
      <c r="Z18" s="11">
        <v>15.082464423940442</v>
      </c>
      <c r="AA18" s="11">
        <v>15.425882339004858</v>
      </c>
      <c r="AB18" s="11">
        <v>15.665696619989381</v>
      </c>
      <c r="AC18" s="11">
        <v>15.897350150258053</v>
      </c>
      <c r="AD18" s="11">
        <v>16.113621922560807</v>
      </c>
      <c r="AE18" s="11">
        <v>16.327930611852647</v>
      </c>
      <c r="AF18" s="11">
        <v>16.541145102330905</v>
      </c>
      <c r="AG18" s="11">
        <v>16.74857149178143</v>
      </c>
      <c r="AH18" s="11">
        <v>16.94076169818937</v>
      </c>
      <c r="AI18" s="11">
        <v>17.126583775152529</v>
      </c>
      <c r="AJ18" s="11">
        <v>17.345225850631795</v>
      </c>
      <c r="AK18" s="11">
        <v>17.573238768901238</v>
      </c>
      <c r="AL18" s="11">
        <v>17.80237675482056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10.032357156332015</v>
      </c>
      <c r="N19" s="11">
        <v>12.504621578342414</v>
      </c>
      <c r="O19" s="11">
        <v>13.103397368980877</v>
      </c>
      <c r="P19" s="11">
        <v>12.267401381275807</v>
      </c>
      <c r="Q19" s="11">
        <v>12.916178679790161</v>
      </c>
      <c r="R19" s="11">
        <v>14.68302041818391</v>
      </c>
      <c r="S19" s="11">
        <v>14.488843819613294</v>
      </c>
      <c r="T19" s="11">
        <v>15.604105370075537</v>
      </c>
      <c r="U19" s="11">
        <v>13.873578878470001</v>
      </c>
      <c r="V19" s="11">
        <v>14.270433344174769</v>
      </c>
      <c r="W19" s="11">
        <v>14.777455255042193</v>
      </c>
      <c r="X19" s="11">
        <v>13.474404929292227</v>
      </c>
      <c r="Y19" s="11">
        <v>13.340747723775459</v>
      </c>
      <c r="Z19" s="11">
        <v>13.377495048132717</v>
      </c>
      <c r="AA19" s="11">
        <v>13.510824481585697</v>
      </c>
      <c r="AB19" s="11">
        <v>13.628839983261235</v>
      </c>
      <c r="AC19" s="11">
        <v>13.729661457801733</v>
      </c>
      <c r="AD19" s="11">
        <v>13.826624729419732</v>
      </c>
      <c r="AE19" s="11">
        <v>13.931115834109754</v>
      </c>
      <c r="AF19" s="11">
        <v>14.041615847392976</v>
      </c>
      <c r="AG19" s="11">
        <v>14.160284380807299</v>
      </c>
      <c r="AH19" s="11">
        <v>14.296108410916624</v>
      </c>
      <c r="AI19" s="11">
        <v>14.398688063265094</v>
      </c>
      <c r="AJ19" s="11">
        <v>14.494949459348744</v>
      </c>
      <c r="AK19" s="11">
        <v>14.598852549857508</v>
      </c>
      <c r="AL19" s="11">
        <v>14.698951736101391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55.159845188480467</v>
      </c>
      <c r="N20" s="11">
        <v>51.638104325749993</v>
      </c>
      <c r="O20" s="11">
        <v>53.823944741349194</v>
      </c>
      <c r="P20" s="11">
        <v>51.560187822714418</v>
      </c>
      <c r="Q20" s="11">
        <v>55.459420715713492</v>
      </c>
      <c r="R20" s="11">
        <v>56.099525670599661</v>
      </c>
      <c r="S20" s="11">
        <v>55.893940280637061</v>
      </c>
      <c r="T20" s="11">
        <v>56.135320295014232</v>
      </c>
      <c r="U20" s="11">
        <v>56.55299563978221</v>
      </c>
      <c r="V20" s="11">
        <v>59.936929164121437</v>
      </c>
      <c r="W20" s="11">
        <v>63.347732010909212</v>
      </c>
      <c r="X20" s="11">
        <v>59.162159538015253</v>
      </c>
      <c r="Y20" s="11">
        <v>59.376861474805835</v>
      </c>
      <c r="Z20" s="11">
        <v>59.684973193062696</v>
      </c>
      <c r="AA20" s="11">
        <v>60.082758725654898</v>
      </c>
      <c r="AB20" s="11">
        <v>60.3488881509737</v>
      </c>
      <c r="AC20" s="11">
        <v>60.584367770634103</v>
      </c>
      <c r="AD20" s="11">
        <v>60.798577751018968</v>
      </c>
      <c r="AE20" s="11">
        <v>60.995162275041494</v>
      </c>
      <c r="AF20" s="11">
        <v>61.199047786260294</v>
      </c>
      <c r="AG20" s="11">
        <v>61.420919606594495</v>
      </c>
      <c r="AH20" s="11">
        <v>61.64655728734607</v>
      </c>
      <c r="AI20" s="11">
        <v>61.857328127089346</v>
      </c>
      <c r="AJ20" s="11">
        <v>62.087851849528278</v>
      </c>
      <c r="AK20" s="11">
        <v>62.33694591282417</v>
      </c>
      <c r="AL20" s="11">
        <v>62.61031206095079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108.64448343945915</v>
      </c>
      <c r="N22" s="87">
        <f>SUM(N23:N24)</f>
        <v>109.29799123655074</v>
      </c>
      <c r="O22" s="87">
        <f t="shared" ref="O22:AL22" si="7">SUM(O23:O24)</f>
        <v>110.44689644528984</v>
      </c>
      <c r="P22" s="87">
        <f t="shared" si="7"/>
        <v>107.36466114702668</v>
      </c>
      <c r="Q22" s="87">
        <f t="shared" si="7"/>
        <v>109.52656959970726</v>
      </c>
      <c r="R22" s="87">
        <f t="shared" si="7"/>
        <v>111.07370929879292</v>
      </c>
      <c r="S22" s="87">
        <f t="shared" si="7"/>
        <v>107.26334812754635</v>
      </c>
      <c r="T22" s="87">
        <f t="shared" si="7"/>
        <v>109.80939036419755</v>
      </c>
      <c r="U22" s="87">
        <f t="shared" si="7"/>
        <v>109.46560453830239</v>
      </c>
      <c r="V22" s="87">
        <f t="shared" si="7"/>
        <v>109.62654899380288</v>
      </c>
      <c r="W22" s="87">
        <f t="shared" si="7"/>
        <v>113.4266861508117</v>
      </c>
      <c r="X22" s="87">
        <f t="shared" si="7"/>
        <v>108.61047785360778</v>
      </c>
      <c r="Y22" s="87">
        <f t="shared" si="7"/>
        <v>107.7877304166216</v>
      </c>
      <c r="Z22" s="87">
        <f t="shared" si="7"/>
        <v>107.09168545200183</v>
      </c>
      <c r="AA22" s="87">
        <f t="shared" si="7"/>
        <v>106.66075843328868</v>
      </c>
      <c r="AB22" s="87">
        <f t="shared" si="7"/>
        <v>105.9335335244709</v>
      </c>
      <c r="AC22" s="87">
        <f t="shared" si="7"/>
        <v>105.14849340696169</v>
      </c>
      <c r="AD22" s="87">
        <f t="shared" si="7"/>
        <v>104.31499084361127</v>
      </c>
      <c r="AE22" s="87">
        <f t="shared" si="7"/>
        <v>103.47517011319781</v>
      </c>
      <c r="AF22" s="87">
        <f t="shared" si="7"/>
        <v>102.55021333653261</v>
      </c>
      <c r="AG22" s="87">
        <f t="shared" si="7"/>
        <v>101.5085457435579</v>
      </c>
      <c r="AH22" s="87">
        <f t="shared" si="7"/>
        <v>100.35951808038833</v>
      </c>
      <c r="AI22" s="87">
        <f t="shared" si="7"/>
        <v>99.451815282488496</v>
      </c>
      <c r="AJ22" s="87">
        <f t="shared" si="7"/>
        <v>98.517954760117448</v>
      </c>
      <c r="AK22" s="87">
        <f t="shared" si="7"/>
        <v>97.477288688483895</v>
      </c>
      <c r="AL22" s="87">
        <f t="shared" si="7"/>
        <v>96.328748049675625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84.43080519958103</v>
      </c>
      <c r="N23" s="11">
        <v>86.468063146099468</v>
      </c>
      <c r="O23" s="11">
        <v>87.725758308550525</v>
      </c>
      <c r="P23" s="11">
        <v>83.666794628392807</v>
      </c>
      <c r="Q23" s="11">
        <v>86.043044196798448</v>
      </c>
      <c r="R23" s="11">
        <v>89.274227390294342</v>
      </c>
      <c r="S23" s="11">
        <v>86.230211027485666</v>
      </c>
      <c r="T23" s="11">
        <v>88.238003250926496</v>
      </c>
      <c r="U23" s="11">
        <v>87.276848283734438</v>
      </c>
      <c r="V23" s="11">
        <v>88.690990773778097</v>
      </c>
      <c r="W23" s="11">
        <v>92.762572229466571</v>
      </c>
      <c r="X23" s="11">
        <v>85.772310552392739</v>
      </c>
      <c r="Y23" s="11">
        <v>85.284754610881336</v>
      </c>
      <c r="Z23" s="11">
        <v>84.915344185934899</v>
      </c>
      <c r="AA23" s="11">
        <v>84.735071702612231</v>
      </c>
      <c r="AB23" s="11">
        <v>84.325241751755911</v>
      </c>
      <c r="AC23" s="11">
        <v>83.908882887163003</v>
      </c>
      <c r="AD23" s="11">
        <v>83.446705857505819</v>
      </c>
      <c r="AE23" s="11">
        <v>82.911032733266325</v>
      </c>
      <c r="AF23" s="11">
        <v>82.392027539414059</v>
      </c>
      <c r="AG23" s="11">
        <v>81.926511573837658</v>
      </c>
      <c r="AH23" s="11">
        <v>81.456950512702932</v>
      </c>
      <c r="AI23" s="11">
        <v>80.975092349063019</v>
      </c>
      <c r="AJ23" s="11">
        <v>80.481953325585124</v>
      </c>
      <c r="AK23" s="11">
        <v>79.965214037044987</v>
      </c>
      <c r="AL23" s="11">
        <v>79.381095389245914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24.213678239878121</v>
      </c>
      <c r="N24" s="11">
        <v>22.829928090451272</v>
      </c>
      <c r="O24" s="11">
        <v>22.721138136739317</v>
      </c>
      <c r="P24" s="11">
        <v>23.697866518633866</v>
      </c>
      <c r="Q24" s="11">
        <v>23.483525402908814</v>
      </c>
      <c r="R24" s="11">
        <v>21.799481908498571</v>
      </c>
      <c r="S24" s="11">
        <v>21.033137100060678</v>
      </c>
      <c r="T24" s="11">
        <v>21.571387113271051</v>
      </c>
      <c r="U24" s="11">
        <v>22.188756254567945</v>
      </c>
      <c r="V24" s="11">
        <v>20.935558220024785</v>
      </c>
      <c r="W24" s="11">
        <v>20.664113921345134</v>
      </c>
      <c r="X24" s="11">
        <v>22.838167301215034</v>
      </c>
      <c r="Y24" s="11">
        <v>22.502975805740263</v>
      </c>
      <c r="Z24" s="11">
        <v>22.176341266066935</v>
      </c>
      <c r="AA24" s="11">
        <v>21.92568673067645</v>
      </c>
      <c r="AB24" s="11">
        <v>21.608291772714995</v>
      </c>
      <c r="AC24" s="11">
        <v>21.239610519798688</v>
      </c>
      <c r="AD24" s="11">
        <v>20.868284986105451</v>
      </c>
      <c r="AE24" s="11">
        <v>20.564137379931474</v>
      </c>
      <c r="AF24" s="11">
        <v>20.158185797118556</v>
      </c>
      <c r="AG24" s="11">
        <v>19.582034169720238</v>
      </c>
      <c r="AH24" s="11">
        <v>18.902567567685395</v>
      </c>
      <c r="AI24" s="11">
        <v>18.476722933425478</v>
      </c>
      <c r="AJ24" s="11">
        <v>18.036001434532317</v>
      </c>
      <c r="AK24" s="11">
        <v>17.512074651438915</v>
      </c>
      <c r="AL24" s="11">
        <v>16.947652660429711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102.20039092208772</v>
      </c>
      <c r="N26" s="87">
        <f>SUM(N27:N30)</f>
        <v>107.25273382659461</v>
      </c>
      <c r="O26" s="87">
        <f t="shared" ref="O26:AL26" si="9">SUM(O27:O30)</f>
        <v>109.17029866811538</v>
      </c>
      <c r="P26" s="87">
        <f t="shared" si="9"/>
        <v>99.859018117083494</v>
      </c>
      <c r="Q26" s="87">
        <f t="shared" si="9"/>
        <v>101.37741170037258</v>
      </c>
      <c r="R26" s="87">
        <f>SUM(R27:R30)</f>
        <v>104.88281724438895</v>
      </c>
      <c r="S26" s="87">
        <f t="shared" si="9"/>
        <v>105.35146660754222</v>
      </c>
      <c r="T26" s="87">
        <f t="shared" si="9"/>
        <v>107.3064902507699</v>
      </c>
      <c r="U26" s="87">
        <f t="shared" si="9"/>
        <v>104.36226814143221</v>
      </c>
      <c r="V26" s="87">
        <f t="shared" si="9"/>
        <v>104.38068392162025</v>
      </c>
      <c r="W26" s="87">
        <f t="shared" si="9"/>
        <v>94.539333685672915</v>
      </c>
      <c r="X26" s="87">
        <f t="shared" si="9"/>
        <v>95.164358955632494</v>
      </c>
      <c r="Y26" s="87">
        <f t="shared" si="9"/>
        <v>94.157210664451924</v>
      </c>
      <c r="Z26" s="87">
        <f t="shared" si="9"/>
        <v>93.269564923158555</v>
      </c>
      <c r="AA26" s="87">
        <f t="shared" si="9"/>
        <v>92.589128051553729</v>
      </c>
      <c r="AB26" s="87">
        <f t="shared" si="9"/>
        <v>91.923479903417771</v>
      </c>
      <c r="AC26" s="87">
        <f t="shared" si="9"/>
        <v>91.268715275593564</v>
      </c>
      <c r="AD26" s="87">
        <f t="shared" si="9"/>
        <v>90.535372866206714</v>
      </c>
      <c r="AE26" s="87">
        <f t="shared" si="9"/>
        <v>89.823237561827</v>
      </c>
      <c r="AF26" s="87">
        <f t="shared" si="9"/>
        <v>89.116575349580899</v>
      </c>
      <c r="AG26" s="87">
        <f t="shared" si="9"/>
        <v>88.450630654928787</v>
      </c>
      <c r="AH26" s="87">
        <f t="shared" si="9"/>
        <v>87.796109578978744</v>
      </c>
      <c r="AI26" s="87">
        <f t="shared" si="9"/>
        <v>87.138383389264817</v>
      </c>
      <c r="AJ26" s="87">
        <f t="shared" si="9"/>
        <v>86.499850925460692</v>
      </c>
      <c r="AK26" s="87">
        <f t="shared" si="9"/>
        <v>85.851110576331564</v>
      </c>
      <c r="AL26" s="87">
        <f t="shared" si="9"/>
        <v>85.219530919469378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9.2746165302508725</v>
      </c>
      <c r="N27" s="11">
        <v>14.184865762201907</v>
      </c>
      <c r="O27" s="11">
        <v>13.055181555986696</v>
      </c>
      <c r="P27" s="11">
        <v>10.30413740134777</v>
      </c>
      <c r="Q27" s="11">
        <v>8.781723693331621</v>
      </c>
      <c r="R27" s="11">
        <v>10.557529870129818</v>
      </c>
      <c r="S27" s="11">
        <v>11.085368176215864</v>
      </c>
      <c r="T27" s="11">
        <v>12.404402720403432</v>
      </c>
      <c r="U27" s="11">
        <v>10.081273294331861</v>
      </c>
      <c r="V27" s="11">
        <v>11.446846806964198</v>
      </c>
      <c r="W27" s="11">
        <v>13.954645282903181</v>
      </c>
      <c r="X27" s="11">
        <v>13.407609275111282</v>
      </c>
      <c r="Y27" s="11">
        <v>13.35397688230398</v>
      </c>
      <c r="Z27" s="11">
        <v>13.351147300485936</v>
      </c>
      <c r="AA27" s="11">
        <v>13.373024297883672</v>
      </c>
      <c r="AB27" s="11">
        <v>13.389179350310707</v>
      </c>
      <c r="AC27" s="11">
        <v>13.398338504165169</v>
      </c>
      <c r="AD27" s="11">
        <v>13.389508799170526</v>
      </c>
      <c r="AE27" s="11">
        <v>13.413357233639015</v>
      </c>
      <c r="AF27" s="11">
        <v>13.454586068583367</v>
      </c>
      <c r="AG27" s="11">
        <v>13.501184412805253</v>
      </c>
      <c r="AH27" s="11">
        <v>13.547817261527058</v>
      </c>
      <c r="AI27" s="11">
        <v>13.594304587646345</v>
      </c>
      <c r="AJ27" s="11">
        <v>13.649622432241271</v>
      </c>
      <c r="AK27" s="11">
        <v>13.704493071140348</v>
      </c>
      <c r="AL27" s="11">
        <v>13.760734426193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42.747773900065752</v>
      </c>
      <c r="N28" s="11">
        <v>43.124345128684261</v>
      </c>
      <c r="O28" s="11">
        <v>44.134343207039485</v>
      </c>
      <c r="P28" s="11">
        <v>40.92683818751523</v>
      </c>
      <c r="Q28" s="11">
        <v>44.226686452812153</v>
      </c>
      <c r="R28" s="11">
        <v>44.841913188255795</v>
      </c>
      <c r="S28" s="11">
        <v>44.218997732582523</v>
      </c>
      <c r="T28" s="11">
        <v>44.937229158008982</v>
      </c>
      <c r="U28" s="11">
        <v>44.041876706081382</v>
      </c>
      <c r="V28" s="11">
        <v>45.686844205798593</v>
      </c>
      <c r="W28" s="11">
        <v>39.8271038738675</v>
      </c>
      <c r="X28" s="11">
        <v>39.721221882244407</v>
      </c>
      <c r="Y28" s="11">
        <v>39.372168331629581</v>
      </c>
      <c r="Z28" s="11">
        <v>39.046060686826493</v>
      </c>
      <c r="AA28" s="11">
        <v>38.787345994244831</v>
      </c>
      <c r="AB28" s="11">
        <v>38.526049194608618</v>
      </c>
      <c r="AC28" s="11">
        <v>38.26299949006799</v>
      </c>
      <c r="AD28" s="11">
        <v>37.978008779546997</v>
      </c>
      <c r="AE28" s="11">
        <v>37.70021184263021</v>
      </c>
      <c r="AF28" s="11">
        <v>37.423517045420773</v>
      </c>
      <c r="AG28" s="11">
        <v>37.164490950071198</v>
      </c>
      <c r="AH28" s="11">
        <v>36.8941852023191</v>
      </c>
      <c r="AI28" s="11">
        <v>36.617804476965041</v>
      </c>
      <c r="AJ28" s="11">
        <v>36.34358916123638</v>
      </c>
      <c r="AK28" s="11">
        <v>36.06430633863669</v>
      </c>
      <c r="AL28" s="11">
        <v>35.798552568019609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31.380243475647784</v>
      </c>
      <c r="N29" s="11">
        <v>30.562324706799913</v>
      </c>
      <c r="O29" s="11">
        <v>32.157529447207324</v>
      </c>
      <c r="P29" s="11">
        <v>29.0127778396037</v>
      </c>
      <c r="Q29" s="11">
        <v>29.187452211942468</v>
      </c>
      <c r="R29" s="11">
        <v>28.972854752748113</v>
      </c>
      <c r="S29" s="11">
        <v>29.659049176754774</v>
      </c>
      <c r="T29" s="11">
        <v>30.140174261191888</v>
      </c>
      <c r="U29" s="11">
        <v>30.934547929872235</v>
      </c>
      <c r="V29" s="11">
        <v>29.188193652437324</v>
      </c>
      <c r="W29" s="11">
        <v>23.342308548348278</v>
      </c>
      <c r="X29" s="11">
        <v>24.964039663514569</v>
      </c>
      <c r="Y29" s="11">
        <v>24.557429617502919</v>
      </c>
      <c r="Z29" s="11">
        <v>24.201899242990827</v>
      </c>
      <c r="AA29" s="11">
        <v>23.907093571061282</v>
      </c>
      <c r="AB29" s="11">
        <v>23.621204863540889</v>
      </c>
      <c r="AC29" s="11">
        <v>23.344125695699805</v>
      </c>
      <c r="AD29" s="11">
        <v>23.058721682750843</v>
      </c>
      <c r="AE29" s="11">
        <v>22.762612339873037</v>
      </c>
      <c r="AF29" s="11">
        <v>22.46328757615413</v>
      </c>
      <c r="AG29" s="11">
        <v>22.164774188398784</v>
      </c>
      <c r="AH29" s="11">
        <v>21.871010682252443</v>
      </c>
      <c r="AI29" s="11">
        <v>21.583475871826934</v>
      </c>
      <c r="AJ29" s="11">
        <v>21.303959991125204</v>
      </c>
      <c r="AK29" s="11">
        <v>21.024408498104705</v>
      </c>
      <c r="AL29" s="11">
        <v>20.748301720735775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18.797757016123317</v>
      </c>
      <c r="N30" s="11">
        <v>19.38119822890852</v>
      </c>
      <c r="O30" s="11">
        <v>19.823244457881877</v>
      </c>
      <c r="P30" s="11">
        <v>19.615264688616794</v>
      </c>
      <c r="Q30" s="11">
        <v>19.181549342286335</v>
      </c>
      <c r="R30" s="11">
        <v>20.510519433255212</v>
      </c>
      <c r="S30" s="11">
        <v>20.388051521989063</v>
      </c>
      <c r="T30" s="11">
        <v>19.824684111165592</v>
      </c>
      <c r="U30" s="11">
        <v>19.304570211146729</v>
      </c>
      <c r="V30" s="11">
        <v>18.05879925642013</v>
      </c>
      <c r="W30" s="11">
        <v>17.415275980553954</v>
      </c>
      <c r="X30" s="11">
        <v>17.071488134762234</v>
      </c>
      <c r="Y30" s="11">
        <v>16.873635833015449</v>
      </c>
      <c r="Z30" s="11">
        <v>16.670457692855305</v>
      </c>
      <c r="AA30" s="11">
        <v>16.521664188363935</v>
      </c>
      <c r="AB30" s="11">
        <v>16.387046494957563</v>
      </c>
      <c r="AC30" s="11">
        <v>16.263251585660598</v>
      </c>
      <c r="AD30" s="11">
        <v>16.10913360473835</v>
      </c>
      <c r="AE30" s="11">
        <v>15.947056145684748</v>
      </c>
      <c r="AF30" s="11">
        <v>15.775184659422623</v>
      </c>
      <c r="AG30" s="11">
        <v>15.620181103653547</v>
      </c>
      <c r="AH30" s="11">
        <v>15.483096432880151</v>
      </c>
      <c r="AI30" s="11">
        <v>15.342798452826505</v>
      </c>
      <c r="AJ30" s="11">
        <v>15.202679340857831</v>
      </c>
      <c r="AK30" s="11">
        <v>15.057902668449834</v>
      </c>
      <c r="AL30" s="11">
        <v>14.911942204520976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110.19065318634787</v>
      </c>
      <c r="N32" s="87">
        <f t="shared" si="10"/>
        <v>110.17817234783885</v>
      </c>
      <c r="O32" s="87">
        <f t="shared" si="10"/>
        <v>112.05685169987491</v>
      </c>
      <c r="P32" s="87">
        <f t="shared" si="10"/>
        <v>113.87630994699444</v>
      </c>
      <c r="Q32" s="87">
        <f t="shared" si="10"/>
        <v>120.27628493008348</v>
      </c>
      <c r="R32" s="87">
        <f t="shared" si="10"/>
        <v>116.30449746258321</v>
      </c>
      <c r="S32" s="87">
        <f t="shared" si="10"/>
        <v>125.68475619920292</v>
      </c>
      <c r="T32" s="87">
        <f t="shared" si="10"/>
        <v>122.37209900427457</v>
      </c>
      <c r="U32" s="87">
        <f t="shared" si="10"/>
        <v>120.5082637710622</v>
      </c>
      <c r="V32" s="87">
        <f t="shared" si="10"/>
        <v>124.47720054390797</v>
      </c>
      <c r="W32" s="87">
        <f t="shared" si="10"/>
        <v>119.96686552878458</v>
      </c>
      <c r="X32" s="87">
        <f t="shared" si="10"/>
        <v>123.08773032948692</v>
      </c>
      <c r="Y32" s="87">
        <f t="shared" si="10"/>
        <v>123.99177357758144</v>
      </c>
      <c r="Z32" s="87">
        <f t="shared" si="10"/>
        <v>125.17478407895219</v>
      </c>
      <c r="AA32" s="87">
        <f t="shared" si="10"/>
        <v>126.51500155646642</v>
      </c>
      <c r="AB32" s="87">
        <f t="shared" si="10"/>
        <v>127.65408593927567</v>
      </c>
      <c r="AC32" s="87">
        <f t="shared" si="10"/>
        <v>128.64703835938951</v>
      </c>
      <c r="AD32" s="87">
        <f t="shared" si="10"/>
        <v>129.57547829610814</v>
      </c>
      <c r="AE32" s="87">
        <f t="shared" ref="AE32" si="11">SUM(AE33:AE35)</f>
        <v>130.4505292218094</v>
      </c>
      <c r="AF32" s="87">
        <f t="shared" ref="AF32" si="12">SUM(AF33:AF35)</f>
        <v>131.33897676215562</v>
      </c>
      <c r="AG32" s="87">
        <f t="shared" ref="AG32" si="13">SUM(AG33:AG35)</f>
        <v>132.24703336447178</v>
      </c>
      <c r="AH32" s="87">
        <f t="shared" ref="AH32" si="14">SUM(AH33:AH35)</f>
        <v>133.16584808456076</v>
      </c>
      <c r="AI32" s="87">
        <f t="shared" ref="AI32" si="15">SUM(AI33:AI35)</f>
        <v>134.08275269889674</v>
      </c>
      <c r="AJ32" s="87">
        <f t="shared" ref="AJ32" si="16">SUM(AJ33:AJ35)</f>
        <v>134.9838419191708</v>
      </c>
      <c r="AK32" s="87">
        <f t="shared" ref="AK32" si="17">SUM(AK33:AK35)</f>
        <v>135.90253821355915</v>
      </c>
      <c r="AL32" s="87">
        <f t="shared" ref="AL32" si="18">SUM(AL33:AL35)</f>
        <v>136.81750642468762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86.450485235159618</v>
      </c>
      <c r="N33" s="11">
        <v>85.009306962411813</v>
      </c>
      <c r="O33" s="11">
        <v>87.554417827332145</v>
      </c>
      <c r="P33" s="11">
        <v>87.022852817442896</v>
      </c>
      <c r="Q33" s="11">
        <v>93.337703431068675</v>
      </c>
      <c r="R33" s="11">
        <v>93.325206557116303</v>
      </c>
      <c r="S33" s="11">
        <v>97.127459540761919</v>
      </c>
      <c r="T33" s="11">
        <v>98.054882380451772</v>
      </c>
      <c r="U33" s="11">
        <v>95.84424579939251</v>
      </c>
      <c r="V33" s="11">
        <v>96.125434681926109</v>
      </c>
      <c r="W33" s="11">
        <v>92.749199181187919</v>
      </c>
      <c r="X33" s="11">
        <v>96.413604098981025</v>
      </c>
      <c r="Y33" s="11">
        <v>97.348330475585286</v>
      </c>
      <c r="Z33" s="11">
        <v>98.43940876503251</v>
      </c>
      <c r="AA33" s="11">
        <v>99.618319416845011</v>
      </c>
      <c r="AB33" s="11">
        <v>100.62702066531496</v>
      </c>
      <c r="AC33" s="11">
        <v>101.50692114172952</v>
      </c>
      <c r="AD33" s="11">
        <v>102.33286082941707</v>
      </c>
      <c r="AE33" s="11">
        <v>103.12487130172315</v>
      </c>
      <c r="AF33" s="11">
        <v>103.93567642540609</v>
      </c>
      <c r="AG33" s="11">
        <v>104.75990950576646</v>
      </c>
      <c r="AH33" s="11">
        <v>105.60235185863264</v>
      </c>
      <c r="AI33" s="11">
        <v>106.46884328426776</v>
      </c>
      <c r="AJ33" s="11">
        <v>107.31921887610841</v>
      </c>
      <c r="AK33" s="11">
        <v>108.18831042406626</v>
      </c>
      <c r="AL33" s="11">
        <v>109.04929410542644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21.947789560469772</v>
      </c>
      <c r="N34" s="11">
        <v>23.951262694190177</v>
      </c>
      <c r="O34" s="11">
        <v>23.293695118537219</v>
      </c>
      <c r="P34" s="11">
        <v>25.764486779609737</v>
      </c>
      <c r="Q34" s="11">
        <v>25.665171293917563</v>
      </c>
      <c r="R34" s="11">
        <v>21.798778267351931</v>
      </c>
      <c r="S34" s="11">
        <v>27.597688819792932</v>
      </c>
      <c r="T34" s="11">
        <v>23.338393186436878</v>
      </c>
      <c r="U34" s="11">
        <v>23.687415566866939</v>
      </c>
      <c r="V34" s="11">
        <v>27.419829805672535</v>
      </c>
      <c r="W34" s="11">
        <v>26.025813487001965</v>
      </c>
      <c r="X34" s="11">
        <v>25.747844130267147</v>
      </c>
      <c r="Y34" s="11">
        <v>25.702223898745487</v>
      </c>
      <c r="Z34" s="11">
        <v>25.781053530886791</v>
      </c>
      <c r="AA34" s="11">
        <v>25.9268386769544</v>
      </c>
      <c r="AB34" s="11">
        <v>26.046597247814145</v>
      </c>
      <c r="AC34" s="11">
        <v>26.149817038887566</v>
      </c>
      <c r="AD34" s="11">
        <v>26.243219547023454</v>
      </c>
      <c r="AE34" s="11">
        <v>26.316781607896491</v>
      </c>
      <c r="AF34" s="11">
        <v>26.384819348918498</v>
      </c>
      <c r="AG34" s="11">
        <v>26.459120634667954</v>
      </c>
      <c r="AH34" s="11">
        <v>26.526632993323364</v>
      </c>
      <c r="AI34" s="11">
        <v>26.56841856134491</v>
      </c>
      <c r="AJ34" s="11">
        <v>26.609487712794397</v>
      </c>
      <c r="AK34" s="11">
        <v>26.649161795883167</v>
      </c>
      <c r="AL34" s="11">
        <v>26.692972439435479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1.7923783907184758</v>
      </c>
      <c r="N35" s="11">
        <v>1.217602691236864</v>
      </c>
      <c r="O35" s="11">
        <v>1.2087387540055554</v>
      </c>
      <c r="P35" s="11">
        <v>1.0889703499418057</v>
      </c>
      <c r="Q35" s="11">
        <v>1.2734102050972396</v>
      </c>
      <c r="R35" s="11">
        <v>1.1805126381149718</v>
      </c>
      <c r="S35" s="11">
        <v>0.95960783864806165</v>
      </c>
      <c r="T35" s="11">
        <v>0.9788234373859267</v>
      </c>
      <c r="U35" s="11">
        <v>0.97660240480276761</v>
      </c>
      <c r="V35" s="11">
        <v>0.93193605630932086</v>
      </c>
      <c r="W35" s="11">
        <v>1.1918528605946939</v>
      </c>
      <c r="X35" s="11">
        <v>0.92628210023872992</v>
      </c>
      <c r="Y35" s="11">
        <v>0.94121920325066355</v>
      </c>
      <c r="Z35" s="11">
        <v>0.95432178303287707</v>
      </c>
      <c r="AA35" s="11">
        <v>0.96984346266700705</v>
      </c>
      <c r="AB35" s="11">
        <v>0.98046802614656614</v>
      </c>
      <c r="AC35" s="11">
        <v>0.99030017877243692</v>
      </c>
      <c r="AD35" s="11">
        <v>0.99939791966760427</v>
      </c>
      <c r="AE35" s="11">
        <v>1.0088763121897479</v>
      </c>
      <c r="AF35" s="11">
        <v>1.0184809878310523</v>
      </c>
      <c r="AG35" s="11">
        <v>1.0280032240373369</v>
      </c>
      <c r="AH35" s="11">
        <v>1.0368632326047631</v>
      </c>
      <c r="AI35" s="11">
        <v>1.0454908532840725</v>
      </c>
      <c r="AJ35" s="11">
        <v>1.0551353302680142</v>
      </c>
      <c r="AK35" s="11">
        <v>1.0650659936097102</v>
      </c>
      <c r="AL35" s="11">
        <v>1.0752398798256741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83.193621389166651</v>
      </c>
      <c r="N37" s="87">
        <f t="shared" ref="N37:AL37" si="19">SUM(N38:N39)</f>
        <v>91.287186129541269</v>
      </c>
      <c r="O37" s="87">
        <f t="shared" si="19"/>
        <v>91.43047204864672</v>
      </c>
      <c r="P37" s="87">
        <f t="shared" si="19"/>
        <v>88.134715210603446</v>
      </c>
      <c r="Q37" s="87">
        <f t="shared" si="19"/>
        <v>90.218777905325709</v>
      </c>
      <c r="R37" s="87">
        <f t="shared" si="19"/>
        <v>93.953892835311549</v>
      </c>
      <c r="S37" s="87">
        <f t="shared" si="19"/>
        <v>93.020387286021318</v>
      </c>
      <c r="T37" s="87">
        <f t="shared" si="19"/>
        <v>90.601496251742589</v>
      </c>
      <c r="U37" s="87">
        <f t="shared" si="19"/>
        <v>89.276400959968228</v>
      </c>
      <c r="V37" s="87">
        <f t="shared" si="19"/>
        <v>88.514205881375318</v>
      </c>
      <c r="W37" s="87">
        <f t="shared" si="19"/>
        <v>86.536877005664266</v>
      </c>
      <c r="X37" s="87">
        <f t="shared" si="19"/>
        <v>85.707126482480987</v>
      </c>
      <c r="Y37" s="87">
        <f t="shared" si="19"/>
        <v>85.901927695777403</v>
      </c>
      <c r="Z37" s="87">
        <f t="shared" si="19"/>
        <v>86.0353213297645</v>
      </c>
      <c r="AA37" s="87">
        <f t="shared" si="19"/>
        <v>86.302334827882248</v>
      </c>
      <c r="AB37" s="87">
        <f t="shared" si="19"/>
        <v>86.387031384792664</v>
      </c>
      <c r="AC37" s="87">
        <f t="shared" si="19"/>
        <v>86.397108073931676</v>
      </c>
      <c r="AD37" s="87">
        <f t="shared" si="19"/>
        <v>86.357871732470684</v>
      </c>
      <c r="AE37" s="87">
        <f t="shared" si="19"/>
        <v>86.27987213166773</v>
      </c>
      <c r="AF37" s="87">
        <f t="shared" si="19"/>
        <v>86.194836069215626</v>
      </c>
      <c r="AG37" s="87">
        <f t="shared" si="19"/>
        <v>86.120935176094576</v>
      </c>
      <c r="AH37" s="87">
        <f t="shared" si="19"/>
        <v>86.016219262716575</v>
      </c>
      <c r="AI37" s="87">
        <f t="shared" si="19"/>
        <v>85.959940828999649</v>
      </c>
      <c r="AJ37" s="87">
        <f t="shared" si="19"/>
        <v>85.903201127519907</v>
      </c>
      <c r="AK37" s="87">
        <f t="shared" si="19"/>
        <v>85.858166801830919</v>
      </c>
      <c r="AL37" s="87">
        <f t="shared" si="19"/>
        <v>85.811315537972504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68.472592837076377</v>
      </c>
      <c r="N38" s="11">
        <v>76.69477772829498</v>
      </c>
      <c r="O38" s="11">
        <v>76.530089817470596</v>
      </c>
      <c r="P38" s="11">
        <v>73.565891921909184</v>
      </c>
      <c r="Q38" s="11">
        <v>75.842851588691232</v>
      </c>
      <c r="R38" s="11">
        <v>77.402582173888831</v>
      </c>
      <c r="S38" s="11">
        <v>77.597316289011104</v>
      </c>
      <c r="T38" s="11">
        <v>74.226441297129867</v>
      </c>
      <c r="U38" s="11">
        <v>72.279989295990333</v>
      </c>
      <c r="V38" s="11">
        <v>71.31161095947823</v>
      </c>
      <c r="W38" s="11">
        <v>68.932010884556192</v>
      </c>
      <c r="X38" s="11">
        <v>64.615240078157498</v>
      </c>
      <c r="Y38" s="11">
        <v>64.519227579450387</v>
      </c>
      <c r="Z38" s="11">
        <v>64.34694411075256</v>
      </c>
      <c r="AA38" s="11">
        <v>64.268198146782794</v>
      </c>
      <c r="AB38" s="11">
        <v>64.040737669150133</v>
      </c>
      <c r="AC38" s="11">
        <v>63.764883877731229</v>
      </c>
      <c r="AD38" s="11">
        <v>63.447323250910934</v>
      </c>
      <c r="AE38" s="11">
        <v>63.097371999190699</v>
      </c>
      <c r="AF38" s="11">
        <v>62.737045133444433</v>
      </c>
      <c r="AG38" s="11">
        <v>62.377841609980877</v>
      </c>
      <c r="AH38" s="11">
        <v>61.974546354595809</v>
      </c>
      <c r="AI38" s="11">
        <v>61.624560243435354</v>
      </c>
      <c r="AJ38" s="11">
        <v>61.262391753502214</v>
      </c>
      <c r="AK38" s="11">
        <v>60.909335450013693</v>
      </c>
      <c r="AL38" s="11">
        <v>60.545066779545351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14.721028552090269</v>
      </c>
      <c r="N39" s="11">
        <v>14.592408401246287</v>
      </c>
      <c r="O39" s="11">
        <v>14.900382231176124</v>
      </c>
      <c r="P39" s="11">
        <v>14.56882328869426</v>
      </c>
      <c r="Q39" s="11">
        <v>14.375926316634478</v>
      </c>
      <c r="R39" s="11">
        <v>16.551310661422722</v>
      </c>
      <c r="S39" s="11">
        <v>15.423070997010209</v>
      </c>
      <c r="T39" s="11">
        <v>16.375054954612715</v>
      </c>
      <c r="U39" s="11">
        <v>16.996411663977899</v>
      </c>
      <c r="V39" s="11">
        <v>17.202594921897081</v>
      </c>
      <c r="W39" s="11">
        <v>17.604866121108071</v>
      </c>
      <c r="X39" s="11">
        <v>21.091886404323493</v>
      </c>
      <c r="Y39" s="11">
        <v>21.382700116327008</v>
      </c>
      <c r="Z39" s="11">
        <v>21.68837721901194</v>
      </c>
      <c r="AA39" s="11">
        <v>22.034136681099451</v>
      </c>
      <c r="AB39" s="11">
        <v>22.346293715642524</v>
      </c>
      <c r="AC39" s="11">
        <v>22.632224196200443</v>
      </c>
      <c r="AD39" s="11">
        <v>22.910548481559751</v>
      </c>
      <c r="AE39" s="11">
        <v>23.182500132477024</v>
      </c>
      <c r="AF39" s="11">
        <v>23.457790935771197</v>
      </c>
      <c r="AG39" s="11">
        <v>23.743093566113703</v>
      </c>
      <c r="AH39" s="11">
        <v>24.04167290812077</v>
      </c>
      <c r="AI39" s="11">
        <v>24.335380585564295</v>
      </c>
      <c r="AJ39" s="11">
        <v>24.640809374017689</v>
      </c>
      <c r="AK39" s="11">
        <v>24.94883135181723</v>
      </c>
      <c r="AL39" s="11">
        <v>25.26624875842715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82.877061272672734</v>
      </c>
      <c r="N41" s="87">
        <f t="shared" ref="N41" si="20">SUM(N42:N43)</f>
        <v>77.222852984026886</v>
      </c>
      <c r="O41" s="87">
        <f t="shared" ref="O41" si="21">SUM(O42:O43)</f>
        <v>79.153261292956699</v>
      </c>
      <c r="P41" s="87">
        <f t="shared" ref="P41" si="22">SUM(P42:P43)</f>
        <v>80.379423131249922</v>
      </c>
      <c r="Q41" s="87">
        <f t="shared" ref="Q41" si="23">SUM(Q42:Q43)</f>
        <v>78.48560255860292</v>
      </c>
      <c r="R41" s="87">
        <f t="shared" ref="R41" si="24">SUM(R42:R43)</f>
        <v>82.756094795452341</v>
      </c>
      <c r="S41" s="87">
        <f t="shared" ref="S41" si="25">SUM(S42:S43)</f>
        <v>84.939907141699706</v>
      </c>
      <c r="T41" s="87">
        <f t="shared" ref="T41" si="26">SUM(T42:T43)</f>
        <v>86.381099779378573</v>
      </c>
      <c r="U41" s="87">
        <f t="shared" ref="U41" si="27">SUM(U42:U43)</f>
        <v>87.417202867399681</v>
      </c>
      <c r="V41" s="87">
        <f t="shared" ref="V41" si="28">SUM(V42:V43)</f>
        <v>86.403731436592267</v>
      </c>
      <c r="W41" s="87">
        <f t="shared" ref="W41" si="29">SUM(W42:W43)</f>
        <v>80.177827169040711</v>
      </c>
      <c r="X41" s="87">
        <f t="shared" ref="X41" si="30">SUM(X42:X43)</f>
        <v>89.915132915075361</v>
      </c>
      <c r="Y41" s="87">
        <f t="shared" ref="Y41" si="31">SUM(Y42:Y43)</f>
        <v>89.435357761489925</v>
      </c>
      <c r="Z41" s="87">
        <f t="shared" ref="Z41" si="32">SUM(Z42:Z43)</f>
        <v>89.238243851269289</v>
      </c>
      <c r="AA41" s="87">
        <f t="shared" ref="AA41" si="33">SUM(AA42:AA43)</f>
        <v>89.224753865959798</v>
      </c>
      <c r="AB41" s="87">
        <f t="shared" ref="AB41" si="34">SUM(AB42:AB43)</f>
        <v>89.178717388453919</v>
      </c>
      <c r="AC41" s="87">
        <f t="shared" ref="AC41" si="35">SUM(AC42:AC43)</f>
        <v>89.081904053098981</v>
      </c>
      <c r="AD41" s="87">
        <f t="shared" ref="AD41" si="36">SUM(AD42:AD43)</f>
        <v>88.876134184713479</v>
      </c>
      <c r="AE41" s="87">
        <f t="shared" ref="AE41" si="37">SUM(AE42:AE43)</f>
        <v>88.723342953314869</v>
      </c>
      <c r="AF41" s="87">
        <f t="shared" ref="AF41" si="38">SUM(AF42:AF43)</f>
        <v>88.580308849330379</v>
      </c>
      <c r="AG41" s="87">
        <f t="shared" ref="AG41" si="39">SUM(AG42:AG43)</f>
        <v>88.455325538382226</v>
      </c>
      <c r="AH41" s="87">
        <f t="shared" ref="AH41" si="40">SUM(AH42:AH43)</f>
        <v>88.304005132099007</v>
      </c>
      <c r="AI41" s="87">
        <f t="shared" ref="AI41" si="41">SUM(AI42:AI43)</f>
        <v>88.086636845893381</v>
      </c>
      <c r="AJ41" s="87">
        <f t="shared" ref="AJ41" si="42">SUM(AJ42:AJ43)</f>
        <v>87.837437806398839</v>
      </c>
      <c r="AK41" s="87">
        <f t="shared" ref="AK41" si="43">SUM(AK42:AK43)</f>
        <v>87.525842819566151</v>
      </c>
      <c r="AL41" s="87">
        <f t="shared" ref="AL41" si="44">SUM(AL42:AL43)</f>
        <v>87.191238254898735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43.047169925527584</v>
      </c>
      <c r="N42" s="11">
        <v>38.890079244875949</v>
      </c>
      <c r="O42" s="11">
        <v>42.008906165036926</v>
      </c>
      <c r="P42" s="11">
        <v>42.155271360358213</v>
      </c>
      <c r="Q42" s="11">
        <v>42.083365104924503</v>
      </c>
      <c r="R42" s="11">
        <v>43.772247322479416</v>
      </c>
      <c r="S42" s="11">
        <v>44.362327062279405</v>
      </c>
      <c r="T42" s="11">
        <v>44.883857316309303</v>
      </c>
      <c r="U42" s="11">
        <v>44.688386550509406</v>
      </c>
      <c r="V42" s="11">
        <v>43.388852944909182</v>
      </c>
      <c r="W42" s="11">
        <v>37.850830678901964</v>
      </c>
      <c r="X42" s="11">
        <v>45.457997073789961</v>
      </c>
      <c r="Y42" s="11">
        <v>45.376044239667365</v>
      </c>
      <c r="Z42" s="11">
        <v>45.274233735787057</v>
      </c>
      <c r="AA42" s="11">
        <v>45.234741299510397</v>
      </c>
      <c r="AB42" s="11">
        <v>45.227111655845135</v>
      </c>
      <c r="AC42" s="11">
        <v>45.19612402879936</v>
      </c>
      <c r="AD42" s="11">
        <v>45.091567176972191</v>
      </c>
      <c r="AE42" s="11">
        <v>45.036400914899701</v>
      </c>
      <c r="AF42" s="11">
        <v>44.998989727313813</v>
      </c>
      <c r="AG42" s="11">
        <v>44.958279202975305</v>
      </c>
      <c r="AH42" s="11">
        <v>44.889040420560214</v>
      </c>
      <c r="AI42" s="11">
        <v>44.790551096477593</v>
      </c>
      <c r="AJ42" s="11">
        <v>44.662633549701241</v>
      </c>
      <c r="AK42" s="11">
        <v>44.476114581548146</v>
      </c>
      <c r="AL42" s="11">
        <v>44.270803732973171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39.82989134714515</v>
      </c>
      <c r="N43" s="11">
        <v>38.332773739150937</v>
      </c>
      <c r="O43" s="11">
        <v>37.144355127919773</v>
      </c>
      <c r="P43" s="11">
        <v>38.224151770891709</v>
      </c>
      <c r="Q43" s="11">
        <v>36.402237453678417</v>
      </c>
      <c r="R43" s="11">
        <v>38.983847472972926</v>
      </c>
      <c r="S43" s="11">
        <v>40.577580079420308</v>
      </c>
      <c r="T43" s="11">
        <v>41.49724246306927</v>
      </c>
      <c r="U43" s="11">
        <v>42.728816316890274</v>
      </c>
      <c r="V43" s="11">
        <v>43.014878491683078</v>
      </c>
      <c r="W43" s="11">
        <v>42.326996490138747</v>
      </c>
      <c r="X43" s="11">
        <v>44.4571358412854</v>
      </c>
      <c r="Y43" s="11">
        <v>44.05931352182256</v>
      </c>
      <c r="Z43" s="11">
        <v>43.964010115482232</v>
      </c>
      <c r="AA43" s="11">
        <v>43.990012566449401</v>
      </c>
      <c r="AB43" s="11">
        <v>43.95160573260879</v>
      </c>
      <c r="AC43" s="11">
        <v>43.885780024299628</v>
      </c>
      <c r="AD43" s="11">
        <v>43.784567007741288</v>
      </c>
      <c r="AE43" s="11">
        <v>43.686942038415161</v>
      </c>
      <c r="AF43" s="11">
        <v>43.581319122016566</v>
      </c>
      <c r="AG43" s="11">
        <v>43.497046335406914</v>
      </c>
      <c r="AH43" s="11">
        <v>43.414964711538801</v>
      </c>
      <c r="AI43" s="11">
        <v>43.296085749415788</v>
      </c>
      <c r="AJ43" s="11">
        <v>43.174804256697605</v>
      </c>
      <c r="AK43" s="11">
        <v>43.049728238018005</v>
      </c>
      <c r="AL43" s="11">
        <v>42.920434521925571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120.30815530436239</v>
      </c>
      <c r="N45" s="87">
        <f t="shared" ref="N45" si="45">SUM(N46:N47)</f>
        <v>120.16696346885963</v>
      </c>
      <c r="O45" s="87">
        <f t="shared" ref="O45" si="46">SUM(O46:O47)</f>
        <v>119.59083791476658</v>
      </c>
      <c r="P45" s="87">
        <f t="shared" ref="P45" si="47">SUM(P46:P47)</f>
        <v>119.7377395661255</v>
      </c>
      <c r="Q45" s="87">
        <f t="shared" ref="Q45" si="48">SUM(Q46:Q47)</f>
        <v>121.51907894332251</v>
      </c>
      <c r="R45" s="87">
        <f t="shared" ref="R45" si="49">SUM(R46:R47)</f>
        <v>128.31435522164418</v>
      </c>
      <c r="S45" s="87">
        <f t="shared" ref="S45" si="50">SUM(S46:S47)</f>
        <v>126.79045462886589</v>
      </c>
      <c r="T45" s="87">
        <f t="shared" ref="T45" si="51">SUM(T46:T47)</f>
        <v>118.35797285749328</v>
      </c>
      <c r="U45" s="87">
        <f t="shared" ref="U45" si="52">SUM(U46:U47)</f>
        <v>117.5942874114471</v>
      </c>
      <c r="V45" s="87">
        <f t="shared" ref="V45" si="53">SUM(V46:V47)</f>
        <v>118.72708640739816</v>
      </c>
      <c r="W45" s="87">
        <f t="shared" ref="W45" si="54">SUM(W46:W47)</f>
        <v>110.02809848713953</v>
      </c>
      <c r="X45" s="87">
        <f t="shared" ref="X45" si="55">SUM(X46:X47)</f>
        <v>109.29374973868897</v>
      </c>
      <c r="Y45" s="87">
        <f t="shared" ref="Y45" si="56">SUM(Y46:Y47)</f>
        <v>108.68295395590341</v>
      </c>
      <c r="Z45" s="87">
        <f t="shared" ref="Z45" si="57">SUM(Z46:Z47)</f>
        <v>107.80330613377512</v>
      </c>
      <c r="AA45" s="87">
        <f t="shared" ref="AA45" si="58">SUM(AA46:AA47)</f>
        <v>107.21415840463575</v>
      </c>
      <c r="AB45" s="87">
        <f t="shared" ref="AB45" si="59">SUM(AB46:AB47)</f>
        <v>106.42777944549725</v>
      </c>
      <c r="AC45" s="87">
        <f t="shared" ref="AC45" si="60">SUM(AC46:AC47)</f>
        <v>105.60810595053682</v>
      </c>
      <c r="AD45" s="87">
        <f t="shared" ref="AD45" si="61">SUM(AD46:AD47)</f>
        <v>104.77109982180153</v>
      </c>
      <c r="AE45" s="87">
        <f t="shared" ref="AE45" si="62">SUM(AE46:AE47)</f>
        <v>103.93518026586119</v>
      </c>
      <c r="AF45" s="87">
        <f t="shared" ref="AF45" si="63">SUM(AF46:AF47)</f>
        <v>103.14165040169297</v>
      </c>
      <c r="AG45" s="87">
        <f t="shared" ref="AG45" si="64">SUM(AG46:AG47)</f>
        <v>102.40805857167605</v>
      </c>
      <c r="AH45" s="87">
        <f t="shared" ref="AH45" si="65">SUM(AH46:AH47)</f>
        <v>101.71947886333021</v>
      </c>
      <c r="AI45" s="87">
        <f t="shared" ref="AI45" si="66">SUM(AI46:AI47)</f>
        <v>101.01553108876016</v>
      </c>
      <c r="AJ45" s="87">
        <f t="shared" ref="AJ45" si="67">SUM(AJ46:AJ47)</f>
        <v>100.35440221913933</v>
      </c>
      <c r="AK45" s="87">
        <f t="shared" ref="AK45" si="68">SUM(AK46:AK47)</f>
        <v>99.699367961503356</v>
      </c>
      <c r="AL45" s="87">
        <f t="shared" ref="AL45" si="69">SUM(AL46:AL47)</f>
        <v>99.036477909475337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20.337720603496482</v>
      </c>
      <c r="N46" s="11">
        <v>20.984184243630864</v>
      </c>
      <c r="O46" s="11">
        <v>20.900272453676813</v>
      </c>
      <c r="P46" s="11">
        <v>20.223131181611798</v>
      </c>
      <c r="Q46" s="11">
        <v>20.91923576154263</v>
      </c>
      <c r="R46" s="11">
        <v>22.789519560982249</v>
      </c>
      <c r="S46" s="11">
        <v>23.18239272555731</v>
      </c>
      <c r="T46" s="11">
        <v>20.943606589709383</v>
      </c>
      <c r="U46" s="11">
        <v>21.005603085101658</v>
      </c>
      <c r="V46" s="11">
        <v>20.649007299642602</v>
      </c>
      <c r="W46" s="11">
        <v>19.103931410494255</v>
      </c>
      <c r="X46" s="11">
        <v>16.254190970422208</v>
      </c>
      <c r="Y46" s="11">
        <v>16.177369979659492</v>
      </c>
      <c r="Z46" s="11">
        <v>16.095354178538848</v>
      </c>
      <c r="AA46" s="11">
        <v>16.034642996017489</v>
      </c>
      <c r="AB46" s="11">
        <v>15.949651525605679</v>
      </c>
      <c r="AC46" s="11">
        <v>15.851216974059072</v>
      </c>
      <c r="AD46" s="11">
        <v>15.766835141869178</v>
      </c>
      <c r="AE46" s="11">
        <v>15.64796224587619</v>
      </c>
      <c r="AF46" s="11">
        <v>15.529767218662871</v>
      </c>
      <c r="AG46" s="11">
        <v>15.418885014511856</v>
      </c>
      <c r="AH46" s="11">
        <v>15.308912991585249</v>
      </c>
      <c r="AI46" s="11">
        <v>15.19407561161117</v>
      </c>
      <c r="AJ46" s="11">
        <v>15.078801612924282</v>
      </c>
      <c r="AK46" s="11">
        <v>14.963550638669195</v>
      </c>
      <c r="AL46" s="11">
        <v>14.846414260553058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99.970434700865908</v>
      </c>
      <c r="N47" s="11">
        <v>99.182779225228771</v>
      </c>
      <c r="O47" s="11">
        <v>98.690565461089761</v>
      </c>
      <c r="P47" s="11">
        <v>99.514608384513693</v>
      </c>
      <c r="Q47" s="11">
        <v>100.59984318177989</v>
      </c>
      <c r="R47" s="11">
        <v>105.52483566066194</v>
      </c>
      <c r="S47" s="11">
        <v>103.60806190330858</v>
      </c>
      <c r="T47" s="11">
        <v>97.41436626778389</v>
      </c>
      <c r="U47" s="11">
        <v>96.588684326345444</v>
      </c>
      <c r="V47" s="11">
        <v>98.078079107755556</v>
      </c>
      <c r="W47" s="11">
        <v>90.924167076645276</v>
      </c>
      <c r="X47" s="11">
        <v>93.039558768266758</v>
      </c>
      <c r="Y47" s="11">
        <v>92.505583976243926</v>
      </c>
      <c r="Z47" s="11">
        <v>91.707951955236283</v>
      </c>
      <c r="AA47" s="11">
        <v>91.179515408618258</v>
      </c>
      <c r="AB47" s="11">
        <v>90.478127919891577</v>
      </c>
      <c r="AC47" s="11">
        <v>89.756888976477754</v>
      </c>
      <c r="AD47" s="11">
        <v>89.004264679932348</v>
      </c>
      <c r="AE47" s="11">
        <v>88.287218019985005</v>
      </c>
      <c r="AF47" s="11">
        <v>87.611883183030102</v>
      </c>
      <c r="AG47" s="11">
        <v>86.989173557164193</v>
      </c>
      <c r="AH47" s="11">
        <v>86.410565871744964</v>
      </c>
      <c r="AI47" s="11">
        <v>85.821455477148987</v>
      </c>
      <c r="AJ47" s="11">
        <v>85.27560060621505</v>
      </c>
      <c r="AK47" s="11">
        <v>84.735817322834166</v>
      </c>
      <c r="AL47" s="11">
        <v>84.190063648922276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980.82300000000009</v>
      </c>
      <c r="N49" s="87">
        <f t="shared" si="70"/>
        <v>998.42399999999998</v>
      </c>
      <c r="O49" s="87">
        <f t="shared" si="70"/>
        <v>1014.3929999999997</v>
      </c>
      <c r="P49" s="87">
        <f t="shared" si="70"/>
        <v>989.82100000000014</v>
      </c>
      <c r="Q49" s="87">
        <f t="shared" si="70"/>
        <v>1020.8989999999997</v>
      </c>
      <c r="R49" s="87">
        <f t="shared" si="70"/>
        <v>1038.2930000000001</v>
      </c>
      <c r="S49" s="87">
        <f t="shared" si="70"/>
        <v>1060.069</v>
      </c>
      <c r="T49" s="87">
        <f t="shared" si="70"/>
        <v>1054.502999999999</v>
      </c>
      <c r="U49" s="87">
        <f t="shared" si="70"/>
        <v>1061.8559999999998</v>
      </c>
      <c r="V49" s="87">
        <f t="shared" si="70"/>
        <v>1089.3149999999996</v>
      </c>
      <c r="W49" s="87">
        <f t="shared" si="70"/>
        <v>1086.2269999999999</v>
      </c>
      <c r="X49" s="87">
        <f t="shared" si="70"/>
        <v>1086.2049999999995</v>
      </c>
      <c r="Y49" s="87">
        <f t="shared" si="70"/>
        <v>1087.9089999999999</v>
      </c>
      <c r="Z49" s="87">
        <f t="shared" si="70"/>
        <v>1091.3939999999993</v>
      </c>
      <c r="AA49" s="87">
        <f t="shared" si="70"/>
        <v>1096.9679999999998</v>
      </c>
      <c r="AB49" s="87">
        <f t="shared" si="70"/>
        <v>1100.6840000000004</v>
      </c>
      <c r="AC49" s="87">
        <f t="shared" si="70"/>
        <v>1103.8219999999994</v>
      </c>
      <c r="AD49" s="87">
        <f t="shared" si="70"/>
        <v>1106.5399999999997</v>
      </c>
      <c r="AE49" s="87">
        <f t="shared" ref="AE49:AL49" si="71">SUM(AE5,AE9,AE15,AE22,AE26,AE32,AE37,AE41,AE45)</f>
        <v>1109.2529999999997</v>
      </c>
      <c r="AF49" s="87">
        <f t="shared" si="71"/>
        <v>1111.9379999999999</v>
      </c>
      <c r="AG49" s="87">
        <f t="shared" si="71"/>
        <v>1114.9750000000006</v>
      </c>
      <c r="AH49" s="87">
        <f t="shared" si="71"/>
        <v>1117.8850000000002</v>
      </c>
      <c r="AI49" s="87">
        <f t="shared" si="71"/>
        <v>1120.7670000000003</v>
      </c>
      <c r="AJ49" s="87">
        <f t="shared" si="71"/>
        <v>1123.701</v>
      </c>
      <c r="AK49" s="87">
        <f t="shared" si="71"/>
        <v>1126.5849999999998</v>
      </c>
      <c r="AL49" s="87">
        <f t="shared" si="71"/>
        <v>1129.4899999999998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8.4146479764765372E-2</v>
      </c>
      <c r="N52" s="337">
        <f t="shared" si="73"/>
        <v>9.0569416212574347E-2</v>
      </c>
      <c r="O52" s="337">
        <f t="shared" si="73"/>
        <v>9.2772419978883247E-2</v>
      </c>
      <c r="P52" s="337">
        <f t="shared" si="73"/>
        <v>9.2105020656264566E-2</v>
      </c>
      <c r="Q52" s="337">
        <f t="shared" si="73"/>
        <v>9.1670821881024114E-2</v>
      </c>
      <c r="R52" s="337">
        <f t="shared" si="73"/>
        <v>9.3287247298579512E-2</v>
      </c>
      <c r="S52" s="337">
        <f t="shared" si="73"/>
        <v>9.4543949792535248E-2</v>
      </c>
      <c r="T52" s="337">
        <f t="shared" si="73"/>
        <v>9.7298453303782215E-2</v>
      </c>
      <c r="U52" s="337">
        <f t="shared" si="73"/>
        <v>9.7814709163079216E-2</v>
      </c>
      <c r="V52" s="337">
        <f t="shared" si="73"/>
        <v>0.10394399755780384</v>
      </c>
      <c r="W52" s="337">
        <f t="shared" si="73"/>
        <v>0.10819429137235732</v>
      </c>
      <c r="X52" s="337">
        <f t="shared" si="73"/>
        <v>0.10508123617782657</v>
      </c>
      <c r="Y52" s="337">
        <f t="shared" si="73"/>
        <v>0.10595501701623081</v>
      </c>
      <c r="Z52" s="337">
        <f t="shared" si="73"/>
        <v>0.10677737590532224</v>
      </c>
      <c r="AA52" s="337">
        <f t="shared" si="73"/>
        <v>0.10758989245138192</v>
      </c>
      <c r="AB52" s="337">
        <f t="shared" si="73"/>
        <v>0.10839576342640132</v>
      </c>
      <c r="AC52" s="337">
        <f t="shared" si="73"/>
        <v>0.10922470941037246</v>
      </c>
      <c r="AD52" s="337">
        <f t="shared" si="73"/>
        <v>0.11010427629953086</v>
      </c>
      <c r="AE52" s="337">
        <f t="shared" ref="AE52:AL52" si="74">AE5/AE$49</f>
        <v>0.11096190153960413</v>
      </c>
      <c r="AF52" s="337">
        <f t="shared" si="74"/>
        <v>0.11181374367972326</v>
      </c>
      <c r="AG52" s="337">
        <f t="shared" si="74"/>
        <v>0.11268649479381185</v>
      </c>
      <c r="AH52" s="337">
        <f t="shared" si="74"/>
        <v>0.11358140813034913</v>
      </c>
      <c r="AI52" s="337">
        <f t="shared" si="74"/>
        <v>0.11443692466815734</v>
      </c>
      <c r="AJ52" s="337">
        <f t="shared" si="74"/>
        <v>0.11529311766359719</v>
      </c>
      <c r="AK52" s="337">
        <f t="shared" si="74"/>
        <v>0.11619609259228521</v>
      </c>
      <c r="AL52" s="337">
        <f t="shared" si="74"/>
        <v>0.11712421408485157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5.6564256001205397E-2</v>
      </c>
      <c r="N53" s="336">
        <f t="shared" si="75"/>
        <v>6.0897641248158232E-2</v>
      </c>
      <c r="O53" s="336">
        <f t="shared" si="75"/>
        <v>6.2278345808889413E-2</v>
      </c>
      <c r="P53" s="336">
        <f t="shared" si="75"/>
        <v>6.1919593391940995E-2</v>
      </c>
      <c r="Q53" s="336">
        <f t="shared" si="75"/>
        <v>5.985162711072306E-2</v>
      </c>
      <c r="R53" s="336">
        <f t="shared" si="75"/>
        <v>6.299352151795598E-2</v>
      </c>
      <c r="S53" s="336">
        <f t="shared" si="75"/>
        <v>6.5862269260651959E-2</v>
      </c>
      <c r="T53" s="336">
        <f t="shared" si="75"/>
        <v>6.7487830295081513E-2</v>
      </c>
      <c r="U53" s="336">
        <f t="shared" si="75"/>
        <v>6.8684482602164323E-2</v>
      </c>
      <c r="V53" s="336">
        <f t="shared" si="75"/>
        <v>7.2084307274470016E-2</v>
      </c>
      <c r="W53" s="336">
        <f t="shared" si="75"/>
        <v>7.5043790223343343E-2</v>
      </c>
      <c r="X53" s="336">
        <f t="shared" si="75"/>
        <v>6.66364003346782E-2</v>
      </c>
      <c r="Y53" s="336">
        <f t="shared" si="75"/>
        <v>6.7081232714773495E-2</v>
      </c>
      <c r="Z53" s="336">
        <f t="shared" si="75"/>
        <v>6.7488045454876369E-2</v>
      </c>
      <c r="AA53" s="336">
        <f t="shared" si="75"/>
        <v>6.7865761890195872E-2</v>
      </c>
      <c r="AB53" s="336">
        <f t="shared" si="75"/>
        <v>6.8248956229710556E-2</v>
      </c>
      <c r="AC53" s="336">
        <f t="shared" si="75"/>
        <v>6.8645603454992224E-2</v>
      </c>
      <c r="AD53" s="336">
        <f t="shared" si="75"/>
        <v>6.9054662757048135E-2</v>
      </c>
      <c r="AE53" s="336">
        <f t="shared" ref="AE53:AL53" si="76">AE6/AE$49</f>
        <v>6.9458917112230761E-2</v>
      </c>
      <c r="AF53" s="336">
        <f t="shared" si="76"/>
        <v>6.9867559611857727E-2</v>
      </c>
      <c r="AG53" s="336">
        <f t="shared" si="76"/>
        <v>7.0289636587355708E-2</v>
      </c>
      <c r="AH53" s="336">
        <f t="shared" si="76"/>
        <v>7.0709298238732302E-2</v>
      </c>
      <c r="AI53" s="336">
        <f t="shared" si="76"/>
        <v>7.1111778746322685E-2</v>
      </c>
      <c r="AJ53" s="336">
        <f t="shared" si="76"/>
        <v>7.151500654125327E-2</v>
      </c>
      <c r="AK53" s="336">
        <f t="shared" si="76"/>
        <v>7.1949482888374619E-2</v>
      </c>
      <c r="AL53" s="336">
        <f t="shared" si="76"/>
        <v>7.2396751957167313E-2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2.7582223763559975E-2</v>
      </c>
      <c r="N54" s="336">
        <f t="shared" si="77"/>
        <v>2.9671774964416104E-2</v>
      </c>
      <c r="O54" s="336">
        <f t="shared" si="77"/>
        <v>3.0494074169993845E-2</v>
      </c>
      <c r="P54" s="336">
        <f t="shared" si="77"/>
        <v>3.0185427264323567E-2</v>
      </c>
      <c r="Q54" s="336">
        <f t="shared" si="77"/>
        <v>3.1819194770301054E-2</v>
      </c>
      <c r="R54" s="336">
        <f t="shared" si="77"/>
        <v>3.0293725780623521E-2</v>
      </c>
      <c r="S54" s="336">
        <f t="shared" si="77"/>
        <v>2.8681680531883295E-2</v>
      </c>
      <c r="T54" s="336">
        <f t="shared" si="77"/>
        <v>2.9810623008700701E-2</v>
      </c>
      <c r="U54" s="336">
        <f t="shared" si="77"/>
        <v>2.9130226560914886E-2</v>
      </c>
      <c r="V54" s="336">
        <f t="shared" si="77"/>
        <v>3.1859690283333825E-2</v>
      </c>
      <c r="W54" s="336">
        <f t="shared" si="77"/>
        <v>3.3150501149013981E-2</v>
      </c>
      <c r="X54" s="336">
        <f t="shared" si="77"/>
        <v>3.8444835843148374E-2</v>
      </c>
      <c r="Y54" s="336">
        <f t="shared" si="77"/>
        <v>3.8873784301457319E-2</v>
      </c>
      <c r="Z54" s="336">
        <f t="shared" si="77"/>
        <v>3.9289330450445865E-2</v>
      </c>
      <c r="AA54" s="336">
        <f t="shared" si="77"/>
        <v>3.9724130561186059E-2</v>
      </c>
      <c r="AB54" s="336">
        <f t="shared" si="77"/>
        <v>4.0146807196690781E-2</v>
      </c>
      <c r="AC54" s="336">
        <f t="shared" si="77"/>
        <v>4.0579105955380244E-2</v>
      </c>
      <c r="AD54" s="336">
        <f t="shared" si="77"/>
        <v>4.1049613542482724E-2</v>
      </c>
      <c r="AE54" s="336">
        <f t="shared" ref="AE54:AL54" si="78">AE7/AE$49</f>
        <v>4.1502984427373379E-2</v>
      </c>
      <c r="AF54" s="336">
        <f t="shared" si="78"/>
        <v>4.1946184067865523E-2</v>
      </c>
      <c r="AG54" s="336">
        <f t="shared" si="78"/>
        <v>4.2396858206456146E-2</v>
      </c>
      <c r="AH54" s="336">
        <f t="shared" si="78"/>
        <v>4.2872109891616821E-2</v>
      </c>
      <c r="AI54" s="336">
        <f t="shared" si="78"/>
        <v>4.3325145921834646E-2</v>
      </c>
      <c r="AJ54" s="336">
        <f t="shared" si="78"/>
        <v>4.3778111122343928E-2</v>
      </c>
      <c r="AK54" s="336">
        <f t="shared" si="78"/>
        <v>4.424660970391061E-2</v>
      </c>
      <c r="AL54" s="336">
        <f t="shared" si="78"/>
        <v>4.4727462127684255E-2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0.18450932536996661</v>
      </c>
      <c r="N56" s="337">
        <f t="shared" si="79"/>
        <v>0.17911776111264752</v>
      </c>
      <c r="O56" s="337">
        <f t="shared" si="79"/>
        <v>0.17848404468620224</v>
      </c>
      <c r="P56" s="337">
        <f t="shared" si="79"/>
        <v>0.17981949959278232</v>
      </c>
      <c r="Q56" s="337">
        <f t="shared" si="79"/>
        <v>0.18549941713045778</v>
      </c>
      <c r="R56" s="337">
        <f t="shared" si="79"/>
        <v>0.17888509147023199</v>
      </c>
      <c r="S56" s="337">
        <f t="shared" si="79"/>
        <v>0.18536500287360605</v>
      </c>
      <c r="T56" s="337">
        <f t="shared" si="79"/>
        <v>0.18445001610099793</v>
      </c>
      <c r="U56" s="337">
        <f t="shared" si="79"/>
        <v>0.19338670487651127</v>
      </c>
      <c r="V56" s="337">
        <f t="shared" si="79"/>
        <v>0.19859370330263162</v>
      </c>
      <c r="W56" s="337">
        <f t="shared" si="79"/>
        <v>0.21122195185088505</v>
      </c>
      <c r="X56" s="337">
        <f t="shared" si="79"/>
        <v>0.21559223755805285</v>
      </c>
      <c r="Y56" s="337">
        <f t="shared" si="79"/>
        <v>0.21682726386219259</v>
      </c>
      <c r="Z56" s="337">
        <f t="shared" si="79"/>
        <v>0.21846616727083887</v>
      </c>
      <c r="AA56" s="337">
        <f t="shared" si="79"/>
        <v>0.21999667252663696</v>
      </c>
      <c r="AB56" s="337">
        <f t="shared" si="79"/>
        <v>0.22148601157429579</v>
      </c>
      <c r="AC56" s="337">
        <f t="shared" si="79"/>
        <v>0.22299186175600957</v>
      </c>
      <c r="AD56" s="337">
        <f t="shared" si="79"/>
        <v>0.22456845891572649</v>
      </c>
      <c r="AE56" s="337">
        <f t="shared" ref="AE56:AL56" si="80">AE9/AE$49</f>
        <v>0.22620195655313022</v>
      </c>
      <c r="AF56" s="337">
        <f t="shared" si="80"/>
        <v>0.2278144180049792</v>
      </c>
      <c r="AG56" s="337">
        <f t="shared" si="80"/>
        <v>0.22948999092263442</v>
      </c>
      <c r="AH56" s="337">
        <f t="shared" si="80"/>
        <v>0.23113073404598428</v>
      </c>
      <c r="AI56" s="337">
        <f t="shared" si="80"/>
        <v>0.2326786570675837</v>
      </c>
      <c r="AJ56" s="337">
        <f t="shared" si="80"/>
        <v>0.23421338281266363</v>
      </c>
      <c r="AK56" s="337">
        <f t="shared" si="80"/>
        <v>0.23575843602236965</v>
      </c>
      <c r="AL56" s="337">
        <f t="shared" si="80"/>
        <v>0.23736667817618218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5.2945047097127315E-2</v>
      </c>
      <c r="N57" s="336">
        <f t="shared" si="81"/>
        <v>4.8813249558774738E-2</v>
      </c>
      <c r="O57" s="336">
        <f t="shared" si="81"/>
        <v>4.9207179449318954E-2</v>
      </c>
      <c r="P57" s="336">
        <f t="shared" si="81"/>
        <v>5.0043317553058804E-2</v>
      </c>
      <c r="Q57" s="336">
        <f t="shared" si="81"/>
        <v>5.2054096647715924E-2</v>
      </c>
      <c r="R57" s="336">
        <f t="shared" si="81"/>
        <v>5.2723213573589278E-2</v>
      </c>
      <c r="S57" s="336">
        <f t="shared" si="81"/>
        <v>5.3418534015843046E-2</v>
      </c>
      <c r="T57" s="336">
        <f t="shared" si="81"/>
        <v>5.3089535685555377E-2</v>
      </c>
      <c r="U57" s="336">
        <f t="shared" si="81"/>
        <v>5.7936017366086827E-2</v>
      </c>
      <c r="V57" s="336">
        <f t="shared" si="81"/>
        <v>5.9548076670174921E-2</v>
      </c>
      <c r="W57" s="336">
        <f t="shared" si="81"/>
        <v>6.2492893938547213E-2</v>
      </c>
      <c r="X57" s="336">
        <f t="shared" si="81"/>
        <v>6.2613971809205499E-2</v>
      </c>
      <c r="Y57" s="336">
        <f t="shared" si="81"/>
        <v>6.3140244175551336E-2</v>
      </c>
      <c r="Z57" s="336">
        <f t="shared" si="81"/>
        <v>6.3719759485970029E-2</v>
      </c>
      <c r="AA57" s="336">
        <f t="shared" si="81"/>
        <v>6.4242772132557052E-2</v>
      </c>
      <c r="AB57" s="336">
        <f t="shared" si="81"/>
        <v>6.4759570630021898E-2</v>
      </c>
      <c r="AC57" s="336">
        <f t="shared" si="81"/>
        <v>6.5274690290140477E-2</v>
      </c>
      <c r="AD57" s="336">
        <f t="shared" si="81"/>
        <v>6.5791574659744972E-2</v>
      </c>
      <c r="AE57" s="336">
        <f t="shared" ref="AE57:AL57" si="82">AE10/AE$49</f>
        <v>6.6337964138480074E-2</v>
      </c>
      <c r="AF57" s="336">
        <f t="shared" si="82"/>
        <v>6.6881887418865804E-2</v>
      </c>
      <c r="AG57" s="336">
        <f t="shared" si="82"/>
        <v>6.7437483821783328E-2</v>
      </c>
      <c r="AH57" s="336">
        <f t="shared" si="82"/>
        <v>6.7992527006528844E-2</v>
      </c>
      <c r="AI57" s="336">
        <f t="shared" si="82"/>
        <v>6.8538186429355441E-2</v>
      </c>
      <c r="AJ57" s="336">
        <f t="shared" si="82"/>
        <v>6.9074561188685407E-2</v>
      </c>
      <c r="AK57" s="336">
        <f t="shared" si="82"/>
        <v>6.9620353988184197E-2</v>
      </c>
      <c r="AL57" s="336">
        <f t="shared" si="82"/>
        <v>7.0180677442659573E-2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Derby, Derbyshire, Nottingham and Nottinghamshire</v>
      </c>
      <c r="L58" s="232" t="str">
        <f>'Occ T3'!A13</f>
        <v>22 Health professionals</v>
      </c>
      <c r="M58" s="336">
        <f t="shared" ref="M58:AD58" si="83">M11/M$49</f>
        <v>3.8203874137726822E-2</v>
      </c>
      <c r="N58" s="336">
        <f t="shared" si="83"/>
        <v>4.0034285515342743E-2</v>
      </c>
      <c r="O58" s="336">
        <f t="shared" si="83"/>
        <v>4.0432886699888204E-2</v>
      </c>
      <c r="P58" s="336">
        <f t="shared" si="83"/>
        <v>4.0159416716230439E-2</v>
      </c>
      <c r="Q58" s="336">
        <f t="shared" si="83"/>
        <v>4.0945169728680016E-2</v>
      </c>
      <c r="R58" s="336">
        <f t="shared" si="83"/>
        <v>3.9038769558854484E-2</v>
      </c>
      <c r="S58" s="336">
        <f t="shared" si="83"/>
        <v>4.1166735487736375E-2</v>
      </c>
      <c r="T58" s="336">
        <f t="shared" si="83"/>
        <v>4.3826405644710846E-2</v>
      </c>
      <c r="U58" s="336">
        <f t="shared" si="83"/>
        <v>4.3412956247089379E-2</v>
      </c>
      <c r="V58" s="336">
        <f t="shared" si="83"/>
        <v>4.328546607582201E-2</v>
      </c>
      <c r="W58" s="336">
        <f t="shared" si="83"/>
        <v>4.3356677538208738E-2</v>
      </c>
      <c r="X58" s="336">
        <f t="shared" si="83"/>
        <v>4.46883385083219E-2</v>
      </c>
      <c r="Y58" s="336">
        <f t="shared" si="83"/>
        <v>4.5031592739787588E-2</v>
      </c>
      <c r="Z58" s="336">
        <f t="shared" si="83"/>
        <v>4.5402255907482154E-2</v>
      </c>
      <c r="AA58" s="336">
        <f t="shared" si="83"/>
        <v>4.5729207256826263E-2</v>
      </c>
      <c r="AB58" s="336">
        <f t="shared" si="83"/>
        <v>4.6017662781327268E-2</v>
      </c>
      <c r="AC58" s="336">
        <f t="shared" si="83"/>
        <v>4.6286982095281988E-2</v>
      </c>
      <c r="AD58" s="336">
        <f t="shared" si="83"/>
        <v>4.661763934590267E-2</v>
      </c>
      <c r="AE58" s="336">
        <f t="shared" ref="AE58:AL58" si="84">AE11/AE$49</f>
        <v>4.6941357113259266E-2</v>
      </c>
      <c r="AF58" s="336">
        <f t="shared" si="84"/>
        <v>4.7214928018515998E-2</v>
      </c>
      <c r="AG58" s="336">
        <f t="shared" si="84"/>
        <v>4.7506995973287815E-2</v>
      </c>
      <c r="AH58" s="336">
        <f t="shared" si="84"/>
        <v>4.7780330450761153E-2</v>
      </c>
      <c r="AI58" s="336">
        <f t="shared" si="84"/>
        <v>4.80581424886199E-2</v>
      </c>
      <c r="AJ58" s="336">
        <f t="shared" si="84"/>
        <v>4.8322210975113411E-2</v>
      </c>
      <c r="AK58" s="336">
        <f t="shared" si="84"/>
        <v>4.857389433440263E-2</v>
      </c>
      <c r="AL58" s="336">
        <f t="shared" si="84"/>
        <v>4.8871032961476678E-2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3.8098462278703067E-2</v>
      </c>
      <c r="N59" s="336">
        <f t="shared" si="85"/>
        <v>3.8625084916376125E-2</v>
      </c>
      <c r="O59" s="336">
        <f t="shared" si="85"/>
        <v>3.9349094830750303E-2</v>
      </c>
      <c r="P59" s="336">
        <f t="shared" si="85"/>
        <v>3.7893721862463293E-2</v>
      </c>
      <c r="Q59" s="336">
        <f t="shared" si="85"/>
        <v>3.8168995709792347E-2</v>
      </c>
      <c r="R59" s="336">
        <f t="shared" si="85"/>
        <v>3.6478486573562556E-2</v>
      </c>
      <c r="S59" s="336">
        <f t="shared" si="85"/>
        <v>3.6788457122716958E-2</v>
      </c>
      <c r="T59" s="336">
        <f t="shared" si="85"/>
        <v>3.5060806112845413E-2</v>
      </c>
      <c r="U59" s="336">
        <f t="shared" si="85"/>
        <v>3.6101710441120032E-2</v>
      </c>
      <c r="V59" s="336">
        <f t="shared" si="85"/>
        <v>3.7395910924011032E-2</v>
      </c>
      <c r="W59" s="336">
        <f t="shared" si="85"/>
        <v>3.9092620596957874E-2</v>
      </c>
      <c r="X59" s="336">
        <f t="shared" si="85"/>
        <v>3.8651652569198211E-2</v>
      </c>
      <c r="Y59" s="336">
        <f t="shared" si="85"/>
        <v>3.8367006388373738E-2</v>
      </c>
      <c r="Z59" s="336">
        <f t="shared" si="85"/>
        <v>3.8326241898162798E-2</v>
      </c>
      <c r="AA59" s="336">
        <f t="shared" si="85"/>
        <v>3.8292175395796206E-2</v>
      </c>
      <c r="AB59" s="336">
        <f t="shared" si="85"/>
        <v>3.8282812403757513E-2</v>
      </c>
      <c r="AC59" s="336">
        <f t="shared" si="85"/>
        <v>3.8297148959524741E-2</v>
      </c>
      <c r="AD59" s="336">
        <f t="shared" si="85"/>
        <v>3.8318664253374823E-2</v>
      </c>
      <c r="AE59" s="336">
        <f t="shared" ref="AE59:AL59" si="86">AE12/AE$49</f>
        <v>3.8372224458018078E-2</v>
      </c>
      <c r="AF59" s="336">
        <f t="shared" si="86"/>
        <v>3.8442310275837777E-2</v>
      </c>
      <c r="AG59" s="336">
        <f t="shared" si="86"/>
        <v>3.8542087520163561E-2</v>
      </c>
      <c r="AH59" s="336">
        <f t="shared" si="86"/>
        <v>3.8602328533848609E-2</v>
      </c>
      <c r="AI59" s="336">
        <f t="shared" si="86"/>
        <v>3.8638686485285748E-2</v>
      </c>
      <c r="AJ59" s="336">
        <f t="shared" si="86"/>
        <v>3.8674466949491469E-2</v>
      </c>
      <c r="AK59" s="336">
        <f t="shared" si="86"/>
        <v>3.8709646111391695E-2</v>
      </c>
      <c r="AL59" s="336">
        <f t="shared" si="86"/>
        <v>3.8744828122961719E-2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5.5261941856409383E-2</v>
      </c>
      <c r="N60" s="336">
        <f t="shared" si="87"/>
        <v>5.1645141122153911E-2</v>
      </c>
      <c r="O60" s="336">
        <f t="shared" si="87"/>
        <v>4.9494883706244767E-2</v>
      </c>
      <c r="P60" s="336">
        <f t="shared" si="87"/>
        <v>5.1723043461029766E-2</v>
      </c>
      <c r="Q60" s="336">
        <f t="shared" si="87"/>
        <v>5.4331155044269483E-2</v>
      </c>
      <c r="R60" s="336">
        <f t="shared" si="87"/>
        <v>5.064462176422567E-2</v>
      </c>
      <c r="S60" s="336">
        <f t="shared" si="87"/>
        <v>5.399127624730965E-2</v>
      </c>
      <c r="T60" s="336">
        <f t="shared" si="87"/>
        <v>5.2473268657886318E-2</v>
      </c>
      <c r="U60" s="336">
        <f t="shared" si="87"/>
        <v>5.593602082221507E-2</v>
      </c>
      <c r="V60" s="336">
        <f t="shared" si="87"/>
        <v>5.8364249632623676E-2</v>
      </c>
      <c r="W60" s="336">
        <f t="shared" si="87"/>
        <v>6.6279759777171224E-2</v>
      </c>
      <c r="X60" s="336">
        <f t="shared" si="87"/>
        <v>6.963827467132723E-2</v>
      </c>
      <c r="Y60" s="336">
        <f t="shared" si="87"/>
        <v>7.0288420558479919E-2</v>
      </c>
      <c r="Z60" s="336">
        <f t="shared" si="87"/>
        <v>7.1017909979223873E-2</v>
      </c>
      <c r="AA60" s="336">
        <f t="shared" si="87"/>
        <v>7.1732517741457433E-2</v>
      </c>
      <c r="AB60" s="336">
        <f t="shared" si="87"/>
        <v>7.2425965759189123E-2</v>
      </c>
      <c r="AC60" s="336">
        <f t="shared" si="87"/>
        <v>7.3133040411062375E-2</v>
      </c>
      <c r="AD60" s="336">
        <f t="shared" si="87"/>
        <v>7.3840580656704013E-2</v>
      </c>
      <c r="AE60" s="336">
        <f t="shared" ref="AE60:AL60" si="88">AE13/AE$49</f>
        <v>7.45504108433728E-2</v>
      </c>
      <c r="AF60" s="336">
        <f t="shared" si="88"/>
        <v>7.527529229175961E-2</v>
      </c>
      <c r="AG60" s="336">
        <f t="shared" si="88"/>
        <v>7.60034236073997E-2</v>
      </c>
      <c r="AH60" s="336">
        <f t="shared" si="88"/>
        <v>7.675554805484569E-2</v>
      </c>
      <c r="AI60" s="336">
        <f t="shared" si="88"/>
        <v>7.7443641664322591E-2</v>
      </c>
      <c r="AJ60" s="336">
        <f t="shared" si="88"/>
        <v>7.8142143699373362E-2</v>
      </c>
      <c r="AK60" s="336">
        <f t="shared" si="88"/>
        <v>7.8854541588391114E-2</v>
      </c>
      <c r="AL60" s="336">
        <f t="shared" si="88"/>
        <v>7.9570139649084201E-2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0.11205369544376535</v>
      </c>
      <c r="N62" s="337">
        <f t="shared" si="89"/>
        <v>0.11393551203980543</v>
      </c>
      <c r="O62" s="337">
        <f t="shared" si="89"/>
        <v>0.11571819104562008</v>
      </c>
      <c r="P62" s="337">
        <f t="shared" si="89"/>
        <v>0.11245723451359886</v>
      </c>
      <c r="Q62" s="337">
        <f t="shared" si="89"/>
        <v>0.11414689849436872</v>
      </c>
      <c r="R62" s="337">
        <f t="shared" si="89"/>
        <v>0.11404584159244188</v>
      </c>
      <c r="S62" s="337">
        <f t="shared" si="89"/>
        <v>0.11347928905125779</v>
      </c>
      <c r="T62" s="337">
        <f t="shared" si="89"/>
        <v>0.11623470512591634</v>
      </c>
      <c r="U62" s="337">
        <f t="shared" si="89"/>
        <v>0.11679361759406616</v>
      </c>
      <c r="V62" s="337">
        <f t="shared" si="89"/>
        <v>0.11716233339531501</v>
      </c>
      <c r="W62" s="337">
        <f t="shared" si="89"/>
        <v>0.12390850563025334</v>
      </c>
      <c r="X62" s="337">
        <f t="shared" si="89"/>
        <v>0.11610082183910637</v>
      </c>
      <c r="Y62" s="337">
        <f t="shared" si="89"/>
        <v>0.11654862448974088</v>
      </c>
      <c r="Z62" s="337">
        <f t="shared" si="89"/>
        <v>0.11710916742246615</v>
      </c>
      <c r="AA62" s="337">
        <f t="shared" si="89"/>
        <v>0.11769703933880105</v>
      </c>
      <c r="AB62" s="337">
        <f t="shared" si="89"/>
        <v>0.11818449325985002</v>
      </c>
      <c r="AC62" s="337">
        <f t="shared" si="89"/>
        <v>0.11864474060352963</v>
      </c>
      <c r="AD62" s="337">
        <f t="shared" si="89"/>
        <v>0.11909220076092798</v>
      </c>
      <c r="AE62" s="337">
        <f t="shared" ref="AE62:AL62" si="90">AE15/AE$49</f>
        <v>0.11950893679925308</v>
      </c>
      <c r="AF62" s="337">
        <f t="shared" si="90"/>
        <v>0.11994372022911998</v>
      </c>
      <c r="AG62" s="337">
        <f t="shared" si="90"/>
        <v>0.12042085588393849</v>
      </c>
      <c r="AH62" s="337">
        <f t="shared" si="90"/>
        <v>0.12092056691085054</v>
      </c>
      <c r="AI62" s="337">
        <f t="shared" si="90"/>
        <v>0.12134212612476596</v>
      </c>
      <c r="AJ62" s="337">
        <f t="shared" si="90"/>
        <v>0.12179708583557206</v>
      </c>
      <c r="AK62" s="337">
        <f t="shared" si="90"/>
        <v>0.12228459665216905</v>
      </c>
      <c r="AL62" s="337">
        <f t="shared" si="90"/>
        <v>0.12279105171706325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1.8113571244562747E-2</v>
      </c>
      <c r="N63" s="336">
        <f t="shared" si="91"/>
        <v>1.6870055090456158E-2</v>
      </c>
      <c r="O63" s="336">
        <f t="shared" si="91"/>
        <v>1.7372312461426963E-2</v>
      </c>
      <c r="P63" s="336">
        <f t="shared" si="91"/>
        <v>1.771680917693292E-2</v>
      </c>
      <c r="Q63" s="336">
        <f t="shared" si="91"/>
        <v>1.6466265085694955E-2</v>
      </c>
      <c r="R63" s="336">
        <f t="shared" si="91"/>
        <v>1.6083481113075667E-2</v>
      </c>
      <c r="S63" s="336">
        <f t="shared" si="91"/>
        <v>1.652094637287467E-2</v>
      </c>
      <c r="T63" s="336">
        <f t="shared" si="91"/>
        <v>1.8161502546246908E-2</v>
      </c>
      <c r="U63" s="336">
        <f t="shared" si="91"/>
        <v>1.8947647707846394E-2</v>
      </c>
      <c r="V63" s="336">
        <f t="shared" si="91"/>
        <v>1.8404161944175667E-2</v>
      </c>
      <c r="W63" s="336">
        <f t="shared" si="91"/>
        <v>2.0403781690412334E-2</v>
      </c>
      <c r="X63" s="336">
        <f t="shared" si="91"/>
        <v>1.7145126624301111E-2</v>
      </c>
      <c r="Y63" s="336">
        <f t="shared" si="91"/>
        <v>1.7202393984056472E-2</v>
      </c>
      <c r="Z63" s="336">
        <f t="shared" si="91"/>
        <v>1.7256055487194825E-2</v>
      </c>
      <c r="AA63" s="336">
        <f t="shared" si="91"/>
        <v>1.7303258967325898E-2</v>
      </c>
      <c r="AB63" s="336">
        <f t="shared" si="91"/>
        <v>1.735661341808482E-2</v>
      </c>
      <c r="AC63" s="336">
        <f t="shared" si="91"/>
        <v>1.7406147727445764E-2</v>
      </c>
      <c r="AD63" s="336">
        <f t="shared" si="91"/>
        <v>1.7446599728670204E-2</v>
      </c>
      <c r="AE63" s="336">
        <f t="shared" ref="AE63:AL63" si="92">AE16/AE$49</f>
        <v>1.7483363717501331E-2</v>
      </c>
      <c r="AF63" s="336">
        <f t="shared" si="92"/>
        <v>1.7516587394425805E-2</v>
      </c>
      <c r="AG63" s="336">
        <f t="shared" si="92"/>
        <v>1.7575257326354007E-2</v>
      </c>
      <c r="AH63" s="336">
        <f t="shared" si="92"/>
        <v>1.7633538539802672E-2</v>
      </c>
      <c r="AI63" s="336">
        <f t="shared" si="92"/>
        <v>1.7691088644821981E-2</v>
      </c>
      <c r="AJ63" s="336">
        <f t="shared" si="92"/>
        <v>1.775923966418232E-2</v>
      </c>
      <c r="AK63" s="336">
        <f t="shared" si="92"/>
        <v>1.7823013076439145E-2</v>
      </c>
      <c r="AL63" s="336">
        <f t="shared" si="92"/>
        <v>1.7895677854975311E-2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1.4476398247791284E-2</v>
      </c>
      <c r="N64" s="336">
        <f t="shared" si="93"/>
        <v>1.8549411092415979E-2</v>
      </c>
      <c r="O64" s="336">
        <f t="shared" si="93"/>
        <v>1.8175440535332418E-2</v>
      </c>
      <c r="P64" s="336">
        <f t="shared" si="93"/>
        <v>1.7670592635243638E-2</v>
      </c>
      <c r="Q64" s="336">
        <f t="shared" si="93"/>
        <v>1.7974918067171528E-2</v>
      </c>
      <c r="R64" s="336">
        <f t="shared" si="93"/>
        <v>1.7318935558393537E-2</v>
      </c>
      <c r="S64" s="336">
        <f t="shared" si="93"/>
        <v>1.7819451682278994E-2</v>
      </c>
      <c r="T64" s="336">
        <f t="shared" si="93"/>
        <v>1.8184677940651747E-2</v>
      </c>
      <c r="U64" s="336">
        <f t="shared" si="93"/>
        <v>1.9719681426332812E-2</v>
      </c>
      <c r="V64" s="336">
        <f t="shared" si="93"/>
        <v>1.9009009366877536E-2</v>
      </c>
      <c r="W64" s="336">
        <f t="shared" si="93"/>
        <v>1.9373809910177623E-2</v>
      </c>
      <c r="X64" s="336">
        <f t="shared" si="93"/>
        <v>1.8760775058264335E-2</v>
      </c>
      <c r="Y64" s="336">
        <f t="shared" si="93"/>
        <v>1.8917924541495337E-2</v>
      </c>
      <c r="Z64" s="336">
        <f t="shared" si="93"/>
        <v>1.9089489755622246E-2</v>
      </c>
      <c r="AA64" s="336">
        <f t="shared" si="93"/>
        <v>1.9243313314783007E-2</v>
      </c>
      <c r="AB64" s="336">
        <f t="shared" si="93"/>
        <v>1.9384500312105212E-2</v>
      </c>
      <c r="AC64" s="336">
        <f t="shared" si="93"/>
        <v>1.9512210018436608E-2</v>
      </c>
      <c r="AD64" s="336">
        <f t="shared" si="93"/>
        <v>1.9643301609733939E-2</v>
      </c>
      <c r="AE64" s="336">
        <f t="shared" ref="AE64:AL64" si="94">AE17/AE$49</f>
        <v>1.9759211195866436E-2</v>
      </c>
      <c r="AF64" s="336">
        <f t="shared" si="94"/>
        <v>1.9884932877516515E-2</v>
      </c>
      <c r="AG64" s="336">
        <f t="shared" si="94"/>
        <v>2.0036768333424146E-2</v>
      </c>
      <c r="AH64" s="336">
        <f t="shared" si="94"/>
        <v>2.0198492970311618E-2</v>
      </c>
      <c r="AI64" s="336">
        <f t="shared" si="94"/>
        <v>2.0330775582951145E-2</v>
      </c>
      <c r="AJ64" s="336">
        <f t="shared" si="94"/>
        <v>2.0449750085768388E-2</v>
      </c>
      <c r="AK64" s="336">
        <f t="shared" si="94"/>
        <v>2.0571741946751241E-2</v>
      </c>
      <c r="AL64" s="336">
        <f t="shared" si="94"/>
        <v>2.0687775253979204E-2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1.2996889075835953E-2</v>
      </c>
      <c r="N65" s="336">
        <f t="shared" si="95"/>
        <v>1.4272071449174247E-2</v>
      </c>
      <c r="O65" s="336">
        <f t="shared" si="95"/>
        <v>1.4192713330403358E-2</v>
      </c>
      <c r="P65" s="336">
        <f t="shared" si="95"/>
        <v>1.2585861151020554E-2</v>
      </c>
      <c r="Q65" s="336">
        <f t="shared" si="95"/>
        <v>1.2729844667220378E-2</v>
      </c>
      <c r="R65" s="336">
        <f t="shared" si="95"/>
        <v>1.2471390544564899E-2</v>
      </c>
      <c r="S65" s="336">
        <f t="shared" si="95"/>
        <v>1.274435997949072E-2</v>
      </c>
      <c r="T65" s="336">
        <f t="shared" si="95"/>
        <v>1.1857020067584666E-2</v>
      </c>
      <c r="U65" s="336">
        <f t="shared" si="95"/>
        <v>1.180225345113603E-2</v>
      </c>
      <c r="V65" s="336">
        <f t="shared" si="95"/>
        <v>1.1626201775906351E-2</v>
      </c>
      <c r="W65" s="336">
        <f t="shared" si="95"/>
        <v>1.2207469606028712E-2</v>
      </c>
      <c r="X65" s="336">
        <f t="shared" si="95"/>
        <v>1.3323045632572144E-2</v>
      </c>
      <c r="Y65" s="336">
        <f t="shared" si="95"/>
        <v>1.3586677483699152E-2</v>
      </c>
      <c r="Z65" s="336">
        <f t="shared" si="95"/>
        <v>1.3819449643245657E-2</v>
      </c>
      <c r="AA65" s="336">
        <f t="shared" si="95"/>
        <v>1.406229018440361E-2</v>
      </c>
      <c r="AB65" s="336">
        <f t="shared" si="95"/>
        <v>1.4232692235000578E-2</v>
      </c>
      <c r="AC65" s="336">
        <f t="shared" si="95"/>
        <v>1.4402095763862345E-2</v>
      </c>
      <c r="AD65" s="336">
        <f t="shared" si="95"/>
        <v>1.4562168491478672E-2</v>
      </c>
      <c r="AE65" s="336">
        <f t="shared" ref="AE65:AL65" si="96">AE18/AE$49</f>
        <v>1.4719753394268622E-2</v>
      </c>
      <c r="AF65" s="336">
        <f t="shared" si="96"/>
        <v>1.4875959902738198E-2</v>
      </c>
      <c r="AG65" s="336">
        <f t="shared" si="96"/>
        <v>1.5021477155794005E-2</v>
      </c>
      <c r="AH65" s="336">
        <f t="shared" si="96"/>
        <v>1.5154297354548426E-2</v>
      </c>
      <c r="AI65" s="336">
        <f t="shared" si="96"/>
        <v>1.5281127812607371E-2</v>
      </c>
      <c r="AJ65" s="336">
        <f t="shared" si="96"/>
        <v>1.5435801739636964E-2</v>
      </c>
      <c r="AK65" s="336">
        <f t="shared" si="96"/>
        <v>1.5598679876708141E-2</v>
      </c>
      <c r="AL65" s="336">
        <f t="shared" si="96"/>
        <v>1.5761429277656787E-2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1.0228509278771006E-2</v>
      </c>
      <c r="N66" s="336">
        <f t="shared" si="97"/>
        <v>1.252435996965459E-2</v>
      </c>
      <c r="O66" s="336">
        <f t="shared" si="97"/>
        <v>1.2917476134970254E-2</v>
      </c>
      <c r="P66" s="336">
        <f t="shared" si="97"/>
        <v>1.2393555381504136E-2</v>
      </c>
      <c r="Q66" s="336">
        <f t="shared" si="97"/>
        <v>1.2651769352100614E-2</v>
      </c>
      <c r="R66" s="336">
        <f t="shared" si="97"/>
        <v>1.4141499960207676E-2</v>
      </c>
      <c r="S66" s="336">
        <f t="shared" si="97"/>
        <v>1.3667830886115237E-2</v>
      </c>
      <c r="T66" s="336">
        <f t="shared" si="97"/>
        <v>1.4797592202274959E-2</v>
      </c>
      <c r="U66" s="336">
        <f t="shared" si="97"/>
        <v>1.3065405175908979E-2</v>
      </c>
      <c r="V66" s="336">
        <f t="shared" si="97"/>
        <v>1.3100373486250327E-2</v>
      </c>
      <c r="W66" s="336">
        <f t="shared" si="97"/>
        <v>1.3604389556733718E-2</v>
      </c>
      <c r="X66" s="336">
        <f t="shared" si="97"/>
        <v>1.2405029372256833E-2</v>
      </c>
      <c r="Y66" s="336">
        <f t="shared" si="97"/>
        <v>1.226274231004198E-2</v>
      </c>
      <c r="Z66" s="336">
        <f t="shared" si="97"/>
        <v>1.2257255444076774E-2</v>
      </c>
      <c r="AA66" s="336">
        <f t="shared" si="97"/>
        <v>1.2316516508763883E-2</v>
      </c>
      <c r="AB66" s="336">
        <f t="shared" si="97"/>
        <v>1.2382155081077975E-2</v>
      </c>
      <c r="AC66" s="336">
        <f t="shared" si="97"/>
        <v>1.2438293001771789E-2</v>
      </c>
      <c r="AD66" s="336">
        <f t="shared" si="97"/>
        <v>1.2495368201257736E-2</v>
      </c>
      <c r="AE66" s="336">
        <f t="shared" ref="AE66:AL66" si="98">AE19/AE$49</f>
        <v>1.2559006677565675E-2</v>
      </c>
      <c r="AF66" s="336">
        <f t="shared" si="98"/>
        <v>1.2628056463033889E-2</v>
      </c>
      <c r="AG66" s="336">
        <f t="shared" si="98"/>
        <v>1.2700091374970104E-2</v>
      </c>
      <c r="AH66" s="336">
        <f t="shared" si="98"/>
        <v>1.2788532282763094E-2</v>
      </c>
      <c r="AI66" s="336">
        <f t="shared" si="98"/>
        <v>1.2847173465372456E-2</v>
      </c>
      <c r="AJ66" s="336">
        <f t="shared" si="98"/>
        <v>1.2899293904115724E-2</v>
      </c>
      <c r="AK66" s="336">
        <f t="shared" si="98"/>
        <v>1.2958500734394219E-2</v>
      </c>
      <c r="AL66" s="336">
        <f t="shared" si="98"/>
        <v>1.3013795373222775E-2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5.6238327596804381E-2</v>
      </c>
      <c r="N67" s="336">
        <f t="shared" si="99"/>
        <v>5.1719614438104446E-2</v>
      </c>
      <c r="O67" s="336">
        <f t="shared" si="99"/>
        <v>5.3060248583487082E-2</v>
      </c>
      <c r="P67" s="336">
        <f t="shared" si="99"/>
        <v>5.2090416168897619E-2</v>
      </c>
      <c r="Q67" s="336">
        <f t="shared" si="99"/>
        <v>5.4324101322181247E-2</v>
      </c>
      <c r="R67" s="336">
        <f t="shared" si="99"/>
        <v>5.4030534416200107E-2</v>
      </c>
      <c r="S67" s="336">
        <f t="shared" si="99"/>
        <v>5.2726700130498169E-2</v>
      </c>
      <c r="T67" s="336">
        <f t="shared" si="99"/>
        <v>5.323391236915806E-2</v>
      </c>
      <c r="U67" s="336">
        <f t="shared" si="99"/>
        <v>5.325862983284195E-2</v>
      </c>
      <c r="V67" s="336">
        <f t="shared" si="99"/>
        <v>5.5022586822105139E-2</v>
      </c>
      <c r="W67" s="336">
        <f t="shared" si="99"/>
        <v>5.8319054866900949E-2</v>
      </c>
      <c r="X67" s="336">
        <f t="shared" si="99"/>
        <v>5.4466845151711955E-2</v>
      </c>
      <c r="Y67" s="336">
        <f t="shared" si="99"/>
        <v>5.4578886170447934E-2</v>
      </c>
      <c r="Z67" s="336">
        <f t="shared" si="99"/>
        <v>5.4686917092326634E-2</v>
      </c>
      <c r="AA67" s="336">
        <f t="shared" si="99"/>
        <v>5.4771660363524648E-2</v>
      </c>
      <c r="AB67" s="336">
        <f t="shared" si="99"/>
        <v>5.4828532213581443E-2</v>
      </c>
      <c r="AC67" s="336">
        <f t="shared" si="99"/>
        <v>5.4885994092013148E-2</v>
      </c>
      <c r="AD67" s="336">
        <f t="shared" si="99"/>
        <v>5.4944762729787426E-2</v>
      </c>
      <c r="AE67" s="336">
        <f t="shared" ref="AE67:AL67" si="100">AE20/AE$49</f>
        <v>5.4987601814050997E-2</v>
      </c>
      <c r="AF67" s="336">
        <f t="shared" si="100"/>
        <v>5.5038183591405547E-2</v>
      </c>
      <c r="AG67" s="336">
        <f t="shared" si="100"/>
        <v>5.5087261693396228E-2</v>
      </c>
      <c r="AH67" s="336">
        <f t="shared" si="100"/>
        <v>5.5145705763424736E-2</v>
      </c>
      <c r="AI67" s="336">
        <f t="shared" si="100"/>
        <v>5.5191960619012992E-2</v>
      </c>
      <c r="AJ67" s="336">
        <f t="shared" si="100"/>
        <v>5.5253000441868677E-2</v>
      </c>
      <c r="AK67" s="336">
        <f t="shared" si="100"/>
        <v>5.533266101787631E-2</v>
      </c>
      <c r="AL67" s="336">
        <f t="shared" si="100"/>
        <v>5.5432373957229192E-2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0.11076869469767649</v>
      </c>
      <c r="N69" s="337">
        <f t="shared" si="101"/>
        <v>0.10947051677098181</v>
      </c>
      <c r="O69" s="337">
        <f t="shared" si="101"/>
        <v>0.10887978963310066</v>
      </c>
      <c r="P69" s="337">
        <f t="shared" si="101"/>
        <v>0.10846876470293787</v>
      </c>
      <c r="Q69" s="337">
        <f t="shared" si="101"/>
        <v>0.10728443225011219</v>
      </c>
      <c r="R69" s="337">
        <f t="shared" si="101"/>
        <v>0.10697723022190549</v>
      </c>
      <c r="S69" s="337">
        <f t="shared" si="101"/>
        <v>0.1011852512690649</v>
      </c>
      <c r="T69" s="337">
        <f t="shared" si="101"/>
        <v>0.10413378659349254</v>
      </c>
      <c r="U69" s="337">
        <f t="shared" si="101"/>
        <v>0.103088935353101</v>
      </c>
      <c r="V69" s="337">
        <f t="shared" si="101"/>
        <v>0.10063806061038627</v>
      </c>
      <c r="W69" s="337">
        <f t="shared" si="101"/>
        <v>0.10442263555482575</v>
      </c>
      <c r="X69" s="337">
        <f t="shared" si="101"/>
        <v>9.9990773245941453E-2</v>
      </c>
      <c r="Y69" s="337">
        <f t="shared" si="101"/>
        <v>9.9077892008083035E-2</v>
      </c>
      <c r="Z69" s="337">
        <f t="shared" si="101"/>
        <v>9.8123762318651095E-2</v>
      </c>
      <c r="AA69" s="337">
        <f t="shared" si="101"/>
        <v>9.7232333516828834E-2</v>
      </c>
      <c r="AB69" s="337">
        <f t="shared" si="101"/>
        <v>9.6243366419854259E-2</v>
      </c>
      <c r="AC69" s="337">
        <f t="shared" si="101"/>
        <v>9.525855926676742E-2</v>
      </c>
      <c r="AD69" s="337">
        <f t="shared" si="101"/>
        <v>9.4271323986129099E-2</v>
      </c>
      <c r="AE69" s="337">
        <f t="shared" ref="AE69:AL69" si="102">AE22/AE$49</f>
        <v>9.328365135203405E-2</v>
      </c>
      <c r="AF69" s="337">
        <f t="shared" si="102"/>
        <v>9.2226556999160575E-2</v>
      </c>
      <c r="AG69" s="337">
        <f t="shared" si="102"/>
        <v>9.1041095758701188E-2</v>
      </c>
      <c r="AH69" s="337">
        <f t="shared" si="102"/>
        <v>8.9776245392315226E-2</v>
      </c>
      <c r="AI69" s="337">
        <f t="shared" si="102"/>
        <v>8.8735495676165052E-2</v>
      </c>
      <c r="AJ69" s="337">
        <f t="shared" si="102"/>
        <v>8.7672748142181456E-2</v>
      </c>
      <c r="AK69" s="337">
        <f t="shared" si="102"/>
        <v>8.6524575321421743E-2</v>
      </c>
      <c r="AL69" s="337">
        <f t="shared" si="102"/>
        <v>8.5285171227435078E-2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8.6081591887201894E-2</v>
      </c>
      <c r="N70" s="336">
        <f t="shared" si="103"/>
        <v>8.6604551919925277E-2</v>
      </c>
      <c r="O70" s="336">
        <f t="shared" si="103"/>
        <v>8.6481036746655929E-2</v>
      </c>
      <c r="P70" s="336">
        <f t="shared" si="103"/>
        <v>8.452719696631289E-2</v>
      </c>
      <c r="Q70" s="336">
        <f t="shared" si="103"/>
        <v>8.4281642157351983E-2</v>
      </c>
      <c r="R70" s="336">
        <f t="shared" si="103"/>
        <v>8.5981729040159507E-2</v>
      </c>
      <c r="S70" s="336">
        <f t="shared" si="103"/>
        <v>8.1343960654906108E-2</v>
      </c>
      <c r="T70" s="336">
        <f t="shared" si="103"/>
        <v>8.3677337334200644E-2</v>
      </c>
      <c r="U70" s="336">
        <f t="shared" si="103"/>
        <v>8.2192734498589687E-2</v>
      </c>
      <c r="V70" s="336">
        <f t="shared" si="103"/>
        <v>8.1419048460526236E-2</v>
      </c>
      <c r="W70" s="336">
        <f t="shared" si="103"/>
        <v>8.5398882765265985E-2</v>
      </c>
      <c r="X70" s="336">
        <f t="shared" si="103"/>
        <v>7.8965122193686066E-2</v>
      </c>
      <c r="Y70" s="336">
        <f t="shared" si="103"/>
        <v>7.8393279778806266E-2</v>
      </c>
      <c r="Z70" s="336">
        <f t="shared" si="103"/>
        <v>7.7804481411786169E-2</v>
      </c>
      <c r="AA70" s="336">
        <f t="shared" si="103"/>
        <v>7.7244798118643612E-2</v>
      </c>
      <c r="AB70" s="336">
        <f t="shared" si="103"/>
        <v>7.6611672152730376E-2</v>
      </c>
      <c r="AC70" s="336">
        <f t="shared" si="103"/>
        <v>7.6016679217449049E-2</v>
      </c>
      <c r="AD70" s="336">
        <f t="shared" si="103"/>
        <v>7.5412281397424258E-2</v>
      </c>
      <c r="AE70" s="336">
        <f t="shared" ref="AE70:AL70" si="104">AE23/AE$49</f>
        <v>7.4744925398683937E-2</v>
      </c>
      <c r="AF70" s="336">
        <f t="shared" si="104"/>
        <v>7.4097681291055859E-2</v>
      </c>
      <c r="AG70" s="336">
        <f t="shared" si="104"/>
        <v>7.3478339490874331E-2</v>
      </c>
      <c r="AH70" s="336">
        <f t="shared" si="104"/>
        <v>7.2867021663858902E-2</v>
      </c>
      <c r="AI70" s="336">
        <f t="shared" si="104"/>
        <v>7.2249711446770823E-2</v>
      </c>
      <c r="AJ70" s="336">
        <f t="shared" si="104"/>
        <v>7.1622213850112373E-2</v>
      </c>
      <c r="AK70" s="336">
        <f t="shared" si="104"/>
        <v>7.0980187058273456E-2</v>
      </c>
      <c r="AL70" s="336">
        <f t="shared" si="104"/>
        <v>7.0280476488721391E-2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2.4687102810474589E-2</v>
      </c>
      <c r="N71" s="336">
        <f t="shared" si="105"/>
        <v>2.2865964851056537E-2</v>
      </c>
      <c r="O71" s="336">
        <f t="shared" si="105"/>
        <v>2.2398752886444724E-2</v>
      </c>
      <c r="P71" s="336">
        <f t="shared" si="105"/>
        <v>2.394156773662497E-2</v>
      </c>
      <c r="Q71" s="336">
        <f t="shared" si="105"/>
        <v>2.3002790092760225E-2</v>
      </c>
      <c r="R71" s="336">
        <f t="shared" si="105"/>
        <v>2.0995501181745969E-2</v>
      </c>
      <c r="S71" s="336">
        <f t="shared" si="105"/>
        <v>1.9841290614158777E-2</v>
      </c>
      <c r="T71" s="336">
        <f t="shared" si="105"/>
        <v>2.0456449259291885E-2</v>
      </c>
      <c r="U71" s="336">
        <f t="shared" si="105"/>
        <v>2.0896200854511299E-2</v>
      </c>
      <c r="V71" s="336">
        <f t="shared" si="105"/>
        <v>1.9219012149860042E-2</v>
      </c>
      <c r="W71" s="336">
        <f t="shared" si="105"/>
        <v>1.9023752789559766E-2</v>
      </c>
      <c r="X71" s="336">
        <f t="shared" si="105"/>
        <v>2.102565105225537E-2</v>
      </c>
      <c r="Y71" s="336">
        <f t="shared" si="105"/>
        <v>2.0684612229276773E-2</v>
      </c>
      <c r="Z71" s="336">
        <f t="shared" si="105"/>
        <v>2.0319280906864936E-2</v>
      </c>
      <c r="AA71" s="336">
        <f t="shared" si="105"/>
        <v>1.9987535398185229E-2</v>
      </c>
      <c r="AB71" s="336">
        <f t="shared" si="105"/>
        <v>1.9631694267123887E-2</v>
      </c>
      <c r="AC71" s="336">
        <f t="shared" si="105"/>
        <v>1.9241880049318368E-2</v>
      </c>
      <c r="AD71" s="336">
        <f t="shared" si="105"/>
        <v>1.8859042588704841E-2</v>
      </c>
      <c r="AE71" s="336">
        <f t="shared" ref="AE71:AL71" si="106">AE24/AE$49</f>
        <v>1.853872595335012E-2</v>
      </c>
      <c r="AF71" s="336">
        <f t="shared" si="106"/>
        <v>1.812887570810473E-2</v>
      </c>
      <c r="AG71" s="336">
        <f t="shared" si="106"/>
        <v>1.7562756267826836E-2</v>
      </c>
      <c r="AH71" s="336">
        <f t="shared" si="106"/>
        <v>1.6909223728456317E-2</v>
      </c>
      <c r="AI71" s="336">
        <f t="shared" si="106"/>
        <v>1.6485784229394222E-2</v>
      </c>
      <c r="AJ71" s="336">
        <f t="shared" si="106"/>
        <v>1.6050534292069079E-2</v>
      </c>
      <c r="AK71" s="336">
        <f t="shared" si="106"/>
        <v>1.5544388263148292E-2</v>
      </c>
      <c r="AL71" s="336">
        <f t="shared" si="106"/>
        <v>1.5004694738713679E-2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0.1041986076204246</v>
      </c>
      <c r="N73" s="337">
        <f t="shared" si="107"/>
        <v>0.10742203094736766</v>
      </c>
      <c r="O73" s="337">
        <f t="shared" si="107"/>
        <v>0.10762130522205439</v>
      </c>
      <c r="P73" s="337">
        <f t="shared" si="107"/>
        <v>0.10088593606024067</v>
      </c>
      <c r="Q73" s="337">
        <f t="shared" si="107"/>
        <v>9.9302097171583684E-2</v>
      </c>
      <c r="R73" s="337">
        <f t="shared" si="107"/>
        <v>0.1010146627631978</v>
      </c>
      <c r="S73" s="337">
        <f t="shared" si="107"/>
        <v>9.9381706858272648E-2</v>
      </c>
      <c r="T73" s="337">
        <f t="shared" si="107"/>
        <v>0.10176025127550135</v>
      </c>
      <c r="U73" s="337">
        <f t="shared" si="107"/>
        <v>9.8282882181230061E-2</v>
      </c>
      <c r="V73" s="337">
        <f t="shared" si="107"/>
        <v>9.582231395107961E-2</v>
      </c>
      <c r="W73" s="337">
        <f t="shared" si="107"/>
        <v>8.7034601133716E-2</v>
      </c>
      <c r="X73" s="337">
        <f t="shared" si="107"/>
        <v>8.7611785027349842E-2</v>
      </c>
      <c r="Y73" s="337">
        <f t="shared" si="107"/>
        <v>8.654879283511023E-2</v>
      </c>
      <c r="Z73" s="337">
        <f t="shared" si="107"/>
        <v>8.5459114603120973E-2</v>
      </c>
      <c r="AA73" s="337">
        <f t="shared" si="107"/>
        <v>8.4404584319281634E-2</v>
      </c>
      <c r="AB73" s="337">
        <f t="shared" si="107"/>
        <v>8.3514868848295912E-2</v>
      </c>
      <c r="AC73" s="337">
        <f t="shared" si="107"/>
        <v>8.268426909011925E-2</v>
      </c>
      <c r="AD73" s="337">
        <f t="shared" si="107"/>
        <v>8.1818436627873137E-2</v>
      </c>
      <c r="AE73" s="337">
        <f t="shared" ref="AE73:AL73" si="108">AE26/AE$49</f>
        <v>8.0976330523178236E-2</v>
      </c>
      <c r="AF73" s="337">
        <f t="shared" si="108"/>
        <v>8.0145273701933833E-2</v>
      </c>
      <c r="AG73" s="337">
        <f t="shared" si="108"/>
        <v>7.9329698562684126E-2</v>
      </c>
      <c r="AH73" s="337">
        <f t="shared" si="108"/>
        <v>7.8537693572217834E-2</v>
      </c>
      <c r="AI73" s="337">
        <f t="shared" si="108"/>
        <v>7.7748883924370363E-2</v>
      </c>
      <c r="AJ73" s="337">
        <f t="shared" si="108"/>
        <v>7.6977639893050454E-2</v>
      </c>
      <c r="AK73" s="337">
        <f t="shared" si="108"/>
        <v>7.6204734286655321E-2</v>
      </c>
      <c r="AL73" s="337">
        <f t="shared" si="108"/>
        <v>7.544956654726416E-2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9.455953347597754E-3</v>
      </c>
      <c r="N74" s="336">
        <f t="shared" si="109"/>
        <v>1.4207256398285606E-2</v>
      </c>
      <c r="O74" s="336">
        <f t="shared" si="109"/>
        <v>1.2869944445581446E-2</v>
      </c>
      <c r="P74" s="336">
        <f t="shared" si="109"/>
        <v>1.0410101827853489E-2</v>
      </c>
      <c r="Q74" s="336">
        <f t="shared" si="109"/>
        <v>8.601951508750252E-3</v>
      </c>
      <c r="R74" s="336">
        <f t="shared" si="109"/>
        <v>1.0168160500099506E-2</v>
      </c>
      <c r="S74" s="336">
        <f t="shared" si="109"/>
        <v>1.0457213800437392E-2</v>
      </c>
      <c r="T74" s="336">
        <f t="shared" si="109"/>
        <v>1.1763269256136249E-2</v>
      </c>
      <c r="U74" s="336">
        <f t="shared" si="109"/>
        <v>9.4940117062312247E-3</v>
      </c>
      <c r="V74" s="336">
        <f t="shared" si="109"/>
        <v>1.0508298157065865E-2</v>
      </c>
      <c r="W74" s="336">
        <f t="shared" si="109"/>
        <v>1.2846895982978864E-2</v>
      </c>
      <c r="X74" s="336">
        <f t="shared" si="109"/>
        <v>1.2343534853099818E-2</v>
      </c>
      <c r="Y74" s="336">
        <f t="shared" si="109"/>
        <v>1.2274902480174337E-2</v>
      </c>
      <c r="Z74" s="336">
        <f t="shared" si="109"/>
        <v>1.2233114072906708E-2</v>
      </c>
      <c r="AA74" s="336">
        <f t="shared" si="109"/>
        <v>1.2190897362442363E-2</v>
      </c>
      <c r="AB74" s="336">
        <f t="shared" si="109"/>
        <v>1.2164417171786545E-2</v>
      </c>
      <c r="AC74" s="336">
        <f t="shared" si="109"/>
        <v>1.2138133235399527E-2</v>
      </c>
      <c r="AD74" s="336">
        <f t="shared" si="109"/>
        <v>1.2100338712717597E-2</v>
      </c>
      <c r="AE74" s="336">
        <f t="shared" ref="AE74:AL74" si="110">AE27/AE$49</f>
        <v>1.2092243368860863E-2</v>
      </c>
      <c r="AF74" s="336">
        <f t="shared" si="110"/>
        <v>1.2100122550522932E-2</v>
      </c>
      <c r="AG74" s="336">
        <f t="shared" si="110"/>
        <v>1.2108957073302312E-2</v>
      </c>
      <c r="AH74" s="336">
        <f t="shared" si="110"/>
        <v>1.2119151130507213E-2</v>
      </c>
      <c r="AI74" s="336">
        <f t="shared" si="110"/>
        <v>1.2129465435408378E-2</v>
      </c>
      <c r="AJ74" s="336">
        <f t="shared" si="110"/>
        <v>1.2147023480660131E-2</v>
      </c>
      <c r="AK74" s="336">
        <f t="shared" si="110"/>
        <v>1.2164633002516766E-2</v>
      </c>
      <c r="AL74" s="336">
        <f t="shared" si="110"/>
        <v>1.2183139670287477E-2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4.3583576139696711E-2</v>
      </c>
      <c r="N75" s="336">
        <f t="shared" si="111"/>
        <v>4.3192416376894249E-2</v>
      </c>
      <c r="O75" s="336">
        <f t="shared" si="111"/>
        <v>4.3508130682131579E-2</v>
      </c>
      <c r="P75" s="336">
        <f t="shared" si="111"/>
        <v>4.1347716594733012E-2</v>
      </c>
      <c r="Q75" s="336">
        <f t="shared" si="111"/>
        <v>4.3321314305148864E-2</v>
      </c>
      <c r="R75" s="336">
        <f t="shared" si="111"/>
        <v>4.3188110859127229E-2</v>
      </c>
      <c r="S75" s="336">
        <f t="shared" si="111"/>
        <v>4.1713320295737849E-2</v>
      </c>
      <c r="T75" s="336">
        <f t="shared" si="111"/>
        <v>4.2614605324033238E-2</v>
      </c>
      <c r="U75" s="336">
        <f t="shared" si="111"/>
        <v>4.1476317604346911E-2</v>
      </c>
      <c r="V75" s="336">
        <f t="shared" si="111"/>
        <v>4.194089331901113E-2</v>
      </c>
      <c r="W75" s="336">
        <f t="shared" si="111"/>
        <v>3.6665544010476177E-2</v>
      </c>
      <c r="X75" s="336">
        <f t="shared" si="111"/>
        <v>3.6568807805381513E-2</v>
      </c>
      <c r="Y75" s="336">
        <f t="shared" si="111"/>
        <v>3.6190681694543925E-2</v>
      </c>
      <c r="Z75" s="336">
        <f t="shared" si="111"/>
        <v>3.5776319722141146E-2</v>
      </c>
      <c r="AA75" s="336">
        <f t="shared" si="111"/>
        <v>3.535868502476356E-2</v>
      </c>
      <c r="AB75" s="336">
        <f t="shared" si="111"/>
        <v>3.5001916258080072E-2</v>
      </c>
      <c r="AC75" s="336">
        <f t="shared" si="111"/>
        <v>3.4664102989492879E-2</v>
      </c>
      <c r="AD75" s="336">
        <f t="shared" si="111"/>
        <v>3.4321406166561541E-2</v>
      </c>
      <c r="AE75" s="336">
        <f t="shared" ref="AE75:AL75" si="112">AE28/AE$49</f>
        <v>3.3987027163893374E-2</v>
      </c>
      <c r="AF75" s="336">
        <f t="shared" si="112"/>
        <v>3.3656118457522609E-2</v>
      </c>
      <c r="AG75" s="336">
        <f t="shared" si="112"/>
        <v>3.3332129375161931E-2</v>
      </c>
      <c r="AH75" s="336">
        <f t="shared" si="112"/>
        <v>3.3003560475647398E-2</v>
      </c>
      <c r="AI75" s="336">
        <f t="shared" si="112"/>
        <v>3.2672093733099775E-2</v>
      </c>
      <c r="AJ75" s="336">
        <f t="shared" si="112"/>
        <v>3.2342757691980681E-2</v>
      </c>
      <c r="AK75" s="336">
        <f t="shared" si="112"/>
        <v>3.2012059754600579E-2</v>
      </c>
      <c r="AL75" s="336">
        <f t="shared" si="112"/>
        <v>3.1694439586025212E-2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3.1993788354930282E-2</v>
      </c>
      <c r="N76" s="336">
        <f t="shared" si="113"/>
        <v>3.0610566960329391E-2</v>
      </c>
      <c r="O76" s="336">
        <f t="shared" si="113"/>
        <v>3.1701253308340394E-2</v>
      </c>
      <c r="P76" s="336">
        <f t="shared" si="113"/>
        <v>2.9311135891846803E-2</v>
      </c>
      <c r="Q76" s="336">
        <f t="shared" si="113"/>
        <v>2.8589950829555594E-2</v>
      </c>
      <c r="R76" s="336">
        <f t="shared" si="113"/>
        <v>2.7904314825148692E-2</v>
      </c>
      <c r="S76" s="336">
        <f t="shared" si="113"/>
        <v>2.7978413836037819E-2</v>
      </c>
      <c r="T76" s="336">
        <f t="shared" si="113"/>
        <v>2.8582350416444444E-2</v>
      </c>
      <c r="U76" s="336">
        <f t="shared" si="113"/>
        <v>2.9132526378221002E-2</v>
      </c>
      <c r="V76" s="336">
        <f t="shared" si="113"/>
        <v>2.6794998372773104E-2</v>
      </c>
      <c r="W76" s="336">
        <f t="shared" si="113"/>
        <v>2.1489346654380972E-2</v>
      </c>
      <c r="X76" s="336">
        <f t="shared" si="113"/>
        <v>2.2982806803057049E-2</v>
      </c>
      <c r="Y76" s="336">
        <f t="shared" si="113"/>
        <v>2.2573054931527288E-2</v>
      </c>
      <c r="Z76" s="336">
        <f t="shared" si="113"/>
        <v>2.217521742193089E-2</v>
      </c>
      <c r="AA76" s="336">
        <f t="shared" si="113"/>
        <v>2.1793793046890414E-2</v>
      </c>
      <c r="AB76" s="336">
        <f t="shared" si="113"/>
        <v>2.1460478087753507E-2</v>
      </c>
      <c r="AC76" s="336">
        <f t="shared" si="113"/>
        <v>2.114845119566363E-2</v>
      </c>
      <c r="AD76" s="336">
        <f t="shared" si="113"/>
        <v>2.083857943025182E-2</v>
      </c>
      <c r="AE76" s="336">
        <f t="shared" ref="AE76:AL76" si="114">AE29/AE$49</f>
        <v>2.0520667818678916E-2</v>
      </c>
      <c r="AF76" s="336">
        <f t="shared" si="114"/>
        <v>2.0201924546291369E-2</v>
      </c>
      <c r="AG76" s="336">
        <f t="shared" si="114"/>
        <v>1.9879166966433125E-2</v>
      </c>
      <c r="AH76" s="336">
        <f t="shared" si="114"/>
        <v>1.956463382391967E-2</v>
      </c>
      <c r="AI76" s="336">
        <f t="shared" si="114"/>
        <v>1.9257772464595164E-2</v>
      </c>
      <c r="AJ76" s="336">
        <f t="shared" si="114"/>
        <v>1.8958744355593884E-2</v>
      </c>
      <c r="AK76" s="336">
        <f t="shared" si="114"/>
        <v>1.8662070325900584E-2</v>
      </c>
      <c r="AL76" s="336">
        <f t="shared" si="114"/>
        <v>1.83696196697056E-2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1.9165289778199854E-2</v>
      </c>
      <c r="N77" s="336">
        <f t="shared" si="115"/>
        <v>1.941179121185841E-2</v>
      </c>
      <c r="O77" s="336">
        <f t="shared" si="115"/>
        <v>1.9541976786000972E-2</v>
      </c>
      <c r="P77" s="336">
        <f t="shared" si="115"/>
        <v>1.9816981745807365E-2</v>
      </c>
      <c r="Q77" s="336">
        <f t="shared" si="115"/>
        <v>1.8788880528128975E-2</v>
      </c>
      <c r="R77" s="336">
        <f t="shared" si="115"/>
        <v>1.9754076578822364E-2</v>
      </c>
      <c r="S77" s="336">
        <f t="shared" si="115"/>
        <v>1.9232758926059589E-2</v>
      </c>
      <c r="T77" s="336">
        <f t="shared" si="115"/>
        <v>1.8800026278887411E-2</v>
      </c>
      <c r="U77" s="336">
        <f t="shared" si="115"/>
        <v>1.8180026492430924E-2</v>
      </c>
      <c r="V77" s="336">
        <f t="shared" si="115"/>
        <v>1.6578124102229509E-2</v>
      </c>
      <c r="W77" s="336">
        <f t="shared" si="115"/>
        <v>1.6032814485879981E-2</v>
      </c>
      <c r="X77" s="336">
        <f t="shared" si="115"/>
        <v>1.5716635565811463E-2</v>
      </c>
      <c r="Y77" s="336">
        <f t="shared" si="115"/>
        <v>1.5510153728864684E-2</v>
      </c>
      <c r="Z77" s="336">
        <f t="shared" si="115"/>
        <v>1.5274463386142231E-2</v>
      </c>
      <c r="AA77" s="336">
        <f t="shared" si="115"/>
        <v>1.5061208885185291E-2</v>
      </c>
      <c r="AB77" s="336">
        <f t="shared" si="115"/>
        <v>1.4888057330675795E-2</v>
      </c>
      <c r="AC77" s="336">
        <f t="shared" si="115"/>
        <v>1.4733581669563215E-2</v>
      </c>
      <c r="AD77" s="336">
        <f t="shared" si="115"/>
        <v>1.4558112318342179E-2</v>
      </c>
      <c r="AE77" s="336">
        <f t="shared" ref="AE77:AL77" si="116">AE30/AE$49</f>
        <v>1.4376392171745087E-2</v>
      </c>
      <c r="AF77" s="336">
        <f t="shared" si="116"/>
        <v>1.4187108147596921E-2</v>
      </c>
      <c r="AG77" s="336">
        <f t="shared" si="116"/>
        <v>1.4009445147786756E-2</v>
      </c>
      <c r="AH77" s="336">
        <f t="shared" si="116"/>
        <v>1.3850348142143556E-2</v>
      </c>
      <c r="AI77" s="336">
        <f t="shared" si="116"/>
        <v>1.3689552291267053E-2</v>
      </c>
      <c r="AJ77" s="336">
        <f t="shared" si="116"/>
        <v>1.3529114364815756E-2</v>
      </c>
      <c r="AK77" s="336">
        <f t="shared" si="116"/>
        <v>1.3365971203637398E-2</v>
      </c>
      <c r="AL77" s="336">
        <f t="shared" si="116"/>
        <v>1.3202367621245853E-2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0.11234509507459334</v>
      </c>
      <c r="N79" s="337">
        <f t="shared" si="117"/>
        <v>0.11035208723732488</v>
      </c>
      <c r="O79" s="337">
        <f t="shared" si="117"/>
        <v>0.11046690158535691</v>
      </c>
      <c r="P79" s="337">
        <f t="shared" si="117"/>
        <v>0.11504737719950822</v>
      </c>
      <c r="Q79" s="337">
        <f t="shared" si="117"/>
        <v>0.11781408829872839</v>
      </c>
      <c r="R79" s="337">
        <f t="shared" si="117"/>
        <v>0.11201510311885296</v>
      </c>
      <c r="S79" s="337">
        <f t="shared" si="117"/>
        <v>0.11856280694860705</v>
      </c>
      <c r="T79" s="337">
        <f t="shared" si="117"/>
        <v>0.11604717957585202</v>
      </c>
      <c r="U79" s="337">
        <f t="shared" si="117"/>
        <v>0.11348832965210182</v>
      </c>
      <c r="V79" s="337">
        <f t="shared" si="117"/>
        <v>0.11427107911293613</v>
      </c>
      <c r="W79" s="337">
        <f t="shared" si="117"/>
        <v>0.1104436416410056</v>
      </c>
      <c r="X79" s="337">
        <f t="shared" si="117"/>
        <v>0.11331906070169717</v>
      </c>
      <c r="Y79" s="337">
        <f t="shared" si="117"/>
        <v>0.1139725598166588</v>
      </c>
      <c r="Z79" s="337">
        <f t="shared" si="117"/>
        <v>0.11469257122446364</v>
      </c>
      <c r="AA79" s="337">
        <f t="shared" si="117"/>
        <v>0.11533153342346034</v>
      </c>
      <c r="AB79" s="337">
        <f t="shared" si="117"/>
        <v>0.1159770523958517</v>
      </c>
      <c r="AC79" s="337">
        <f t="shared" si="117"/>
        <v>0.11654690553312905</v>
      </c>
      <c r="AD79" s="337">
        <f t="shared" si="117"/>
        <v>0.11709967854402749</v>
      </c>
      <c r="AE79" s="337">
        <f t="shared" ref="AE79:AL79" si="118">AE32/AE$49</f>
        <v>0.11760214236230097</v>
      </c>
      <c r="AF79" s="337">
        <f t="shared" si="118"/>
        <v>0.11811717628335</v>
      </c>
      <c r="AG79" s="337">
        <f t="shared" si="118"/>
        <v>0.11860986422518147</v>
      </c>
      <c r="AH79" s="337">
        <f t="shared" si="118"/>
        <v>0.11912302972538386</v>
      </c>
      <c r="AI79" s="337">
        <f t="shared" si="118"/>
        <v>0.11963481499624516</v>
      </c>
      <c r="AJ79" s="337">
        <f t="shared" si="118"/>
        <v>0.12012434083370113</v>
      </c>
      <c r="AK79" s="337">
        <f t="shared" si="118"/>
        <v>0.12063229868457256</v>
      </c>
      <c r="AL79" s="337">
        <f t="shared" si="118"/>
        <v>0.12113210955801967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8.8140760601208998E-2</v>
      </c>
      <c r="N80" s="336">
        <f t="shared" si="119"/>
        <v>8.5143493107549317E-2</v>
      </c>
      <c r="O80" s="336">
        <f t="shared" si="119"/>
        <v>8.6312127377980899E-2</v>
      </c>
      <c r="P80" s="336">
        <f t="shared" si="119"/>
        <v>8.7917767775631026E-2</v>
      </c>
      <c r="Q80" s="336">
        <f t="shared" si="119"/>
        <v>9.142697116077958E-2</v>
      </c>
      <c r="R80" s="336">
        <f t="shared" si="119"/>
        <v>8.9883305152896428E-2</v>
      </c>
      <c r="S80" s="336">
        <f t="shared" si="119"/>
        <v>9.1623714626842143E-2</v>
      </c>
      <c r="T80" s="336">
        <f t="shared" si="119"/>
        <v>9.2986821640575576E-2</v>
      </c>
      <c r="U80" s="336">
        <f t="shared" si="119"/>
        <v>9.0261057807642972E-2</v>
      </c>
      <c r="V80" s="336">
        <f t="shared" si="119"/>
        <v>8.8243928231894489E-2</v>
      </c>
      <c r="W80" s="336">
        <f t="shared" si="119"/>
        <v>8.5386571297885183E-2</v>
      </c>
      <c r="X80" s="336">
        <f t="shared" si="119"/>
        <v>8.8761885738862442E-2</v>
      </c>
      <c r="Y80" s="336">
        <f t="shared" si="119"/>
        <v>8.948205270439466E-2</v>
      </c>
      <c r="Z80" s="336">
        <f t="shared" si="119"/>
        <v>9.0196032564804796E-2</v>
      </c>
      <c r="AA80" s="336">
        <f t="shared" si="119"/>
        <v>9.0812420614680672E-2</v>
      </c>
      <c r="AB80" s="336">
        <f t="shared" si="119"/>
        <v>9.1422261671210744E-2</v>
      </c>
      <c r="AC80" s="336">
        <f t="shared" si="119"/>
        <v>9.1959501750943154E-2</v>
      </c>
      <c r="AD80" s="336">
        <f t="shared" si="119"/>
        <v>9.2480037621249206E-2</v>
      </c>
      <c r="AE80" s="336">
        <f t="shared" ref="AE80:AL80" si="120">AE33/AE$49</f>
        <v>9.2967854314320697E-2</v>
      </c>
      <c r="AF80" s="336">
        <f t="shared" si="120"/>
        <v>9.3472546513749949E-2</v>
      </c>
      <c r="AG80" s="336">
        <f t="shared" si="120"/>
        <v>9.3957182453208735E-2</v>
      </c>
      <c r="AH80" s="336">
        <f t="shared" si="120"/>
        <v>9.446620346335502E-2</v>
      </c>
      <c r="AI80" s="336">
        <f t="shared" si="120"/>
        <v>9.4996411639767894E-2</v>
      </c>
      <c r="AJ80" s="336">
        <f t="shared" si="120"/>
        <v>9.5505137822346348E-2</v>
      </c>
      <c r="AK80" s="336">
        <f t="shared" si="120"/>
        <v>9.6032088501148402E-2</v>
      </c>
      <c r="AL80" s="336">
        <f t="shared" si="120"/>
        <v>9.6547374572086925E-2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2.2376911594110017E-2</v>
      </c>
      <c r="N81" s="336">
        <f t="shared" si="121"/>
        <v>2.3989069467671226E-2</v>
      </c>
      <c r="O81" s="336">
        <f t="shared" si="121"/>
        <v>2.2963185982688393E-2</v>
      </c>
      <c r="P81" s="336">
        <f t="shared" si="121"/>
        <v>2.6029440453990905E-2</v>
      </c>
      <c r="Q81" s="336">
        <f t="shared" si="121"/>
        <v>2.5139775133404551E-2</v>
      </c>
      <c r="R81" s="336">
        <f t="shared" si="121"/>
        <v>2.0994823491395906E-2</v>
      </c>
      <c r="S81" s="336">
        <f t="shared" si="121"/>
        <v>2.6033860833391913E-2</v>
      </c>
      <c r="T81" s="336">
        <f t="shared" si="121"/>
        <v>2.2132125927035673E-2</v>
      </c>
      <c r="U81" s="336">
        <f t="shared" si="121"/>
        <v>2.2307559185866015E-2</v>
      </c>
      <c r="V81" s="336">
        <f t="shared" si="121"/>
        <v>2.5171626027065214E-2</v>
      </c>
      <c r="W81" s="336">
        <f t="shared" si="121"/>
        <v>2.3959829287066119E-2</v>
      </c>
      <c r="X81" s="336">
        <f t="shared" si="121"/>
        <v>2.3704405826033906E-2</v>
      </c>
      <c r="Y81" s="336">
        <f t="shared" si="121"/>
        <v>2.3625343570781648E-2</v>
      </c>
      <c r="Z81" s="336">
        <f t="shared" si="121"/>
        <v>2.3622132365476452E-2</v>
      </c>
      <c r="AA81" s="336">
        <f t="shared" si="121"/>
        <v>2.3634999997223623E-2</v>
      </c>
      <c r="AB81" s="336">
        <f t="shared" si="121"/>
        <v>2.3664010059030689E-2</v>
      </c>
      <c r="AC81" s="336">
        <f t="shared" si="121"/>
        <v>2.3690248100588302E-2</v>
      </c>
      <c r="AD81" s="336">
        <f t="shared" si="121"/>
        <v>2.3716467138127369E-2</v>
      </c>
      <c r="AE81" s="336">
        <f t="shared" ref="AE81:AL81" si="122">AE34/AE$49</f>
        <v>2.3724778394015159E-2</v>
      </c>
      <c r="AF81" s="336">
        <f t="shared" si="122"/>
        <v>2.3728678531463536E-2</v>
      </c>
      <c r="AG81" s="336">
        <f t="shared" si="122"/>
        <v>2.3730685113718192E-2</v>
      </c>
      <c r="AH81" s="336">
        <f t="shared" si="122"/>
        <v>2.372930399220256E-2</v>
      </c>
      <c r="AI81" s="336">
        <f t="shared" si="122"/>
        <v>2.3705568205831275E-2</v>
      </c>
      <c r="AJ81" s="336">
        <f t="shared" si="122"/>
        <v>2.3680220728462816E-2</v>
      </c>
      <c r="AK81" s="336">
        <f t="shared" si="122"/>
        <v>2.3654816809990521E-2</v>
      </c>
      <c r="AL81" s="336">
        <f t="shared" si="122"/>
        <v>2.3632765619381744E-2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1.8274228792743194E-3</v>
      </c>
      <c r="N82" s="336">
        <f t="shared" si="123"/>
        <v>1.2195246621043406E-3</v>
      </c>
      <c r="O82" s="336">
        <f t="shared" si="123"/>
        <v>1.1915882246876267E-3</v>
      </c>
      <c r="P82" s="336">
        <f t="shared" si="123"/>
        <v>1.100168969886278E-3</v>
      </c>
      <c r="Q82" s="336">
        <f t="shared" si="123"/>
        <v>1.2473420045442693E-3</v>
      </c>
      <c r="R82" s="336">
        <f t="shared" si="123"/>
        <v>1.1369744745606217E-3</v>
      </c>
      <c r="S82" s="336">
        <f t="shared" si="123"/>
        <v>9.052314883729849E-4</v>
      </c>
      <c r="T82" s="336">
        <f t="shared" si="123"/>
        <v>9.2823200824078032E-4</v>
      </c>
      <c r="U82" s="336">
        <f t="shared" si="123"/>
        <v>9.197126585928486E-4</v>
      </c>
      <c r="V82" s="336">
        <f t="shared" si="123"/>
        <v>8.5552485397641744E-4</v>
      </c>
      <c r="W82" s="336">
        <f t="shared" si="123"/>
        <v>1.0972410560543E-3</v>
      </c>
      <c r="X82" s="336">
        <f t="shared" si="123"/>
        <v>8.5276913680081598E-4</v>
      </c>
      <c r="Y82" s="336">
        <f t="shared" si="123"/>
        <v>8.6516354148248034E-4</v>
      </c>
      <c r="Z82" s="336">
        <f t="shared" si="123"/>
        <v>8.7440629418237376E-4</v>
      </c>
      <c r="AA82" s="336">
        <f t="shared" si="123"/>
        <v>8.8411281155604095E-4</v>
      </c>
      <c r="AB82" s="336">
        <f t="shared" si="123"/>
        <v>8.9078066561026209E-4</v>
      </c>
      <c r="AC82" s="336">
        <f t="shared" si="123"/>
        <v>8.9715568159761034E-4</v>
      </c>
      <c r="AD82" s="336">
        <f t="shared" si="123"/>
        <v>9.0317378465089781E-4</v>
      </c>
      <c r="AE82" s="336">
        <f t="shared" ref="AE82:AL82" si="124">AE35/AE$49</f>
        <v>9.0950965396509927E-4</v>
      </c>
      <c r="AF82" s="336">
        <f t="shared" si="124"/>
        <v>9.1595123813652604E-4</v>
      </c>
      <c r="AG82" s="336">
        <f t="shared" si="124"/>
        <v>9.2199665825452263E-4</v>
      </c>
      <c r="AH82" s="336">
        <f t="shared" si="124"/>
        <v>9.2752226982629061E-4</v>
      </c>
      <c r="AI82" s="336">
        <f t="shared" si="124"/>
        <v>9.3283515064600611E-4</v>
      </c>
      <c r="AJ82" s="336">
        <f t="shared" si="124"/>
        <v>9.3898228289199194E-4</v>
      </c>
      <c r="AK82" s="336">
        <f t="shared" si="124"/>
        <v>9.4539337343361605E-4</v>
      </c>
      <c r="AL82" s="336">
        <f t="shared" si="124"/>
        <v>9.5196936655098704E-4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8.4820218723629687E-2</v>
      </c>
      <c r="N84" s="337">
        <f t="shared" si="125"/>
        <v>9.1431281829704891E-2</v>
      </c>
      <c r="O84" s="337">
        <f t="shared" si="125"/>
        <v>9.0133185115282483E-2</v>
      </c>
      <c r="P84" s="337">
        <f t="shared" si="125"/>
        <v>8.904106420312706E-2</v>
      </c>
      <c r="Q84" s="337">
        <f t="shared" si="125"/>
        <v>8.8371893698912171E-2</v>
      </c>
      <c r="R84" s="337">
        <f t="shared" si="125"/>
        <v>9.0488805024508054E-2</v>
      </c>
      <c r="S84" s="337">
        <f t="shared" si="125"/>
        <v>8.7749370357987383E-2</v>
      </c>
      <c r="T84" s="337">
        <f t="shared" si="125"/>
        <v>8.5918670930042559E-2</v>
      </c>
      <c r="U84" s="337">
        <f t="shared" si="125"/>
        <v>8.4075807793117185E-2</v>
      </c>
      <c r="V84" s="337">
        <f t="shared" si="125"/>
        <v>8.1256758496280099E-2</v>
      </c>
      <c r="W84" s="337">
        <f t="shared" si="125"/>
        <v>7.9667396414989017E-2</v>
      </c>
      <c r="X84" s="337">
        <f t="shared" si="125"/>
        <v>7.8905111357875382E-2</v>
      </c>
      <c r="Y84" s="337">
        <f t="shared" si="125"/>
        <v>7.896058190140666E-2</v>
      </c>
      <c r="Z84" s="337">
        <f t="shared" si="125"/>
        <v>7.8830670985697696E-2</v>
      </c>
      <c r="AA84" s="337">
        <f t="shared" si="125"/>
        <v>7.8673520857383494E-2</v>
      </c>
      <c r="AB84" s="337">
        <f t="shared" si="125"/>
        <v>7.8484861581337273E-2</v>
      </c>
      <c r="AC84" s="337">
        <f t="shared" si="125"/>
        <v>7.8270869826776168E-2</v>
      </c>
      <c r="AD84" s="337">
        <f t="shared" si="125"/>
        <v>7.8043154095171166E-2</v>
      </c>
      <c r="AE84" s="337">
        <f t="shared" ref="AE84:AL84" si="126">AE37/AE$49</f>
        <v>7.7781959689690053E-2</v>
      </c>
      <c r="AF84" s="337">
        <f t="shared" si="126"/>
        <v>7.7517663816881549E-2</v>
      </c>
      <c r="AG84" s="337">
        <f t="shared" si="126"/>
        <v>7.7240238728307389E-2</v>
      </c>
      <c r="AH84" s="337">
        <f t="shared" si="126"/>
        <v>7.6945499101174597E-2</v>
      </c>
      <c r="AI84" s="337">
        <f t="shared" si="126"/>
        <v>7.6697423129874126E-2</v>
      </c>
      <c r="AJ84" s="337">
        <f t="shared" si="126"/>
        <v>7.6446671425512577E-2</v>
      </c>
      <c r="AK84" s="337">
        <f t="shared" si="126"/>
        <v>7.6210997662698274E-2</v>
      </c>
      <c r="AL84" s="337">
        <f t="shared" si="126"/>
        <v>7.5973506217826212E-2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6.9811365391183086E-2</v>
      </c>
      <c r="N85" s="336">
        <f t="shared" si="127"/>
        <v>7.6815839491333318E-2</v>
      </c>
      <c r="O85" s="336">
        <f t="shared" si="127"/>
        <v>7.5444221142565673E-2</v>
      </c>
      <c r="P85" s="336">
        <f t="shared" si="127"/>
        <v>7.4322419833393286E-2</v>
      </c>
      <c r="Q85" s="336">
        <f t="shared" si="127"/>
        <v>7.4290259456313762E-2</v>
      </c>
      <c r="R85" s="336">
        <f t="shared" si="127"/>
        <v>7.4547918722257425E-2</v>
      </c>
      <c r="S85" s="336">
        <f t="shared" si="127"/>
        <v>7.3200250445028675E-2</v>
      </c>
      <c r="T85" s="336">
        <f t="shared" si="127"/>
        <v>7.0389976412708111E-2</v>
      </c>
      <c r="U85" s="336">
        <f t="shared" si="127"/>
        <v>6.8069483334831038E-2</v>
      </c>
      <c r="V85" s="336">
        <f t="shared" si="127"/>
        <v>6.5464636913544982E-2</v>
      </c>
      <c r="W85" s="336">
        <f t="shared" si="127"/>
        <v>6.3460041855483429E-2</v>
      </c>
      <c r="X85" s="336">
        <f t="shared" si="127"/>
        <v>5.9487150287613783E-2</v>
      </c>
      <c r="Y85" s="336">
        <f t="shared" si="127"/>
        <v>5.9305720955935094E-2</v>
      </c>
      <c r="Z85" s="336">
        <f t="shared" si="127"/>
        <v>5.8958491718620956E-2</v>
      </c>
      <c r="AA85" s="336">
        <f t="shared" si="127"/>
        <v>5.8587122091786452E-2</v>
      </c>
      <c r="AB85" s="336">
        <f t="shared" si="127"/>
        <v>5.8182673382324183E-2</v>
      </c>
      <c r="AC85" s="336">
        <f t="shared" si="127"/>
        <v>5.7767360931138594E-2</v>
      </c>
      <c r="AD85" s="336">
        <f t="shared" si="127"/>
        <v>5.733848143845767E-2</v>
      </c>
      <c r="AE85" s="336">
        <f t="shared" ref="AE85:AL85" si="128">AE38/AE$49</f>
        <v>5.6882759838549651E-2</v>
      </c>
      <c r="AF85" s="336">
        <f t="shared" si="128"/>
        <v>5.6421351850053189E-2</v>
      </c>
      <c r="AG85" s="336">
        <f t="shared" si="128"/>
        <v>5.5945506948569111E-2</v>
      </c>
      <c r="AH85" s="336">
        <f t="shared" si="128"/>
        <v>5.5439107202078744E-2</v>
      </c>
      <c r="AI85" s="336">
        <f t="shared" si="128"/>
        <v>5.4984274379452053E-2</v>
      </c>
      <c r="AJ85" s="336">
        <f t="shared" si="128"/>
        <v>5.4518409927108914E-2</v>
      </c>
      <c r="AK85" s="336">
        <f t="shared" si="128"/>
        <v>5.4065459286262205E-2</v>
      </c>
      <c r="AL85" s="336">
        <f t="shared" si="128"/>
        <v>5.3603898024369726E-2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1.5008853332446595E-2</v>
      </c>
      <c r="N86" s="336">
        <f t="shared" si="129"/>
        <v>1.4615442338371561E-2</v>
      </c>
      <c r="O86" s="336">
        <f t="shared" si="129"/>
        <v>1.4688963972716816E-2</v>
      </c>
      <c r="P86" s="336">
        <f t="shared" si="129"/>
        <v>1.4718644369733778E-2</v>
      </c>
      <c r="Q86" s="336">
        <f t="shared" si="129"/>
        <v>1.408163424259842E-2</v>
      </c>
      <c r="R86" s="336">
        <f t="shared" si="129"/>
        <v>1.5940886302250636E-2</v>
      </c>
      <c r="S86" s="336">
        <f t="shared" si="129"/>
        <v>1.4549119912958694E-2</v>
      </c>
      <c r="T86" s="336">
        <f t="shared" si="129"/>
        <v>1.552869451733445E-2</v>
      </c>
      <c r="U86" s="336">
        <f t="shared" si="129"/>
        <v>1.6006324458286154E-2</v>
      </c>
      <c r="V86" s="336">
        <f t="shared" si="129"/>
        <v>1.5792121582735102E-2</v>
      </c>
      <c r="W86" s="336">
        <f t="shared" si="129"/>
        <v>1.6207354559505584E-2</v>
      </c>
      <c r="X86" s="336">
        <f t="shared" si="129"/>
        <v>1.9417961070261603E-2</v>
      </c>
      <c r="Y86" s="336">
        <f t="shared" si="129"/>
        <v>1.9654860945471551E-2</v>
      </c>
      <c r="Z86" s="336">
        <f t="shared" si="129"/>
        <v>1.9872179267076743E-2</v>
      </c>
      <c r="AA86" s="336">
        <f t="shared" si="129"/>
        <v>2.0086398765597039E-2</v>
      </c>
      <c r="AB86" s="336">
        <f t="shared" si="129"/>
        <v>2.0302188199013083E-2</v>
      </c>
      <c r="AC86" s="336">
        <f t="shared" si="129"/>
        <v>2.0503508895637571E-2</v>
      </c>
      <c r="AD86" s="336">
        <f t="shared" si="129"/>
        <v>2.07046726567135E-2</v>
      </c>
      <c r="AE86" s="336">
        <f t="shared" ref="AE86:AL86" si="130">AE39/AE$49</f>
        <v>2.0899199851140391E-2</v>
      </c>
      <c r="AF86" s="336">
        <f t="shared" si="130"/>
        <v>2.1096311966828367E-2</v>
      </c>
      <c r="AG86" s="336">
        <f t="shared" si="130"/>
        <v>2.1294731779738282E-2</v>
      </c>
      <c r="AH86" s="336">
        <f t="shared" si="130"/>
        <v>2.150639189909585E-2</v>
      </c>
      <c r="AI86" s="336">
        <f t="shared" si="130"/>
        <v>2.1713148750422066E-2</v>
      </c>
      <c r="AJ86" s="336">
        <f t="shared" si="130"/>
        <v>2.1928261498403656E-2</v>
      </c>
      <c r="AK86" s="336">
        <f t="shared" si="130"/>
        <v>2.2145538376436073E-2</v>
      </c>
      <c r="AL86" s="336">
        <f t="shared" si="130"/>
        <v>2.2369608193456476E-2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8.4497469240293846E-2</v>
      </c>
      <c r="N88" s="337">
        <f t="shared" si="131"/>
        <v>7.7344748307359282E-2</v>
      </c>
      <c r="O88" s="337">
        <f t="shared" si="131"/>
        <v>7.8030173012783727E-2</v>
      </c>
      <c r="P88" s="337">
        <f t="shared" si="131"/>
        <v>8.1206019200693771E-2</v>
      </c>
      <c r="Q88" s="337">
        <f t="shared" si="131"/>
        <v>7.6878910214039725E-2</v>
      </c>
      <c r="R88" s="337">
        <f t="shared" si="131"/>
        <v>7.9703989909835016E-2</v>
      </c>
      <c r="S88" s="337">
        <f t="shared" si="131"/>
        <v>8.0126772070214028E-2</v>
      </c>
      <c r="T88" s="337">
        <f t="shared" si="131"/>
        <v>8.1916409701422041E-2</v>
      </c>
      <c r="U88" s="337">
        <f t="shared" si="131"/>
        <v>8.2324913046024795E-2</v>
      </c>
      <c r="V88" s="337">
        <f t="shared" si="131"/>
        <v>7.9319325848438968E-2</v>
      </c>
      <c r="W88" s="337">
        <f t="shared" si="131"/>
        <v>7.3813141423515263E-2</v>
      </c>
      <c r="X88" s="337">
        <f t="shared" si="131"/>
        <v>8.2779155790182704E-2</v>
      </c>
      <c r="Y88" s="337">
        <f t="shared" si="131"/>
        <v>8.2208491483653445E-2</v>
      </c>
      <c r="Z88" s="337">
        <f t="shared" si="131"/>
        <v>8.1765378819444984E-2</v>
      </c>
      <c r="AA88" s="337">
        <f t="shared" si="131"/>
        <v>8.1337608632120362E-2</v>
      </c>
      <c r="AB88" s="337">
        <f t="shared" si="131"/>
        <v>8.1021180818885236E-2</v>
      </c>
      <c r="AC88" s="337">
        <f t="shared" si="131"/>
        <v>8.0703142402578518E-2</v>
      </c>
      <c r="AD88" s="337">
        <f t="shared" si="131"/>
        <v>8.0318952938631685E-2</v>
      </c>
      <c r="AE88" s="337">
        <f t="shared" ref="AE88:AL88" si="132">AE41/AE$49</f>
        <v>7.9984767184145447E-2</v>
      </c>
      <c r="AF88" s="337">
        <f t="shared" si="132"/>
        <v>7.9662992765181503E-2</v>
      </c>
      <c r="AG88" s="337">
        <f t="shared" si="132"/>
        <v>7.9333909314901391E-2</v>
      </c>
      <c r="AH88" s="337">
        <f t="shared" si="132"/>
        <v>7.8992029709763517E-2</v>
      </c>
      <c r="AI88" s="337">
        <f t="shared" si="132"/>
        <v>7.8594959385754004E-2</v>
      </c>
      <c r="AJ88" s="337">
        <f t="shared" si="132"/>
        <v>7.816798045600995E-2</v>
      </c>
      <c r="AK88" s="337">
        <f t="shared" si="132"/>
        <v>7.7691290776609107E-2</v>
      </c>
      <c r="AL88" s="337">
        <f t="shared" si="132"/>
        <v>7.7195228160407581E-2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4.3888825940590279E-2</v>
      </c>
      <c r="N89" s="336">
        <f t="shared" si="133"/>
        <v>3.8951466756484171E-2</v>
      </c>
      <c r="O89" s="336">
        <f t="shared" si="133"/>
        <v>4.1412851000585511E-2</v>
      </c>
      <c r="P89" s="336">
        <f t="shared" si="133"/>
        <v>4.2588782578221927E-2</v>
      </c>
      <c r="Q89" s="336">
        <f t="shared" si="133"/>
        <v>4.1221869259274929E-2</v>
      </c>
      <c r="R89" s="336">
        <f t="shared" si="133"/>
        <v>4.2157895047428243E-2</v>
      </c>
      <c r="S89" s="336">
        <f t="shared" si="133"/>
        <v>4.184852784326247E-2</v>
      </c>
      <c r="T89" s="336">
        <f t="shared" si="133"/>
        <v>4.2563992057214957E-2</v>
      </c>
      <c r="U89" s="336">
        <f t="shared" si="133"/>
        <v>4.2085166491981414E-2</v>
      </c>
      <c r="V89" s="336">
        <f t="shared" si="133"/>
        <v>3.9831318713970887E-2</v>
      </c>
      <c r="W89" s="336">
        <f t="shared" si="133"/>
        <v>3.4846151567675974E-2</v>
      </c>
      <c r="X89" s="336">
        <f t="shared" si="133"/>
        <v>4.1850292600190554E-2</v>
      </c>
      <c r="Y89" s="336">
        <f t="shared" si="133"/>
        <v>4.1709411577317008E-2</v>
      </c>
      <c r="Z89" s="336">
        <f t="shared" si="133"/>
        <v>4.148294175686057E-2</v>
      </c>
      <c r="AA89" s="336">
        <f t="shared" si="133"/>
        <v>4.1236153925648153E-2</v>
      </c>
      <c r="AB89" s="336">
        <f t="shared" si="133"/>
        <v>4.1090005538233602E-2</v>
      </c>
      <c r="AC89" s="336">
        <f t="shared" si="133"/>
        <v>4.0945119800836899E-2</v>
      </c>
      <c r="AD89" s="336">
        <f t="shared" si="133"/>
        <v>4.075005619044246E-2</v>
      </c>
      <c r="AE89" s="336">
        <f t="shared" ref="AE89:AL89" si="134">AE42/AE$49</f>
        <v>4.0600657302616909E-2</v>
      </c>
      <c r="AF89" s="336">
        <f t="shared" si="134"/>
        <v>4.0468973744321915E-2</v>
      </c>
      <c r="AG89" s="336">
        <f t="shared" si="134"/>
        <v>4.0322230725330414E-2</v>
      </c>
      <c r="AH89" s="336">
        <f t="shared" si="134"/>
        <v>4.0155329412739416E-2</v>
      </c>
      <c r="AI89" s="336">
        <f t="shared" si="134"/>
        <v>3.996419514178913E-2</v>
      </c>
      <c r="AJ89" s="336">
        <f t="shared" si="134"/>
        <v>3.9746012106157455E-2</v>
      </c>
      <c r="AK89" s="336">
        <f t="shared" si="134"/>
        <v>3.9478702966529958E-2</v>
      </c>
      <c r="AL89" s="336">
        <f t="shared" si="134"/>
        <v>3.9195392374410734E-2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4.060864329970356E-2</v>
      </c>
      <c r="N90" s="336">
        <f t="shared" si="135"/>
        <v>3.8393281550875118E-2</v>
      </c>
      <c r="O90" s="336">
        <f t="shared" si="135"/>
        <v>3.6617322012198215E-2</v>
      </c>
      <c r="P90" s="336">
        <f t="shared" si="135"/>
        <v>3.8617236622471844E-2</v>
      </c>
      <c r="Q90" s="336">
        <f t="shared" si="135"/>
        <v>3.5657040954764803E-2</v>
      </c>
      <c r="R90" s="336">
        <f t="shared" si="135"/>
        <v>3.754609486240678E-2</v>
      </c>
      <c r="S90" s="336">
        <f t="shared" si="135"/>
        <v>3.8278244226951558E-2</v>
      </c>
      <c r="T90" s="336">
        <f t="shared" si="135"/>
        <v>3.9352417644207091E-2</v>
      </c>
      <c r="U90" s="336">
        <f t="shared" si="135"/>
        <v>4.0239746554043374E-2</v>
      </c>
      <c r="V90" s="336">
        <f t="shared" si="135"/>
        <v>3.9488007134468074E-2</v>
      </c>
      <c r="W90" s="336">
        <f t="shared" si="135"/>
        <v>3.8966989855839296E-2</v>
      </c>
      <c r="X90" s="336">
        <f t="shared" si="135"/>
        <v>4.092886318999215E-2</v>
      </c>
      <c r="Y90" s="336">
        <f t="shared" si="135"/>
        <v>4.0499079906336437E-2</v>
      </c>
      <c r="Z90" s="336">
        <f t="shared" si="135"/>
        <v>4.0282437062584421E-2</v>
      </c>
      <c r="AA90" s="336">
        <f t="shared" si="135"/>
        <v>4.0101454706472209E-2</v>
      </c>
      <c r="AB90" s="336">
        <f t="shared" si="135"/>
        <v>3.993117528065164E-2</v>
      </c>
      <c r="AC90" s="336">
        <f t="shared" si="135"/>
        <v>3.9758022601741633E-2</v>
      </c>
      <c r="AD90" s="336">
        <f t="shared" si="135"/>
        <v>3.9568896748189218E-2</v>
      </c>
      <c r="AE90" s="336">
        <f t="shared" ref="AE90:AL90" si="136">AE43/AE$49</f>
        <v>3.9384109881528538E-2</v>
      </c>
      <c r="AF90" s="336">
        <f t="shared" si="136"/>
        <v>3.9194019020859588E-2</v>
      </c>
      <c r="AG90" s="336">
        <f t="shared" si="136"/>
        <v>3.9011678589570969E-2</v>
      </c>
      <c r="AH90" s="336">
        <f t="shared" si="136"/>
        <v>3.8836700297024108E-2</v>
      </c>
      <c r="AI90" s="336">
        <f t="shared" si="136"/>
        <v>3.8630764243964874E-2</v>
      </c>
      <c r="AJ90" s="336">
        <f t="shared" si="136"/>
        <v>3.8421968349852502E-2</v>
      </c>
      <c r="AK90" s="336">
        <f t="shared" si="136"/>
        <v>3.8212587810079142E-2</v>
      </c>
      <c r="AL90" s="336">
        <f t="shared" si="136"/>
        <v>3.7999835785996847E-2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0.12266041406488466</v>
      </c>
      <c r="N92" s="337">
        <f t="shared" si="137"/>
        <v>0.1203566455422342</v>
      </c>
      <c r="O92" s="337">
        <f t="shared" si="137"/>
        <v>0.11789398972071635</v>
      </c>
      <c r="P92" s="337">
        <f t="shared" si="137"/>
        <v>0.12096908387084683</v>
      </c>
      <c r="Q92" s="337">
        <f t="shared" si="137"/>
        <v>0.11903144086077325</v>
      </c>
      <c r="R92" s="337">
        <f t="shared" si="137"/>
        <v>0.12358202860044723</v>
      </c>
      <c r="S92" s="337">
        <f t="shared" si="137"/>
        <v>0.11960585077845488</v>
      </c>
      <c r="T92" s="337">
        <f t="shared" si="137"/>
        <v>0.11224052739299309</v>
      </c>
      <c r="U92" s="337">
        <f t="shared" si="137"/>
        <v>0.11074410034076855</v>
      </c>
      <c r="V92" s="337">
        <f t="shared" si="137"/>
        <v>0.10899242772512836</v>
      </c>
      <c r="W92" s="337">
        <f t="shared" si="137"/>
        <v>0.10129383497845251</v>
      </c>
      <c r="X92" s="337">
        <f t="shared" si="137"/>
        <v>0.10061981830196788</v>
      </c>
      <c r="Y92" s="337">
        <f t="shared" si="137"/>
        <v>9.9900776586923562E-2</v>
      </c>
      <c r="Z92" s="337">
        <f t="shared" si="137"/>
        <v>9.8775791449994405E-2</v>
      </c>
      <c r="AA92" s="337">
        <f t="shared" si="137"/>
        <v>9.7736814934105437E-2</v>
      </c>
      <c r="AB92" s="337">
        <f t="shared" si="137"/>
        <v>9.6692401675228509E-2</v>
      </c>
      <c r="AC92" s="337">
        <f t="shared" si="137"/>
        <v>9.567494211071792E-2</v>
      </c>
      <c r="AD92" s="337">
        <f t="shared" si="137"/>
        <v>9.4683517831982172E-2</v>
      </c>
      <c r="AE92" s="337">
        <f t="shared" ref="AE92:AL92" si="138">AE45/AE$49</f>
        <v>9.3698353996663722E-2</v>
      </c>
      <c r="AF92" s="337">
        <f t="shared" si="138"/>
        <v>9.2758454519670144E-2</v>
      </c>
      <c r="AG92" s="337">
        <f t="shared" si="138"/>
        <v>9.1847851809839676E-2</v>
      </c>
      <c r="AH92" s="337">
        <f t="shared" si="138"/>
        <v>9.0992793411961148E-2</v>
      </c>
      <c r="AI92" s="337">
        <f t="shared" si="138"/>
        <v>9.0130715027084252E-2</v>
      </c>
      <c r="AJ92" s="337">
        <f t="shared" si="138"/>
        <v>8.9307032937711486E-2</v>
      </c>
      <c r="AK92" s="337">
        <f t="shared" si="138"/>
        <v>8.8496978001219057E-2</v>
      </c>
      <c r="AL92" s="337">
        <f t="shared" si="138"/>
        <v>8.7682474310950387E-2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2.073536265309488E-2</v>
      </c>
      <c r="N93" s="336">
        <f t="shared" si="139"/>
        <v>2.101730752028283E-2</v>
      </c>
      <c r="O93" s="336">
        <f t="shared" si="139"/>
        <v>2.060372306756535E-2</v>
      </c>
      <c r="P93" s="336">
        <f t="shared" si="139"/>
        <v>2.0431099341812101E-2</v>
      </c>
      <c r="Q93" s="336">
        <f t="shared" si="139"/>
        <v>2.0490994468152713E-2</v>
      </c>
      <c r="R93" s="336">
        <f t="shared" si="139"/>
        <v>2.1949025526496132E-2</v>
      </c>
      <c r="S93" s="336">
        <f t="shared" si="139"/>
        <v>2.1868758284184626E-2</v>
      </c>
      <c r="T93" s="336">
        <f t="shared" si="139"/>
        <v>1.9861116174832508E-2</v>
      </c>
      <c r="U93" s="336">
        <f t="shared" si="139"/>
        <v>1.9781969575066359E-2</v>
      </c>
      <c r="V93" s="336">
        <f t="shared" si="139"/>
        <v>1.8955956082164122E-2</v>
      </c>
      <c r="W93" s="336">
        <f t="shared" si="139"/>
        <v>1.7587420871046529E-2</v>
      </c>
      <c r="X93" s="336">
        <f t="shared" si="139"/>
        <v>1.4964201942011144E-2</v>
      </c>
      <c r="Y93" s="336">
        <f t="shared" si="139"/>
        <v>1.4870149966274287E-2</v>
      </c>
      <c r="Z93" s="336">
        <f t="shared" si="139"/>
        <v>1.4747519391291191E-2</v>
      </c>
      <c r="AA93" s="336">
        <f t="shared" si="139"/>
        <v>1.4617238603147486E-2</v>
      </c>
      <c r="AB93" s="336">
        <f t="shared" si="139"/>
        <v>1.449067264138088E-2</v>
      </c>
      <c r="AC93" s="336">
        <f t="shared" si="139"/>
        <v>1.4360301728049522E-2</v>
      </c>
      <c r="AD93" s="336">
        <f t="shared" si="139"/>
        <v>1.4248771071871945E-2</v>
      </c>
      <c r="AE93" s="336">
        <f t="shared" ref="AE93:AL93" si="140">AE46/AE$49</f>
        <v>1.4106756750602608E-2</v>
      </c>
      <c r="AF93" s="336">
        <f t="shared" si="140"/>
        <v>1.3966396704369194E-2</v>
      </c>
      <c r="AG93" s="336">
        <f t="shared" si="140"/>
        <v>1.3828906490739118E-2</v>
      </c>
      <c r="AH93" s="336">
        <f t="shared" si="140"/>
        <v>1.3694532972161937E-2</v>
      </c>
      <c r="AI93" s="336">
        <f t="shared" si="140"/>
        <v>1.3556854914189271E-2</v>
      </c>
      <c r="AJ93" s="336">
        <f t="shared" si="140"/>
        <v>1.3418873537466179E-2</v>
      </c>
      <c r="AK93" s="336">
        <f t="shared" si="140"/>
        <v>1.328222072783607E-2</v>
      </c>
      <c r="AL93" s="336">
        <f t="shared" si="140"/>
        <v>1.3144352106307326E-2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0.10192505141178979</v>
      </c>
      <c r="N94" s="336">
        <f t="shared" si="141"/>
        <v>9.9339338021951371E-2</v>
      </c>
      <c r="O94" s="336">
        <f t="shared" si="141"/>
        <v>9.7290266653150992E-2</v>
      </c>
      <c r="P94" s="336">
        <f t="shared" si="141"/>
        <v>0.10053798452903473</v>
      </c>
      <c r="Q94" s="336">
        <f t="shared" si="141"/>
        <v>9.8540446392620551E-2</v>
      </c>
      <c r="R94" s="336">
        <f t="shared" si="141"/>
        <v>0.10163300307395111</v>
      </c>
      <c r="S94" s="336">
        <f t="shared" si="141"/>
        <v>9.7737092494270261E-2</v>
      </c>
      <c r="T94" s="336">
        <f t="shared" si="141"/>
        <v>9.2379411218160581E-2</v>
      </c>
      <c r="U94" s="336">
        <f t="shared" si="141"/>
        <v>9.0962130765702184E-2</v>
      </c>
      <c r="V94" s="336">
        <f t="shared" si="141"/>
        <v>9.0036471642964244E-2</v>
      </c>
      <c r="W94" s="336">
        <f t="shared" si="141"/>
        <v>8.3706414107405994E-2</v>
      </c>
      <c r="X94" s="336">
        <f t="shared" si="141"/>
        <v>8.5655616359956735E-2</v>
      </c>
      <c r="Y94" s="336">
        <f t="shared" si="141"/>
        <v>8.503062662064928E-2</v>
      </c>
      <c r="Z94" s="336">
        <f t="shared" si="141"/>
        <v>8.4028272058703224E-2</v>
      </c>
      <c r="AA94" s="336">
        <f t="shared" si="141"/>
        <v>8.3119576330957942E-2</v>
      </c>
      <c r="AB94" s="336">
        <f t="shared" si="141"/>
        <v>8.2201729033847634E-2</v>
      </c>
      <c r="AC94" s="336">
        <f t="shared" si="141"/>
        <v>8.1314640382668404E-2</v>
      </c>
      <c r="AD94" s="336">
        <f t="shared" si="141"/>
        <v>8.0434746760110226E-2</v>
      </c>
      <c r="AE94" s="336">
        <f t="shared" ref="AE94:AL94" si="142">AE47/AE$49</f>
        <v>7.9591597246061116E-2</v>
      </c>
      <c r="AF94" s="336">
        <f t="shared" si="142"/>
        <v>7.879205781530095E-2</v>
      </c>
      <c r="AG94" s="336">
        <f t="shared" si="142"/>
        <v>7.8018945319100558E-2</v>
      </c>
      <c r="AH94" s="336">
        <f t="shared" si="142"/>
        <v>7.7298260439799218E-2</v>
      </c>
      <c r="AI94" s="336">
        <f t="shared" si="142"/>
        <v>7.6573860112894979E-2</v>
      </c>
      <c r="AJ94" s="336">
        <f t="shared" si="142"/>
        <v>7.5888159400245306E-2</v>
      </c>
      <c r="AK94" s="336">
        <f t="shared" si="142"/>
        <v>7.521475727338299E-2</v>
      </c>
      <c r="AL94" s="336">
        <f t="shared" si="142"/>
        <v>7.4538122204643065E-2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Derby, Derbyshire, Nottingham and Nottinghamshire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Derby, Derbyshire, Nottingham and Nottinghamshire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Derby, Derbyshire, Nottingham and Nottinghamshire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Derby, Derbyshire, Nottingham and Nottinghamshire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Derby, Derbyshire, Nottingham and Nottinghamshire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Derby, Derbyshire, Nottingham and Nottinghamshire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Derby, Derbyshire, Nottingham and Nottinghamshire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Derby, Derbyshire, Nottingham and Nottinghamshire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Derby, Derbyshire, Nottingham and Nottinghamshire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Derby, Derbyshire, Nottingham and Nottinghamshire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Derby, Derbyshire, Nottingham and Nottinghamshire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Derby, Derbyshire, Nottingham and Nottinghamshire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Derby, Derbyshire, Nottingham and Nottinghamshire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16.368259840295025</v>
      </c>
      <c r="Y4" s="11">
        <f>'Occ T1'!D8-'Occ T1'!C8</f>
        <v>4.2958048348425137</v>
      </c>
      <c r="Z4" s="11">
        <f>'Occ T1'!E8-'Occ T1'!D8</f>
        <v>1.7859219367036019</v>
      </c>
      <c r="AA4" s="11">
        <f>'Occ T1'!F8-'Occ T1'!E8</f>
        <v>12.981146095473818</v>
      </c>
      <c r="AB4" s="11">
        <f>'Occ T1'!D8-'Occ T1'!B8</f>
        <v>20.664064675137539</v>
      </c>
      <c r="AC4" s="11">
        <f>'Occ T1'!F8-'Occ T1'!D8</f>
        <v>14.76706803217742</v>
      </c>
    </row>
    <row r="5" spans="1:29" x14ac:dyDescent="0.2">
      <c r="W5" s="10" t="str">
        <f>name!E5</f>
        <v>Professional occupations</v>
      </c>
      <c r="X5" s="11">
        <f>'Occ T1'!C9-'Occ T1'!B9</f>
        <v>30.595961635204503</v>
      </c>
      <c r="Y5" s="11">
        <f>'Occ T1'!D9-'Occ T1'!C9</f>
        <v>13.103887180025197</v>
      </c>
      <c r="Z5" s="11">
        <f>'Occ T1'!E9-'Occ T1'!D9</f>
        <v>14.351122070510996</v>
      </c>
      <c r="AA5" s="11">
        <f>'Occ T1'!F9-'Occ T1'!E9</f>
        <v>24.317180169573675</v>
      </c>
      <c r="AB5" s="11">
        <f>'Occ T1'!D9-'Occ T1'!B9</f>
        <v>43.6998488152297</v>
      </c>
      <c r="AC5" s="11">
        <f>'Occ T1'!F9-'Occ T1'!D9</f>
        <v>38.668302240084671</v>
      </c>
    </row>
    <row r="6" spans="1:29" x14ac:dyDescent="0.2">
      <c r="W6" s="10" t="str">
        <f>name!E6</f>
        <v>Associate professional occupations</v>
      </c>
      <c r="X6" s="11">
        <f>'Occ T1'!C10-'Occ T1'!B10</f>
        <v>9.2136881979762535</v>
      </c>
      <c r="Y6" s="11">
        <f>'Occ T1'!D10-'Occ T1'!C10</f>
        <v>6.9660771427156476</v>
      </c>
      <c r="Z6" s="11">
        <f>'Occ T1'!E10-'Occ T1'!D10</f>
        <v>-4.5089835660083679</v>
      </c>
      <c r="AA6" s="11">
        <f>'Occ T1'!F10-'Occ T1'!E10</f>
        <v>8.6074842246809453</v>
      </c>
      <c r="AB6" s="11">
        <f>'Occ T1'!D10-'Occ T1'!B10</f>
        <v>16.179765340691901</v>
      </c>
      <c r="AC6" s="11">
        <f>'Occ T1'!F10-'Occ T1'!D10</f>
        <v>4.0985006586725774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-1.4471603049900352</v>
      </c>
      <c r="Y7" s="11">
        <f>'Occ T1'!D11-'Occ T1'!C11</f>
        <v>3.8001371570088196</v>
      </c>
      <c r="Z7" s="11">
        <f>'Occ T1'!E11-'Occ T1'!D11</f>
        <v>-7.4931526263408017</v>
      </c>
      <c r="AA7" s="11">
        <f>'Occ T1'!F11-'Occ T1'!E11</f>
        <v>-9.6047854747952783</v>
      </c>
      <c r="AB7" s="11">
        <f>'Occ T1'!D11-'Occ T1'!B11</f>
        <v>2.3529768520187844</v>
      </c>
      <c r="AC7" s="11">
        <f>'Occ T1'!F11-'Occ T1'!D11</f>
        <v>-17.09793810113608</v>
      </c>
    </row>
    <row r="8" spans="1:29" x14ac:dyDescent="0.2">
      <c r="W8" s="10" t="str">
        <f>name!E8</f>
        <v>Skilled trades occupations</v>
      </c>
      <c r="X8" s="11">
        <f>'Occ T1'!C12-'Occ T1'!B12</f>
        <v>-0.50213332276869949</v>
      </c>
      <c r="Y8" s="11">
        <f>'Occ T1'!D12-'Occ T1'!C12</f>
        <v>-9.8413502359473313</v>
      </c>
      <c r="Z8" s="11">
        <f>'Occ T1'!E12-'Occ T1'!D12</f>
        <v>-2.6158537822551438</v>
      </c>
      <c r="AA8" s="11">
        <f>'Occ T1'!F12-'Occ T1'!E12</f>
        <v>-6.7039489839483934</v>
      </c>
      <c r="AB8" s="11">
        <f>'Occ T1'!D12-'Occ T1'!B12</f>
        <v>-10.343483558716031</v>
      </c>
      <c r="AC8" s="11">
        <f>'Occ T1'!F12-'Occ T1'!D12</f>
        <v>-9.3198027662035372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8.1727030813247552</v>
      </c>
      <c r="Y9" s="11">
        <f>'Occ T1'!D13-'Occ T1'!C13</f>
        <v>-4.5103350151233883</v>
      </c>
      <c r="Z9" s="11">
        <f>'Occ T1'!E13-'Occ T1'!D13</f>
        <v>7.6872204104910935</v>
      </c>
      <c r="AA9" s="11">
        <f>'Occ T1'!F13-'Occ T1'!E13</f>
        <v>9.1634204854119474</v>
      </c>
      <c r="AB9" s="11">
        <f>'Occ T1'!D13-'Occ T1'!B13</f>
        <v>3.6623680662013669</v>
      </c>
      <c r="AC9" s="11">
        <f>'Occ T1'!F13-'Occ T1'!D13</f>
        <v>16.850640895903041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-5.4396869539362314</v>
      </c>
      <c r="Y10" s="11">
        <f>'Occ T1'!D14-'Occ T1'!C14</f>
        <v>-1.9773288757110521</v>
      </c>
      <c r="Z10" s="11">
        <f>'Occ T1'!E14-'Occ T1'!D14</f>
        <v>-0.14984562087160214</v>
      </c>
      <c r="AA10" s="11">
        <f>'Occ T1'!F14-'Occ T1'!E14</f>
        <v>-0.57571584682015953</v>
      </c>
      <c r="AB10" s="11">
        <f>'Occ T1'!D14-'Occ T1'!B14</f>
        <v>-7.4170158296472835</v>
      </c>
      <c r="AC10" s="11">
        <f>'Occ T1'!F14-'Occ T1'!D14</f>
        <v>-0.72556146769176166</v>
      </c>
    </row>
    <row r="11" spans="1:29" x14ac:dyDescent="0.2">
      <c r="W11" s="10" t="str">
        <f>name!E11</f>
        <v>Process, plant and machine operatives</v>
      </c>
      <c r="X11" s="11">
        <f>'Occ T1'!C15-'Occ T1'!B15</f>
        <v>3.6476366411399255</v>
      </c>
      <c r="Y11" s="11">
        <f>'Occ T1'!D15-'Occ T1'!C15</f>
        <v>-6.2259042675515559</v>
      </c>
      <c r="Z11" s="11">
        <f>'Occ T1'!E15-'Occ T1'!D15</f>
        <v>9.0008902194132077</v>
      </c>
      <c r="AA11" s="11">
        <f>'Occ T1'!F15-'Occ T1'!E15</f>
        <v>-1.9874791335551834</v>
      </c>
      <c r="AB11" s="11">
        <f>'Occ T1'!D15-'Occ T1'!B15</f>
        <v>-2.5782676264116304</v>
      </c>
      <c r="AC11" s="11">
        <f>'Occ T1'!F15-'Occ T1'!D15</f>
        <v>7.0134110858580243</v>
      </c>
    </row>
    <row r="12" spans="1:29" x14ac:dyDescent="0.2">
      <c r="W12" s="10" t="str">
        <f>name!E12</f>
        <v>Elementary occupations</v>
      </c>
      <c r="X12" s="11">
        <f>'Occ T1'!C16-'Occ T1'!B16</f>
        <v>-9.5872688142460163</v>
      </c>
      <c r="Y12" s="11">
        <f>'Occ T1'!D16-'Occ T1'!C16</f>
        <v>-8.6989879202586309</v>
      </c>
      <c r="Z12" s="11">
        <f>'Occ T1'!E16-'Occ T1'!D16</f>
        <v>-3.6003190416422797</v>
      </c>
      <c r="AA12" s="11">
        <f>'Occ T1'!F16-'Occ T1'!E16</f>
        <v>-7.3913015360219134</v>
      </c>
      <c r="AB12" s="11">
        <f>'Occ T1'!D16-'Occ T1'!B16</f>
        <v>-18.286256734504647</v>
      </c>
      <c r="AC12" s="11">
        <f>'Occ T1'!F16-'Occ T1'!D16</f>
        <v>-10.991620577664193</v>
      </c>
    </row>
    <row r="14" spans="1:29" x14ac:dyDescent="0.2">
      <c r="W14" s="10" t="str">
        <f>name!E3</f>
        <v>All occupations</v>
      </c>
      <c r="X14" s="11">
        <f>'Occ T1'!C18-'Occ T1'!B18</f>
        <v>51.02199999999948</v>
      </c>
      <c r="Y14" s="11">
        <f>'Occ T1'!D18-'Occ T1'!C18</f>
        <v>-3.0879999999997381</v>
      </c>
      <c r="Z14" s="11">
        <f>'Occ T1'!E18-'Occ T1'!D18</f>
        <v>14.457000000000562</v>
      </c>
      <c r="AA14" s="11">
        <f>'Occ T1'!F18-'Occ T1'!E18</f>
        <v>28.805999999999358</v>
      </c>
      <c r="AB14" s="11">
        <f>'Occ T1'!D18-'Occ T1'!B18</f>
        <v>47.933999999999742</v>
      </c>
      <c r="AC14" s="11">
        <f>'Occ T1'!F18-'Occ T1'!D18</f>
        <v>43.26299999999992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Derby, Derbyshire, Nottingham and Nottinghamshire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14.76706803217742</v>
      </c>
      <c r="O3" s="11">
        <f>'Occ T1'!AB64</f>
        <v>8.0741263859890253</v>
      </c>
      <c r="P3" s="11">
        <f>'Occ T1'!Q64</f>
        <v>6.6929416461883164</v>
      </c>
    </row>
    <row r="4" spans="1:16" x14ac:dyDescent="0.2">
      <c r="M4" s="10" t="str">
        <f>name!E5</f>
        <v>Professional occupations</v>
      </c>
      <c r="N4" s="11">
        <f>'Occ T1'!F65</f>
        <v>38.668302240084671</v>
      </c>
      <c r="O4" s="11">
        <f>'Occ T1'!AB65</f>
        <v>22.073713203710028</v>
      </c>
      <c r="P4" s="11">
        <f>'Occ T1'!Q65</f>
        <v>16.594589036374629</v>
      </c>
    </row>
    <row r="5" spans="1:16" x14ac:dyDescent="0.2">
      <c r="M5" s="10" t="str">
        <f>name!E6</f>
        <v>Associate professional occupations</v>
      </c>
      <c r="N5" s="11">
        <f>'Occ T1'!F66</f>
        <v>4.0985006586725774</v>
      </c>
      <c r="O5" s="11">
        <f>'Occ T1'!AB66</f>
        <v>8.2693311562631209</v>
      </c>
      <c r="P5" s="11">
        <f>'Occ T1'!Q66</f>
        <v>-4.1708304975904298</v>
      </c>
    </row>
    <row r="6" spans="1:16" x14ac:dyDescent="0.2">
      <c r="M6" s="10" t="str">
        <f>name!E7</f>
        <v>Administrative and secretarial occupations</v>
      </c>
      <c r="N6" s="11">
        <f>'Occ T1'!F67</f>
        <v>-17.09793810113608</v>
      </c>
      <c r="O6" s="11">
        <f>'Occ T1'!AB67</f>
        <v>-17.33393517721494</v>
      </c>
      <c r="P6" s="11">
        <f>'Occ T1'!Q67</f>
        <v>0.23599707607877818</v>
      </c>
    </row>
    <row r="7" spans="1:16" x14ac:dyDescent="0.2">
      <c r="M7" s="10" t="str">
        <f>name!E8</f>
        <v>Skilled trades occupations</v>
      </c>
      <c r="N7" s="11">
        <f>'Occ T1'!F68</f>
        <v>-9.3198027662035372</v>
      </c>
      <c r="O7" s="11">
        <f>'Occ T1'!AB68</f>
        <v>1.2284528706722853</v>
      </c>
      <c r="P7" s="11">
        <f>'Occ T1'!Q68</f>
        <v>-10.548255636875865</v>
      </c>
    </row>
    <row r="8" spans="1:16" x14ac:dyDescent="0.2">
      <c r="M8" s="10" t="str">
        <f>name!E9</f>
        <v>Caring, leisure and other service occupations</v>
      </c>
      <c r="N8" s="11">
        <f>'Occ T1'!F69</f>
        <v>16.850640895903041</v>
      </c>
      <c r="O8" s="11">
        <f>'Occ T1'!AB69</f>
        <v>10.093010374785706</v>
      </c>
      <c r="P8" s="11">
        <f>'Occ T1'!Q69</f>
        <v>6.7576305211173029</v>
      </c>
    </row>
    <row r="9" spans="1:16" x14ac:dyDescent="0.2">
      <c r="M9" s="10" t="str">
        <f>name!E10</f>
        <v>Sales and customer service occupations</v>
      </c>
      <c r="N9" s="11">
        <f>'Occ T1'!F70</f>
        <v>-0.72556146769176166</v>
      </c>
      <c r="O9" s="11">
        <f>'Occ T1'!AB70</f>
        <v>-1.286040938724561</v>
      </c>
      <c r="P9" s="11">
        <f>'Occ T1'!Q70</f>
        <v>0.56047947103283491</v>
      </c>
    </row>
    <row r="10" spans="1:16" x14ac:dyDescent="0.2">
      <c r="M10" s="10" t="str">
        <f>name!E11</f>
        <v>Process, plant and machine operatives</v>
      </c>
      <c r="N10" s="11">
        <f>'Occ T1'!F71</f>
        <v>7.0134110858580243</v>
      </c>
      <c r="O10" s="11">
        <f>'Occ T1'!AB71</f>
        <v>4.2771113466211457</v>
      </c>
      <c r="P10" s="11">
        <f>'Occ T1'!Q71</f>
        <v>2.7362997392368982</v>
      </c>
    </row>
    <row r="11" spans="1:16" x14ac:dyDescent="0.2">
      <c r="M11" s="10" t="str">
        <f>name!E12</f>
        <v>Elementary occupations</v>
      </c>
      <c r="N11" s="11">
        <f>'Occ T1'!F72</f>
        <v>-10.991620577664193</v>
      </c>
      <c r="O11" s="11">
        <f>'Occ T1'!AB72</f>
        <v>-5.9141006201559634</v>
      </c>
      <c r="P11" s="11">
        <f>'Occ T1'!Q72</f>
        <v>-5.0775199575080521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43.26299999999992</v>
      </c>
      <c r="O13" s="11">
        <f>'Occ T1'!AB74</f>
        <v>29.481668601945898</v>
      </c>
      <c r="P13" s="11">
        <f>'Occ T1'!Q74</f>
        <v>13.781331398054363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Derby, Derbyshire, Nottingham and Nottinghamshire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3.7162528874903735</v>
      </c>
      <c r="O3" s="11">
        <f>'Occ T5'!H44</f>
        <v>4.5039506656374471</v>
      </c>
      <c r="P3" s="11">
        <f>'Occ T5'!G44</f>
        <v>6.5468644790495745</v>
      </c>
    </row>
    <row r="4" spans="1:16" x14ac:dyDescent="0.2">
      <c r="M4" s="10" t="str">
        <f>name!E5</f>
        <v>Professional occupations</v>
      </c>
      <c r="N4" s="11">
        <f>'Occ T5'!I45</f>
        <v>-0.11684789960323627</v>
      </c>
      <c r="O4" s="11">
        <f>'Occ T5'!H45</f>
        <v>8.9403368077115388</v>
      </c>
      <c r="P4" s="11">
        <f>'Occ T5'!G45</f>
        <v>29.844813331976468</v>
      </c>
    </row>
    <row r="5" spans="1:16" x14ac:dyDescent="0.2">
      <c r="M5" s="10" t="str">
        <f>name!E6</f>
        <v>Associate professional occupations</v>
      </c>
      <c r="N5" s="11">
        <f>'Occ T5'!I46</f>
        <v>2.6057502251690678E-2</v>
      </c>
      <c r="O5" s="11">
        <f>'Occ T5'!H46</f>
        <v>1.1480134239254731</v>
      </c>
      <c r="P5" s="11">
        <f>'Occ T5'!G46</f>
        <v>2.9244297324955113</v>
      </c>
    </row>
    <row r="6" spans="1:16" x14ac:dyDescent="0.2">
      <c r="M6" s="10" t="str">
        <f>name!E7</f>
        <v>Administrative and secretarial occupations</v>
      </c>
      <c r="N6" s="11">
        <f>'Occ T5'!I47</f>
        <v>-0.27602595721858414</v>
      </c>
      <c r="O6" s="11">
        <f>'Occ T5'!H47</f>
        <v>-7.4475925517294712</v>
      </c>
      <c r="P6" s="11">
        <f>'Occ T5'!G47</f>
        <v>-9.3743195921880371</v>
      </c>
    </row>
    <row r="7" spans="1:16" x14ac:dyDescent="0.2">
      <c r="M7" s="10" t="str">
        <f>name!E8</f>
        <v>Skilled trades occupations</v>
      </c>
      <c r="N7" s="11">
        <f>'Occ T5'!I48</f>
        <v>0.54143246491010188</v>
      </c>
      <c r="O7" s="11">
        <f>'Occ T5'!H48</f>
        <v>0.41240023850119911</v>
      </c>
      <c r="P7" s="11">
        <f>'Occ T5'!G48</f>
        <v>-10.27363546961486</v>
      </c>
    </row>
    <row r="8" spans="1:16" x14ac:dyDescent="0.2">
      <c r="M8" s="10" t="str">
        <f>name!E9</f>
        <v>Caring, leisure and other service occupations</v>
      </c>
      <c r="N8" s="11">
        <f>'Occ T5'!I49</f>
        <v>1.7399589780477811</v>
      </c>
      <c r="O8" s="11">
        <f>'Occ T5'!H49</f>
        <v>3.6897915068967393</v>
      </c>
      <c r="P8" s="11">
        <f>'Occ T5'!G49</f>
        <v>11.420890410958577</v>
      </c>
    </row>
    <row r="9" spans="1:16" x14ac:dyDescent="0.2">
      <c r="M9" s="10" t="str">
        <f>name!E10</f>
        <v>Sales and customer service occupations</v>
      </c>
      <c r="N9" s="11">
        <f>'Occ T5'!I50</f>
        <v>-0.7668302228057593</v>
      </c>
      <c r="O9" s="11">
        <f>'Occ T5'!H50</f>
        <v>0.88950839236031243</v>
      </c>
      <c r="P9" s="11">
        <f>'Occ T5'!G50</f>
        <v>-0.84823963724630858</v>
      </c>
    </row>
    <row r="10" spans="1:16" x14ac:dyDescent="0.2">
      <c r="M10" s="10" t="str">
        <f>name!E11</f>
        <v>Process, plant and machine operatives</v>
      </c>
      <c r="N10" s="11">
        <f>'Occ T5'!I51</f>
        <v>1.211481627657486</v>
      </c>
      <c r="O10" s="11">
        <f>'Occ T5'!H51</f>
        <v>3.1592237727732577</v>
      </c>
      <c r="P10" s="11">
        <f>'Occ T5'!G51</f>
        <v>2.6427056854272664</v>
      </c>
    </row>
    <row r="11" spans="1:16" x14ac:dyDescent="0.2">
      <c r="M11" s="10" t="str">
        <f>name!E12</f>
        <v>Elementary occupations</v>
      </c>
      <c r="N11" s="11">
        <f>'Occ T5'!I52</f>
        <v>1.748508973364304</v>
      </c>
      <c r="O11" s="11">
        <f>'Occ T5'!H52</f>
        <v>-10.568426937356655</v>
      </c>
      <c r="P11" s="11">
        <f>'Occ T5'!G52</f>
        <v>-2.1717026136717479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7.8239883540941833</v>
      </c>
      <c r="O13" s="11">
        <f>'Occ T5'!H54</f>
        <v>4.7272053187197116</v>
      </c>
      <c r="P13" s="11">
        <f>'Occ T5'!G54</f>
        <v>30.711806327186423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0.82045043122046746</v>
      </c>
      <c r="O18" s="11">
        <f>'Occ T5'!AN44</f>
        <v>1.5617306590168116</v>
      </c>
      <c r="P18" s="11">
        <f>'Occ T5'!AM44</f>
        <v>5.6919452957517791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1.3355361529445631</v>
      </c>
      <c r="O19" s="11">
        <f>'Occ T5'!AN45</f>
        <v>6.1316602936672737</v>
      </c>
      <c r="P19" s="11">
        <f>'Occ T5'!AM45</f>
        <v>14.606516757098312</v>
      </c>
    </row>
    <row r="20" spans="13:16" x14ac:dyDescent="0.2">
      <c r="M20" s="10" t="str">
        <f t="shared" si="0"/>
        <v>Associate professional occupations</v>
      </c>
      <c r="N20" s="11">
        <f>'Occ T5'!AO46</f>
        <v>0.61422243124833287</v>
      </c>
      <c r="O20" s="11">
        <f>'Occ T5'!AN46</f>
        <v>2.1863341167678669</v>
      </c>
      <c r="P20" s="11">
        <f>'Occ T5'!AM46</f>
        <v>5.4687746082469246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-0.48861069604320884</v>
      </c>
      <c r="O21" s="11">
        <f>'Occ T5'!AN47</f>
        <v>-7.0243548045012645</v>
      </c>
      <c r="P21" s="11">
        <f>'Occ T5'!AM47</f>
        <v>-9.8209696766704155</v>
      </c>
    </row>
    <row r="22" spans="13:16" x14ac:dyDescent="0.2">
      <c r="M22" s="10" t="str">
        <f t="shared" si="0"/>
        <v>Skilled trades occupations</v>
      </c>
      <c r="N22" s="11">
        <f>'Occ T5'!AO48</f>
        <v>0.67499457397454155</v>
      </c>
      <c r="O22" s="11">
        <f>'Occ T5'!AN48</f>
        <v>-6.0165426487645224E-2</v>
      </c>
      <c r="P22" s="11">
        <f>'Occ T5'!AM48</f>
        <v>0.61362372318538494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0.91151514200029915</v>
      </c>
      <c r="O23" s="11">
        <f>'Occ T5'!AN49</f>
        <v>1.9085398016407638</v>
      </c>
      <c r="P23" s="11">
        <f>'Occ T5'!AM49</f>
        <v>7.2729554311447231</v>
      </c>
    </row>
    <row r="24" spans="13:16" x14ac:dyDescent="0.2">
      <c r="M24" s="10" t="str">
        <f t="shared" si="0"/>
        <v>Sales and customer service occupations</v>
      </c>
      <c r="N24" s="11">
        <f>'Occ T5'!AO50</f>
        <v>-0.33893254921609373</v>
      </c>
      <c r="O24" s="11">
        <f>'Occ T5'!AN50</f>
        <v>-2.2526201832278048E-2</v>
      </c>
      <c r="P24" s="11">
        <f>'Occ T5'!AM50</f>
        <v>-0.92458218767619726</v>
      </c>
    </row>
    <row r="25" spans="13:16" x14ac:dyDescent="0.2">
      <c r="M25" s="10" t="str">
        <f t="shared" si="0"/>
        <v>Process, plant and machine operatives</v>
      </c>
      <c r="N25" s="11">
        <f>'Occ T5'!AO51</f>
        <v>-5.4297619182887669E-2</v>
      </c>
      <c r="O25" s="11">
        <f>'Occ T5'!AN51</f>
        <v>2.1442338761966244</v>
      </c>
      <c r="P25" s="11">
        <f>'Occ T5'!AM51</f>
        <v>2.1871750896074138</v>
      </c>
    </row>
    <row r="26" spans="13:16" x14ac:dyDescent="0.2">
      <c r="M26" s="10" t="str">
        <f t="shared" si="0"/>
        <v>Elementary occupations</v>
      </c>
      <c r="N26" s="11">
        <f>'Occ T5'!AO52</f>
        <v>0.49801748525947165</v>
      </c>
      <c r="O26" s="11">
        <f>'Occ T5'!AN52</f>
        <v>-7.2908813239816439</v>
      </c>
      <c r="P26" s="11">
        <f>'Occ T5'!AM52</f>
        <v>0.87876321856616002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3.9728953522054837</v>
      </c>
      <c r="O28" s="11">
        <f>'Occ T5'!AN54</f>
        <v>-0.46542900951348543</v>
      </c>
      <c r="P28" s="11">
        <f>'Occ T5'!AM54</f>
        <v>25.974202259254071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2.895802456269891</v>
      </c>
      <c r="O33" s="11">
        <f>'Occ T5'!X44</f>
        <v>2.9422200066206301</v>
      </c>
      <c r="P33" s="11">
        <f>'Occ T5'!W44</f>
        <v>0.85491918329777405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-1.4523840525478082</v>
      </c>
      <c r="O34" s="11">
        <f>'Occ T5'!X45</f>
        <v>2.8086765140442687</v>
      </c>
      <c r="P34" s="11">
        <f>'Occ T5'!W45</f>
        <v>15.238296574878163</v>
      </c>
    </row>
    <row r="35" spans="1:16" x14ac:dyDescent="0.2">
      <c r="M35" s="10" t="str">
        <f t="shared" si="1"/>
        <v>Associate professional occupations</v>
      </c>
      <c r="N35" s="11">
        <f>'Occ T5'!Y46</f>
        <v>-0.58816492899664752</v>
      </c>
      <c r="O35" s="11">
        <f>'Occ T5'!X46</f>
        <v>-1.0383206928423938</v>
      </c>
      <c r="P35" s="11">
        <f>'Occ T5'!W46</f>
        <v>-2.5443448757514133</v>
      </c>
    </row>
    <row r="36" spans="1:16" x14ac:dyDescent="0.2">
      <c r="M36" s="10" t="str">
        <f t="shared" si="1"/>
        <v>Administrative and secretarial occupations</v>
      </c>
      <c r="N36" s="11">
        <f>'Occ T5'!Y47</f>
        <v>0.21258473882462292</v>
      </c>
      <c r="O36" s="11">
        <f>'Occ T5'!X47</f>
        <v>-0.42323774722816054</v>
      </c>
      <c r="P36" s="11">
        <f>'Occ T5'!W47</f>
        <v>0.44665008448234644</v>
      </c>
    </row>
    <row r="37" spans="1:16" x14ac:dyDescent="0.2">
      <c r="M37" s="10" t="str">
        <f t="shared" si="1"/>
        <v>Skilled trades occupations</v>
      </c>
      <c r="N37" s="11">
        <f>'Occ T5'!Y48</f>
        <v>-0.13356210906442811</v>
      </c>
      <c r="O37" s="11">
        <f>'Occ T5'!X48</f>
        <v>0.472565664988843</v>
      </c>
      <c r="P37" s="11">
        <f>'Occ T5'!W48</f>
        <v>-10.887259192800272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0.82844383604747929</v>
      </c>
      <c r="O38" s="11">
        <f>'Occ T5'!X49</f>
        <v>1.7812517052559773</v>
      </c>
      <c r="P38" s="11">
        <f>'Occ T5'!W49</f>
        <v>4.1479349798138312</v>
      </c>
    </row>
    <row r="39" spans="1:16" x14ac:dyDescent="0.2">
      <c r="M39" s="10" t="str">
        <f t="shared" si="1"/>
        <v>Sales and customer service occupations</v>
      </c>
      <c r="N39" s="11">
        <f>'Occ T5'!Y50</f>
        <v>-0.42789767358966513</v>
      </c>
      <c r="O39" s="11">
        <f>'Occ T5'!X50</f>
        <v>0.91203459419260824</v>
      </c>
      <c r="P39" s="11">
        <f>'Occ T5'!W50</f>
        <v>7.6342550429879807E-2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Derby, Derbyshire, Nottingham and Nottinghamshire</v>
      </c>
      <c r="M40" s="10" t="str">
        <f t="shared" si="1"/>
        <v>Process, plant and machine operatives</v>
      </c>
      <c r="N40" s="11">
        <f>'Occ T5'!Y51</f>
        <v>1.2657792468403688</v>
      </c>
      <c r="O40" s="11">
        <f>'Occ T5'!X51</f>
        <v>1.0149898965766262</v>
      </c>
      <c r="P40" s="11">
        <f>'Occ T5'!W51</f>
        <v>0.4555305958198943</v>
      </c>
    </row>
    <row r="41" spans="1:16" x14ac:dyDescent="0.2">
      <c r="M41" s="10" t="str">
        <f t="shared" si="1"/>
        <v>Elementary occupations</v>
      </c>
      <c r="N41" s="11">
        <f>'Occ T5'!Y52</f>
        <v>1.2504914881048306</v>
      </c>
      <c r="O41" s="11">
        <f>'Occ T5'!X52</f>
        <v>-3.2775456133750254</v>
      </c>
      <c r="P41" s="11">
        <f>'Occ T5'!W52</f>
        <v>-3.0504658322379115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3.8510930018886569</v>
      </c>
      <c r="O43" s="11">
        <f>'Occ T5'!X54</f>
        <v>5.1926343282333676</v>
      </c>
      <c r="P43" s="11">
        <f>'Occ T5'!W54</f>
        <v>4.7376040679323523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Derby, Derbyshire, Nottingham and Nottinghamshire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Derby, Derbyshire, Nottingham and Nottinghamshire, Derby, Derbyshire, Nottingham and Nottinghamshire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11.031642012494432</v>
      </c>
      <c r="C5" s="11">
        <f>HLOOKUP(C$3,'Qual F1'!$M$4:$BW$14,11,FALSE)</f>
        <v>15.131130071438985</v>
      </c>
      <c r="D5" s="11">
        <f>HLOOKUP(D$3,'Qual F1'!$M$4:$BW$14,11,FALSE)</f>
        <v>14.328148121666912</v>
      </c>
      <c r="E5" s="11">
        <f>HLOOKUP(E$3,'Qual F1'!$M$4:$BW$14,11,FALSE)</f>
        <v>17.378172037988389</v>
      </c>
      <c r="F5" s="11">
        <f>HLOOKUP(F$3,'Qual F1'!$M$4:$BW$14,11,FALSE)</f>
        <v>22.552400909402174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74.005166824282526</v>
      </c>
      <c r="C6" s="11">
        <f>HLOOKUP(C$3,'Qual F1'!$M$4:$BW$14,10,FALSE)</f>
        <v>104.93161033186988</v>
      </c>
      <c r="D6" s="11">
        <f>HLOOKUP(D$3,'Qual F1'!$M$4:$BW$14,10,FALSE)</f>
        <v>97.928131128497029</v>
      </c>
      <c r="E6" s="11">
        <f>HLOOKUP(E$3,'Qual F1'!$M$4:$BW$14,10,FALSE)</f>
        <v>118.61374074107088</v>
      </c>
      <c r="F6" s="11">
        <f>HLOOKUP(F$3,'Qual F1'!$M$4:$BW$14,10,FALSE)</f>
        <v>155.42487069480393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174.97136817136123</v>
      </c>
      <c r="C7" s="11">
        <f>HLOOKUP(C$3,'Qual F1'!$M$4:$BW$14,9,FALSE)</f>
        <v>189.03907021018088</v>
      </c>
      <c r="D7" s="11">
        <f>HLOOKUP(D$3,'Qual F1'!$M$4:$BW$14,9,FALSE)</f>
        <v>209.32192668675202</v>
      </c>
      <c r="E7" s="11">
        <f>HLOOKUP(E$3,'Qual F1'!$M$4:$BW$14,9,FALSE)</f>
        <v>228.84796529411108</v>
      </c>
      <c r="F7" s="11">
        <f>HLOOKUP(F$3,'Qual F1'!$M$4:$BW$14,9,FALSE)</f>
        <v>276.4458877971976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57.171752491306698</v>
      </c>
      <c r="C8" s="11">
        <f>HLOOKUP(C$3,'Qual F1'!$M$4:$BW$14,8,FALSE)</f>
        <v>56.06354746444854</v>
      </c>
      <c r="D8" s="11">
        <f>HLOOKUP(D$3,'Qual F1'!$M$4:$BW$14,8,FALSE)</f>
        <v>58.916560369109376</v>
      </c>
      <c r="E8" s="11">
        <f>HLOOKUP(E$3,'Qual F1'!$M$4:$BW$14,8,FALSE)</f>
        <v>60.104499615381897</v>
      </c>
      <c r="F8" s="11">
        <f>HLOOKUP(F$3,'Qual F1'!$M$4:$BW$14,8,FALSE)</f>
        <v>68.686115536703056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53.331359197851221</v>
      </c>
      <c r="C9" s="11">
        <f>HLOOKUP(C$3,'Qual F1'!$M$4:$BW$14,7,FALSE)</f>
        <v>54.444994960432517</v>
      </c>
      <c r="D9" s="11">
        <f>HLOOKUP(D$3,'Qual F1'!$M$4:$BW$14,7,FALSE)</f>
        <v>61.12306931933081</v>
      </c>
      <c r="E9" s="11">
        <f>HLOOKUP(E$3,'Qual F1'!$M$4:$BW$14,7,FALSE)</f>
        <v>64.192049965273014</v>
      </c>
      <c r="F9" s="11">
        <f>HLOOKUP(F$3,'Qual F1'!$M$4:$BW$14,7,FALSE)</f>
        <v>76.047209116096965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221.28209297533598</v>
      </c>
      <c r="C10" s="11">
        <f>HLOOKUP(C$3,'Qual F1'!$M$4:$BW$14,6,FALSE)</f>
        <v>246.79247717907398</v>
      </c>
      <c r="D10" s="11">
        <f>HLOOKUP(D$3,'Qual F1'!$M$4:$BW$14,6,FALSE)</f>
        <v>241.98428626715824</v>
      </c>
      <c r="E10" s="11">
        <f>HLOOKUP(E$3,'Qual F1'!$M$4:$BW$14,6,FALSE)</f>
        <v>245.41313796725669</v>
      </c>
      <c r="F10" s="11">
        <f>HLOOKUP(F$3,'Qual F1'!$M$4:$BW$14,6,FALSE)</f>
        <v>256.18712934673403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228.37460571333239</v>
      </c>
      <c r="C11" s="11">
        <f>HLOOKUP(C$3,'Qual F1'!$M$4:$BW$14,5,FALSE)</f>
        <v>233.71008982726264</v>
      </c>
      <c r="D11" s="11">
        <f>HLOOKUP(D$3,'Qual F1'!$M$4:$BW$14,5,FALSE)</f>
        <v>222.7180180947469</v>
      </c>
      <c r="E11" s="11">
        <f>HLOOKUP(E$3,'Qual F1'!$M$4:$BW$14,5,FALSE)</f>
        <v>205.61932934213678</v>
      </c>
      <c r="F11" s="11">
        <f>HLOOKUP(F$3,'Qual F1'!$M$4:$BW$14,5,FALSE)</f>
        <v>170.2064049071802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168.64355493371926</v>
      </c>
      <c r="C12" s="11">
        <f>HLOOKUP(C$3,'Qual F1'!$M$4:$BW$14,4,FALSE)</f>
        <v>143.57441680643629</v>
      </c>
      <c r="D12" s="11">
        <f>HLOOKUP(D$3,'Qual F1'!$M$4:$BW$14,4,FALSE)</f>
        <v>141.67162280518332</v>
      </c>
      <c r="E12" s="11">
        <f>HLOOKUP(E$3,'Qual F1'!$M$4:$BW$14,4,FALSE)</f>
        <v>124.46257958329711</v>
      </c>
      <c r="F12" s="11">
        <f>HLOOKUP(F$3,'Qual F1'!$M$4:$BW$14,4,FALSE)</f>
        <v>77.936854690622141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49.481457680316069</v>
      </c>
      <c r="C13" s="11">
        <f>HLOOKUP(C$3,'Qual F1'!$M$4:$BW$14,3,FALSE)</f>
        <v>45.627663148855895</v>
      </c>
      <c r="D13" s="11">
        <f>HLOOKUP(D$3,'Qual F1'!$M$4:$BW$14,3,FALSE)</f>
        <v>38.235237207554341</v>
      </c>
      <c r="E13" s="11">
        <f>HLOOKUP(E$3,'Qual F1'!$M$4:$BW$14,3,FALSE)</f>
        <v>36.052525453483369</v>
      </c>
      <c r="F13" s="11">
        <f>HLOOKUP(F$3,'Qual F1'!$M$4:$BW$14,3,FALSE)</f>
        <v>26.003127001259937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1038.2929999999997</v>
      </c>
      <c r="C15" s="11">
        <f t="shared" ref="C15:F15" si="0">SUM(C5:C13)</f>
        <v>1089.3149999999996</v>
      </c>
      <c r="D15" s="11">
        <f t="shared" si="0"/>
        <v>1086.226999999999</v>
      </c>
      <c r="E15" s="11">
        <f t="shared" si="0"/>
        <v>1100.6839999999993</v>
      </c>
      <c r="F15" s="11">
        <f t="shared" si="0"/>
        <v>1129.49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1.0624787042284245</v>
      </c>
      <c r="C19" s="18">
        <f t="shared" si="1"/>
        <v>1.3890500058696511</v>
      </c>
      <c r="D19" s="18">
        <f t="shared" si="1"/>
        <v>1.3190749375284287</v>
      </c>
      <c r="E19" s="18">
        <f t="shared" si="1"/>
        <v>1.578852062716311</v>
      </c>
      <c r="F19" s="18">
        <f t="shared" si="1"/>
        <v>1.9966888515526631</v>
      </c>
      <c r="G19" s="11"/>
    </row>
    <row r="20" spans="1:7" x14ac:dyDescent="0.2">
      <c r="A20" t="str">
        <f>$A6</f>
        <v>RQF7 Other higher degree</v>
      </c>
      <c r="B20" s="18">
        <f t="shared" si="1"/>
        <v>7.1275802518443783</v>
      </c>
      <c r="C20" s="18">
        <f t="shared" si="1"/>
        <v>9.6328068861504637</v>
      </c>
      <c r="D20" s="18">
        <f t="shared" si="1"/>
        <v>9.0154388657708857</v>
      </c>
      <c r="E20" s="18">
        <f t="shared" si="1"/>
        <v>10.776366399536194</v>
      </c>
      <c r="F20" s="18">
        <f t="shared" si="1"/>
        <v>13.760623882885545</v>
      </c>
      <c r="G20" s="11"/>
    </row>
    <row r="21" spans="1:7" x14ac:dyDescent="0.2">
      <c r="A21" t="str">
        <f>$A7</f>
        <v>RQF6 First degree</v>
      </c>
      <c r="B21" s="18">
        <f t="shared" si="1"/>
        <v>16.851829702344258</v>
      </c>
      <c r="C21" s="18">
        <f t="shared" si="1"/>
        <v>17.353939880583759</v>
      </c>
      <c r="D21" s="18">
        <f t="shared" si="1"/>
        <v>19.270550878108555</v>
      </c>
      <c r="E21" s="18">
        <f t="shared" si="1"/>
        <v>20.791431990844895</v>
      </c>
      <c r="F21" s="18">
        <f t="shared" si="1"/>
        <v>24.475284225375844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5.5063216732951794</v>
      </c>
      <c r="C22" s="18">
        <f t="shared" si="3"/>
        <v>5.1466791024128522</v>
      </c>
      <c r="D22" s="18">
        <f t="shared" si="3"/>
        <v>5.4239639015702457</v>
      </c>
      <c r="E22" s="18">
        <f t="shared" si="3"/>
        <v>5.4606498881951531</v>
      </c>
      <c r="F22" s="18">
        <f t="shared" si="3"/>
        <v>6.0811618993265153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5.1364459933613382</v>
      </c>
      <c r="C23" s="18">
        <f t="shared" si="4"/>
        <v>4.9980946705436482</v>
      </c>
      <c r="D23" s="18">
        <f t="shared" si="4"/>
        <v>5.6270990611843441</v>
      </c>
      <c r="E23" s="18">
        <f t="shared" si="4"/>
        <v>5.8320144533102187</v>
      </c>
      <c r="F23" s="18">
        <f t="shared" si="4"/>
        <v>6.7328802482622212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21.31210486590356</v>
      </c>
      <c r="C24" s="18">
        <f t="shared" si="5"/>
        <v>22.65574945530669</v>
      </c>
      <c r="D24" s="18">
        <f t="shared" si="5"/>
        <v>22.277506107577739</v>
      </c>
      <c r="E24" s="18">
        <f t="shared" si="5"/>
        <v>22.296420949814554</v>
      </c>
      <c r="F24" s="18">
        <f t="shared" si="5"/>
        <v>22.681664233125925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21.995198437563623</v>
      </c>
      <c r="C25" s="18">
        <f t="shared" si="6"/>
        <v>21.454775691812074</v>
      </c>
      <c r="D25" s="18">
        <f t="shared" si="6"/>
        <v>20.503819007882065</v>
      </c>
      <c r="E25" s="18">
        <f t="shared" si="6"/>
        <v>18.681050087230933</v>
      </c>
      <c r="F25" s="18">
        <f t="shared" si="6"/>
        <v>15.069314903822095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16.242385813418689</v>
      </c>
      <c r="C26" s="18">
        <f>C12/C$15*100</f>
        <v>13.180247844419322</v>
      </c>
      <c r="D26" s="18">
        <f t="shared" si="7"/>
        <v>13.042542931190576</v>
      </c>
      <c r="E26" s="18">
        <f t="shared" si="7"/>
        <v>11.307748598443986</v>
      </c>
      <c r="F26" s="18">
        <f t="shared" si="7"/>
        <v>6.9001810277755569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4.7656545580405618</v>
      </c>
      <c r="C27" s="18">
        <f>C13/C$15*100</f>
        <v>4.1886564629015401</v>
      </c>
      <c r="D27" s="18">
        <f t="shared" si="8"/>
        <v>3.5200043091871565</v>
      </c>
      <c r="E27" s="18">
        <f t="shared" si="8"/>
        <v>3.2754655699077477</v>
      </c>
      <c r="F27" s="18">
        <f t="shared" si="8"/>
        <v>2.3022007278736365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8.2200676601219325</v>
      </c>
      <c r="C33" s="18">
        <f t="shared" si="9"/>
        <v>-5.3068207462425798</v>
      </c>
      <c r="D33" s="18">
        <f t="shared" si="9"/>
        <v>3.9352358642747332</v>
      </c>
      <c r="E33" s="18">
        <f t="shared" si="9"/>
        <v>2.6405260256618712</v>
      </c>
      <c r="F33" s="18">
        <f>IF(F$3-D$3 &lt;&gt; 0,(EXP(LN(F5/D5)/(F$3-D$3))-1)*100,0)</f>
        <v>3.0702939714097655</v>
      </c>
    </row>
    <row r="34" spans="1:6" x14ac:dyDescent="0.2">
      <c r="A34" t="str">
        <f>$A20</f>
        <v>RQF7 Other higher degree</v>
      </c>
      <c r="B34" s="18">
        <f t="shared" si="9"/>
        <v>9.1216876256639203</v>
      </c>
      <c r="C34" s="18">
        <f t="shared" si="9"/>
        <v>-6.6743273844962143</v>
      </c>
      <c r="D34" s="18">
        <f t="shared" si="9"/>
        <v>3.9071677537300342</v>
      </c>
      <c r="E34" s="18">
        <f t="shared" si="9"/>
        <v>2.7397610269936035</v>
      </c>
      <c r="F34" s="18">
        <f t="shared" ref="F34:F43" si="10">IF(F$3-D$3 &lt;&gt; 0,(EXP(LN(F6/D6)/(F$3-D$3))-1)*100,0)</f>
        <v>3.1274319527155647</v>
      </c>
    </row>
    <row r="35" spans="1:6" x14ac:dyDescent="0.2">
      <c r="A35" t="str">
        <f>$A21</f>
        <v>RQF6 First degree</v>
      </c>
      <c r="B35" s="18">
        <f t="shared" si="9"/>
        <v>1.9520930592330066</v>
      </c>
      <c r="C35" s="18">
        <f t="shared" si="9"/>
        <v>10.729452093696757</v>
      </c>
      <c r="D35" s="18">
        <f t="shared" si="9"/>
        <v>1.7996925532782981</v>
      </c>
      <c r="E35" s="18">
        <f t="shared" si="9"/>
        <v>1.9075376095799568</v>
      </c>
      <c r="F35" s="18">
        <f t="shared" si="10"/>
        <v>1.8715765690723307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-0.48815750267513502</v>
      </c>
      <c r="C36" s="18">
        <f t="shared" ref="C36:E36" si="12">IF(D$3-C$3 &lt;&gt; 0,(EXP(LN(D8/C8)/(D$3-C$3))-1)*100,0)</f>
        <v>5.0888911488699673</v>
      </c>
      <c r="D36" s="18">
        <f t="shared" si="12"/>
        <v>0.40004797703845352</v>
      </c>
      <c r="E36" s="18">
        <f t="shared" si="12"/>
        <v>1.3435695398498204</v>
      </c>
      <c r="F36" s="18">
        <f t="shared" si="10"/>
        <v>1.0280812383479443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0.51799735109165912</v>
      </c>
      <c r="C37" s="18">
        <f t="shared" si="13"/>
        <v>12.265726838163049</v>
      </c>
      <c r="D37" s="18">
        <f t="shared" si="13"/>
        <v>0.98461594127894347</v>
      </c>
      <c r="E37" s="18">
        <f t="shared" si="13"/>
        <v>1.709191844163227</v>
      </c>
      <c r="F37" s="18">
        <f t="shared" si="10"/>
        <v>1.4670907206339789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2.765280425930472</v>
      </c>
      <c r="C38" s="18">
        <f t="shared" si="14"/>
        <v>-1.9482728837098562</v>
      </c>
      <c r="D38" s="18">
        <f t="shared" si="14"/>
        <v>0.28180184751886994</v>
      </c>
      <c r="E38" s="18">
        <f t="shared" si="14"/>
        <v>0.43057515918174527</v>
      </c>
      <c r="F38" s="18">
        <f t="shared" si="10"/>
        <v>0.38095954778227803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0.57902306247088475</v>
      </c>
      <c r="C39" s="18">
        <f t="shared" si="15"/>
        <v>-4.7032936150253839</v>
      </c>
      <c r="D39" s="18">
        <f t="shared" si="15"/>
        <v>-1.5849047810426398</v>
      </c>
      <c r="E39" s="18">
        <f t="shared" si="15"/>
        <v>-1.8723957037380723</v>
      </c>
      <c r="F39" s="18">
        <f t="shared" si="10"/>
        <v>-1.7766588309370612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-3.9434845455183387</v>
      </c>
      <c r="C40" s="18">
        <f t="shared" si="16"/>
        <v>-1.325301570835058</v>
      </c>
      <c r="D40" s="18">
        <f t="shared" si="16"/>
        <v>-2.5568789251677382</v>
      </c>
      <c r="E40" s="18">
        <f t="shared" si="16"/>
        <v>-4.5731896559489504</v>
      </c>
      <c r="F40" s="18">
        <f t="shared" si="10"/>
        <v>-3.9057649967662367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-2.0066882037880096</v>
      </c>
      <c r="C41" s="18">
        <f t="shared" si="17"/>
        <v>-16.201631710097598</v>
      </c>
      <c r="D41" s="18">
        <f t="shared" si="17"/>
        <v>-1.1687289777230991</v>
      </c>
      <c r="E41" s="18">
        <f t="shared" si="17"/>
        <v>-3.2147918296686728</v>
      </c>
      <c r="F41" s="18">
        <f t="shared" si="10"/>
        <v>-2.5375212472126263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1.206496144054614</v>
      </c>
      <c r="C43" s="18">
        <f t="shared" ref="C43" si="18">IF(D$3-C$3 &lt;&gt; 0,(EXP(LN(D15/C15)/(D$3-C$3))-1)*100,0)</f>
        <v>-0.28348090313643493</v>
      </c>
      <c r="D43" s="18">
        <f>IF(E$3-D$3 &lt;&gt; 0,(EXP(LN(E15/D15)/(E$3-D$3))-1)*100,0)</f>
        <v>0.26478155132725334</v>
      </c>
      <c r="E43" s="18">
        <f>IF(F$3-E$3 &lt;&gt; 0,(EXP(LN(F15/E15)/(F$3-E$3))-1)*100,0)</f>
        <v>0.2586779823788854</v>
      </c>
      <c r="F43" s="18">
        <f t="shared" si="10"/>
        <v>0.26071246407703974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4.0994880589445533</v>
      </c>
      <c r="C47" s="27">
        <f>D5-C5</f>
        <v>-0.80298194977207338</v>
      </c>
      <c r="D47" s="27">
        <f>E5-D5</f>
        <v>3.0500239163214768</v>
      </c>
      <c r="E47" s="27">
        <f>F5-E5</f>
        <v>5.174228871413785</v>
      </c>
      <c r="F47" s="27">
        <f>F5-D5</f>
        <v>8.2242527877352618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30.926443507587351</v>
      </c>
      <c r="C48" s="27">
        <f t="shared" si="20"/>
        <v>-7.0034792033728479</v>
      </c>
      <c r="D48" s="27">
        <f t="shared" si="20"/>
        <v>20.685609612573856</v>
      </c>
      <c r="E48" s="27">
        <f t="shared" si="20"/>
        <v>36.811129953733044</v>
      </c>
      <c r="F48" s="27">
        <f t="shared" ref="F48:F57" si="21">F6-D6</f>
        <v>57.4967395663069</v>
      </c>
    </row>
    <row r="49" spans="1:6" x14ac:dyDescent="0.2">
      <c r="A49" t="str">
        <f t="shared" si="19"/>
        <v>RQF6 First degree</v>
      </c>
      <c r="B49" s="27">
        <f t="shared" ref="B49:E49" si="22">C7-B7</f>
        <v>14.067702038819647</v>
      </c>
      <c r="C49" s="27">
        <f t="shared" si="22"/>
        <v>20.282856476571141</v>
      </c>
      <c r="D49" s="27">
        <f t="shared" si="22"/>
        <v>19.526038607359055</v>
      </c>
      <c r="E49" s="27">
        <f t="shared" si="22"/>
        <v>47.597922503086522</v>
      </c>
      <c r="F49" s="27">
        <f t="shared" si="21"/>
        <v>67.123961110445578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-1.1082050268581582</v>
      </c>
      <c r="C50" s="27">
        <f t="shared" si="23"/>
        <v>2.8530129046608366</v>
      </c>
      <c r="D50" s="27">
        <f t="shared" si="23"/>
        <v>1.1879392462725207</v>
      </c>
      <c r="E50" s="27">
        <f t="shared" si="23"/>
        <v>8.5816159213211591</v>
      </c>
      <c r="F50" s="27">
        <f t="shared" si="21"/>
        <v>9.7695551675936798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1.1136357625812963</v>
      </c>
      <c r="C51" s="27">
        <f t="shared" si="24"/>
        <v>6.6780743588982929</v>
      </c>
      <c r="D51" s="27">
        <f t="shared" si="24"/>
        <v>3.0689806459422044</v>
      </c>
      <c r="E51" s="27">
        <f t="shared" si="24"/>
        <v>11.855159150823951</v>
      </c>
      <c r="F51" s="27">
        <f t="shared" si="21"/>
        <v>14.924139796766156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25.510384203737999</v>
      </c>
      <c r="C52" s="27">
        <f t="shared" si="25"/>
        <v>-4.8081909119157444</v>
      </c>
      <c r="D52" s="27">
        <f t="shared" si="25"/>
        <v>3.4288517000984484</v>
      </c>
      <c r="E52" s="27">
        <f t="shared" si="25"/>
        <v>10.773991379477337</v>
      </c>
      <c r="F52" s="27">
        <f t="shared" si="21"/>
        <v>14.202843079575786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5.3354841139302494</v>
      </c>
      <c r="C53" s="27">
        <f>D11-C11</f>
        <v>-10.99207173251574</v>
      </c>
      <c r="D53" s="27">
        <f t="shared" si="26"/>
        <v>-17.098688752610116</v>
      </c>
      <c r="E53" s="27">
        <f t="shared" si="26"/>
        <v>-35.412924434956579</v>
      </c>
      <c r="F53" s="27">
        <f t="shared" si="21"/>
        <v>-52.511613187566695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-25.069138127282969</v>
      </c>
      <c r="C54" s="27">
        <f t="shared" si="27"/>
        <v>-1.9027940012529712</v>
      </c>
      <c r="D54" s="27">
        <f t="shared" si="27"/>
        <v>-17.209043221886205</v>
      </c>
      <c r="E54" s="27">
        <f t="shared" si="27"/>
        <v>-46.525724892674972</v>
      </c>
      <c r="F54" s="27">
        <f t="shared" si="21"/>
        <v>-63.734768114561177</v>
      </c>
    </row>
    <row r="55" spans="1:6" x14ac:dyDescent="0.2">
      <c r="A55" t="str">
        <f t="shared" si="19"/>
        <v>No Qualification</v>
      </c>
      <c r="B55" s="27">
        <f t="shared" ref="B55:E55" si="28">C13-B13</f>
        <v>-3.8537945314601743</v>
      </c>
      <c r="C55" s="27">
        <f t="shared" si="28"/>
        <v>-7.3924259413015534</v>
      </c>
      <c r="D55" s="27">
        <f t="shared" si="28"/>
        <v>-2.1827117540709722</v>
      </c>
      <c r="E55" s="27">
        <f t="shared" si="28"/>
        <v>-10.049398452223432</v>
      </c>
      <c r="F55" s="27">
        <f t="shared" si="21"/>
        <v>-12.232110206294404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51.021999999999935</v>
      </c>
      <c r="C57" s="29">
        <f t="shared" ref="C57" si="29">D15-C15</f>
        <v>-3.0880000000006476</v>
      </c>
      <c r="D57" s="29">
        <f>E15-D15</f>
        <v>14.457000000000335</v>
      </c>
      <c r="E57" s="29">
        <f>F15-E15</f>
        <v>28.806000000000722</v>
      </c>
      <c r="F57" s="29">
        <f t="shared" si="21"/>
        <v>43.263000000001057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Derby, Derbyshire, Nottingham and Nottinghamshire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72.472300725180077</v>
      </c>
      <c r="N6" s="11">
        <v>66.176635069498403</v>
      </c>
      <c r="O6" s="11">
        <v>62.055775777747932</v>
      </c>
      <c r="P6" s="11">
        <v>57.767218989778215</v>
      </c>
      <c r="Q6" s="11">
        <v>55.476876197259443</v>
      </c>
      <c r="R6" s="11">
        <v>49.481457680316069</v>
      </c>
      <c r="S6" s="11">
        <v>47.529118024421329</v>
      </c>
      <c r="T6" s="11">
        <v>46.930824308621013</v>
      </c>
      <c r="U6" s="11">
        <v>51.432435324041627</v>
      </c>
      <c r="V6" s="11">
        <v>45.627663148855895</v>
      </c>
      <c r="W6" s="11">
        <v>38.235237207554341</v>
      </c>
      <c r="X6" s="11">
        <v>51.488967768691694</v>
      </c>
      <c r="Y6" s="11">
        <v>40.824230819260215</v>
      </c>
      <c r="Z6" s="11">
        <v>38.887646264977562</v>
      </c>
      <c r="AA6" s="11">
        <v>37.04608967511016</v>
      </c>
      <c r="AB6" s="11">
        <v>36.052525453483369</v>
      </c>
      <c r="AC6" s="11">
        <v>35.137188069620613</v>
      </c>
      <c r="AD6" s="11">
        <v>34.161755362120637</v>
      </c>
      <c r="AE6" s="11">
        <v>33.10349223820684</v>
      </c>
      <c r="AF6" s="11">
        <v>32.011065588081543</v>
      </c>
      <c r="AG6" s="11">
        <v>30.879848773681196</v>
      </c>
      <c r="AH6" s="11">
        <v>29.691579457231448</v>
      </c>
      <c r="AI6" s="11">
        <v>28.470243028429451</v>
      </c>
      <c r="AJ6" s="11">
        <v>27.214431016937279</v>
      </c>
      <c r="AK6" s="11">
        <v>26.004458800601288</v>
      </c>
      <c r="AL6" s="11">
        <v>26.003127001259937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164.97642647362355</v>
      </c>
      <c r="N7" s="11">
        <v>166.9636380951151</v>
      </c>
      <c r="O7" s="11">
        <v>180.17693961968237</v>
      </c>
      <c r="P7" s="11">
        <v>152.33518936562683</v>
      </c>
      <c r="Q7" s="11">
        <v>158.32205060687917</v>
      </c>
      <c r="R7" s="11">
        <v>168.64355493371926</v>
      </c>
      <c r="S7" s="11">
        <v>153.60472838581461</v>
      </c>
      <c r="T7" s="11">
        <v>157.58493654289126</v>
      </c>
      <c r="U7" s="11">
        <v>157.51139873083625</v>
      </c>
      <c r="V7" s="11">
        <v>143.57441680643629</v>
      </c>
      <c r="W7" s="11">
        <v>141.67162280518332</v>
      </c>
      <c r="X7" s="11">
        <v>146.03824702218009</v>
      </c>
      <c r="Y7" s="11">
        <v>136.79046040826066</v>
      </c>
      <c r="Z7" s="11">
        <v>132.66868914217719</v>
      </c>
      <c r="AA7" s="11">
        <v>128.74510006982877</v>
      </c>
      <c r="AB7" s="11">
        <v>124.46257958329711</v>
      </c>
      <c r="AC7" s="11">
        <v>120.0770192165451</v>
      </c>
      <c r="AD7" s="11">
        <v>115.58489241452605</v>
      </c>
      <c r="AE7" s="11">
        <v>111.05273521241146</v>
      </c>
      <c r="AF7" s="11">
        <v>106.47629238103912</v>
      </c>
      <c r="AG7" s="11">
        <v>101.8924963726332</v>
      </c>
      <c r="AH7" s="11">
        <v>97.249239344219646</v>
      </c>
      <c r="AI7" s="11">
        <v>92.546674706359525</v>
      </c>
      <c r="AJ7" s="11">
        <v>87.788290281476961</v>
      </c>
      <c r="AK7" s="11">
        <v>82.952226351228262</v>
      </c>
      <c r="AL7" s="11">
        <v>77.936854690622141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219.04250328303038</v>
      </c>
      <c r="N8" s="11">
        <v>220.84534588070056</v>
      </c>
      <c r="O8" s="11">
        <v>230.34643048442405</v>
      </c>
      <c r="P8" s="11">
        <v>227.26143440608035</v>
      </c>
      <c r="Q8" s="11">
        <v>234.6505633153557</v>
      </c>
      <c r="R8" s="11">
        <v>228.37460571333239</v>
      </c>
      <c r="S8" s="11">
        <v>244.99307167633177</v>
      </c>
      <c r="T8" s="11">
        <v>221.99426565439251</v>
      </c>
      <c r="U8" s="11">
        <v>217.91399620938594</v>
      </c>
      <c r="V8" s="11">
        <v>233.71008982726264</v>
      </c>
      <c r="W8" s="11">
        <v>222.7180180947469</v>
      </c>
      <c r="X8" s="11">
        <v>214.56489478495257</v>
      </c>
      <c r="Y8" s="11">
        <v>214.85179988622005</v>
      </c>
      <c r="Z8" s="11">
        <v>211.71705449427481</v>
      </c>
      <c r="AA8" s="11">
        <v>208.94694923458746</v>
      </c>
      <c r="AB8" s="11">
        <v>205.61932934213678</v>
      </c>
      <c r="AC8" s="11">
        <v>202.15019083021792</v>
      </c>
      <c r="AD8" s="11">
        <v>198.59870252376351</v>
      </c>
      <c r="AE8" s="11">
        <v>195.07279831050786</v>
      </c>
      <c r="AF8" s="11">
        <v>191.53867200286382</v>
      </c>
      <c r="AG8" s="11">
        <v>188.06692746771597</v>
      </c>
      <c r="AH8" s="11">
        <v>184.57176334714012</v>
      </c>
      <c r="AI8" s="11">
        <v>181.05945625591775</v>
      </c>
      <c r="AJ8" s="11">
        <v>177.54528185779469</v>
      </c>
      <c r="AK8" s="11">
        <v>173.99576538747917</v>
      </c>
      <c r="AL8" s="11">
        <v>170.2064049071802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209.02539877447686</v>
      </c>
      <c r="N9" s="11">
        <v>217.08368747421821</v>
      </c>
      <c r="O9" s="11">
        <v>230.77802815329662</v>
      </c>
      <c r="P9" s="11">
        <v>204.00133915972899</v>
      </c>
      <c r="Q9" s="11">
        <v>217.75210003134902</v>
      </c>
      <c r="R9" s="11">
        <v>221.28209297533598</v>
      </c>
      <c r="S9" s="11">
        <v>232.66095157842003</v>
      </c>
      <c r="T9" s="11">
        <v>234.59951640643746</v>
      </c>
      <c r="U9" s="11">
        <v>226.95136274872866</v>
      </c>
      <c r="V9" s="11">
        <v>246.79247717907398</v>
      </c>
      <c r="W9" s="11">
        <v>241.98428626715824</v>
      </c>
      <c r="X9" s="11">
        <v>237.47975930870751</v>
      </c>
      <c r="Y9" s="11">
        <v>240.9781503233657</v>
      </c>
      <c r="Z9" s="11">
        <v>242.35984512000857</v>
      </c>
      <c r="AA9" s="11">
        <v>244.19169175504584</v>
      </c>
      <c r="AB9" s="11">
        <v>245.41313796725669</v>
      </c>
      <c r="AC9" s="11">
        <v>246.48568750586523</v>
      </c>
      <c r="AD9" s="11">
        <v>247.5041631821567</v>
      </c>
      <c r="AE9" s="11">
        <v>248.54373360259098</v>
      </c>
      <c r="AF9" s="11">
        <v>249.58780869187743</v>
      </c>
      <c r="AG9" s="11">
        <v>250.73364813358805</v>
      </c>
      <c r="AH9" s="11">
        <v>251.86675270899892</v>
      </c>
      <c r="AI9" s="11">
        <v>253.00660355627289</v>
      </c>
      <c r="AJ9" s="11">
        <v>254.17798378545686</v>
      </c>
      <c r="AK9" s="11">
        <v>255.33029162646179</v>
      </c>
      <c r="AL9" s="11">
        <v>256.18712934673403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46.995987356165678</v>
      </c>
      <c r="N10" s="11">
        <v>50.045200635203486</v>
      </c>
      <c r="O10" s="11">
        <v>46.645309655010941</v>
      </c>
      <c r="P10" s="11">
        <v>51.389079471927054</v>
      </c>
      <c r="Q10" s="11">
        <v>51.161400346065285</v>
      </c>
      <c r="R10" s="11">
        <v>53.331359197851221</v>
      </c>
      <c r="S10" s="11">
        <v>54.244816013477838</v>
      </c>
      <c r="T10" s="11">
        <v>57.147514447963601</v>
      </c>
      <c r="U10" s="11">
        <v>57.862859909749488</v>
      </c>
      <c r="V10" s="11">
        <v>54.444994960432517</v>
      </c>
      <c r="W10" s="11">
        <v>61.12306931933081</v>
      </c>
      <c r="X10" s="11">
        <v>59.136833683651027</v>
      </c>
      <c r="Y10" s="11">
        <v>60.953213026800512</v>
      </c>
      <c r="Z10" s="11">
        <v>61.982717662415055</v>
      </c>
      <c r="AA10" s="11">
        <v>63.145107113670235</v>
      </c>
      <c r="AB10" s="11">
        <v>64.192049965273014</v>
      </c>
      <c r="AC10" s="11">
        <v>65.265955748452967</v>
      </c>
      <c r="AD10" s="11">
        <v>66.362590525917412</v>
      </c>
      <c r="AE10">
        <v>67.443825877939489</v>
      </c>
      <c r="AF10">
        <v>68.561619309777825</v>
      </c>
      <c r="AG10">
        <v>69.73398165123146</v>
      </c>
      <c r="AH10">
        <v>70.929024929958118</v>
      </c>
      <c r="AI10" s="11">
        <v>72.163739335047453</v>
      </c>
      <c r="AJ10" s="11">
        <v>73.441841127247585</v>
      </c>
      <c r="AK10" s="11">
        <v>74.769480013761509</v>
      </c>
      <c r="AL10" s="11">
        <v>76.047209116096965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55.64642222240181</v>
      </c>
      <c r="N11" s="11">
        <v>59.029129309332333</v>
      </c>
      <c r="O11" s="11">
        <v>54.072115729954859</v>
      </c>
      <c r="P11" s="11">
        <v>58.086340004264734</v>
      </c>
      <c r="Q11" s="11">
        <v>56.011242141352319</v>
      </c>
      <c r="R11" s="11">
        <v>57.171752491306698</v>
      </c>
      <c r="S11" s="11">
        <v>58.52540843284951</v>
      </c>
      <c r="T11" s="11">
        <v>59.01840542630319</v>
      </c>
      <c r="U11" s="11">
        <v>58.692972724842797</v>
      </c>
      <c r="V11" s="11">
        <v>56.06354746444854</v>
      </c>
      <c r="W11" s="11">
        <v>58.916560369109376</v>
      </c>
      <c r="X11" s="11">
        <v>56.678142966558966</v>
      </c>
      <c r="Y11" s="11">
        <v>58.084253149948594</v>
      </c>
      <c r="Z11" s="11">
        <v>58.691338333740788</v>
      </c>
      <c r="AA11" s="11">
        <v>59.47358025193369</v>
      </c>
      <c r="AB11" s="11">
        <v>60.104499615381897</v>
      </c>
      <c r="AC11" s="11">
        <v>60.72893202769184</v>
      </c>
      <c r="AD11" s="11">
        <v>61.458887301278644</v>
      </c>
      <c r="AE11">
        <v>62.217027141419948</v>
      </c>
      <c r="AF11">
        <v>62.99748315869455</v>
      </c>
      <c r="AG11">
        <v>63.84803639451551</v>
      </c>
      <c r="AH11">
        <v>64.757358090311726</v>
      </c>
      <c r="AI11" s="11">
        <v>65.687776855591906</v>
      </c>
      <c r="AJ11" s="11">
        <v>66.652754196425519</v>
      </c>
      <c r="AK11" s="11">
        <v>67.628810255930475</v>
      </c>
      <c r="AL11" s="11">
        <v>68.686115536703056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139.52675629635181</v>
      </c>
      <c r="N12" s="11">
        <v>153.99236240530954</v>
      </c>
      <c r="O12" s="11">
        <v>148.04015049987507</v>
      </c>
      <c r="P12" s="11">
        <v>161.43647968948795</v>
      </c>
      <c r="Q12" s="11">
        <v>168.14385702915712</v>
      </c>
      <c r="R12" s="11">
        <v>174.97136817136123</v>
      </c>
      <c r="S12" s="11">
        <v>180.01541746526826</v>
      </c>
      <c r="T12" s="11">
        <v>190.69980736559614</v>
      </c>
      <c r="U12" s="11">
        <v>192.34883349402108</v>
      </c>
      <c r="V12" s="11">
        <v>189.03907021018088</v>
      </c>
      <c r="W12" s="11">
        <v>209.32192668675202</v>
      </c>
      <c r="X12" s="11">
        <v>207.39444476603992</v>
      </c>
      <c r="Y12" s="11">
        <v>213.92702226643928</v>
      </c>
      <c r="Z12" s="11">
        <v>218.76386257953348</v>
      </c>
      <c r="AA12" s="11">
        <v>224.06745243138678</v>
      </c>
      <c r="AB12" s="11">
        <v>228.84796529411108</v>
      </c>
      <c r="AC12" s="11">
        <v>233.48777259837053</v>
      </c>
      <c r="AD12" s="11">
        <v>237.99332292287068</v>
      </c>
      <c r="AE12">
        <v>242.60868857407323</v>
      </c>
      <c r="AF12">
        <v>247.28007248747599</v>
      </c>
      <c r="AG12">
        <v>252.07146272757527</v>
      </c>
      <c r="AH12">
        <v>256.87718517788863</v>
      </c>
      <c r="AI12">
        <v>261.75343605895364</v>
      </c>
      <c r="AJ12">
        <v>266.7107396165112</v>
      </c>
      <c r="AK12">
        <v>271.71398607871828</v>
      </c>
      <c r="AL12">
        <v>276.4458877971976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63.95699692841908</v>
      </c>
      <c r="N13" s="11">
        <v>55.829767960973562</v>
      </c>
      <c r="O13" s="11">
        <v>54.229215771968541</v>
      </c>
      <c r="P13" s="11">
        <v>67.519745970644124</v>
      </c>
      <c r="Q13" s="11">
        <v>69.306167703018275</v>
      </c>
      <c r="R13" s="11">
        <v>74.005166824282526</v>
      </c>
      <c r="S13" s="11">
        <v>76.837677651043734</v>
      </c>
      <c r="T13" s="11">
        <v>75.31842472586203</v>
      </c>
      <c r="U13" s="11">
        <v>86.747391424186716</v>
      </c>
      <c r="V13" s="11">
        <v>104.93161033186988</v>
      </c>
      <c r="W13" s="11">
        <v>97.928131128497029</v>
      </c>
      <c r="X13" s="11">
        <v>98.606009236694547</v>
      </c>
      <c r="Y13" s="11">
        <v>105.90493750576066</v>
      </c>
      <c r="Z13" s="11">
        <v>110.12996673872217</v>
      </c>
      <c r="AA13" s="11">
        <v>114.5422188396702</v>
      </c>
      <c r="AB13" s="11">
        <v>118.61374074107088</v>
      </c>
      <c r="AC13" s="11">
        <v>122.56143751382473</v>
      </c>
      <c r="AD13" s="11">
        <v>126.41632739124459</v>
      </c>
      <c r="AE13">
        <v>130.21204879586875</v>
      </c>
      <c r="AF13">
        <v>133.95639398529372</v>
      </c>
      <c r="AG13">
        <v>137.69111355698834</v>
      </c>
      <c r="AH13">
        <v>141.36720273354163</v>
      </c>
      <c r="AI13">
        <v>144.99458652319802</v>
      </c>
      <c r="AJ13">
        <v>148.58426133280204</v>
      </c>
      <c r="AK13">
        <v>152.10775199126005</v>
      </c>
      <c r="AL13">
        <v>155.42487069480393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9.1802079403520889</v>
      </c>
      <c r="N14" s="11">
        <v>8.4582331696497448</v>
      </c>
      <c r="O14" s="11">
        <v>8.0490343080379176</v>
      </c>
      <c r="P14" s="11">
        <v>10.024172942462318</v>
      </c>
      <c r="Q14" s="11">
        <v>10.074742629564133</v>
      </c>
      <c r="R14" s="11">
        <v>11.031642012494432</v>
      </c>
      <c r="S14" s="11">
        <v>11.657810772372788</v>
      </c>
      <c r="T14" s="11">
        <v>11.209305121931926</v>
      </c>
      <c r="U14" s="11">
        <v>12.394749434206984</v>
      </c>
      <c r="V14" s="11">
        <v>15.131130071438985</v>
      </c>
      <c r="W14" s="11">
        <v>14.328148121666912</v>
      </c>
      <c r="X14" s="11">
        <v>14.817700462522996</v>
      </c>
      <c r="Y14" s="11">
        <v>15.594932613943474</v>
      </c>
      <c r="Z14" s="11">
        <v>16.192879664150336</v>
      </c>
      <c r="AA14" s="11">
        <v>16.809810628767131</v>
      </c>
      <c r="AB14" s="11">
        <v>17.378172037988389</v>
      </c>
      <c r="AC14" s="11">
        <v>17.927816489411551</v>
      </c>
      <c r="AD14" s="11">
        <v>18.459358376121877</v>
      </c>
      <c r="AE14">
        <v>18.998650246981356</v>
      </c>
      <c r="AF14">
        <v>19.528592394896332</v>
      </c>
      <c r="AG14">
        <v>20.057484922071623</v>
      </c>
      <c r="AH14">
        <v>20.574894210710781</v>
      </c>
      <c r="AI14">
        <v>21.084483680230296</v>
      </c>
      <c r="AJ14">
        <v>21.585416785347874</v>
      </c>
      <c r="AK14">
        <v>22.082229494558302</v>
      </c>
      <c r="AL14">
        <v>22.552400909402174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Derby, Derbyshire, Nottingham and Nottinghamshire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Derby, Derbyshire, Nottingham and Nottinghamshire</v>
      </c>
      <c r="W1" s="203" t="str">
        <f>CONCATENATE("Shift-share Figure 1: Levels of Employment, ",C4," - ",F40,", ",Info!B5)</f>
        <v>Shift-share Figure 1: Levels of Employment, 2015 - 2035, Derby, Derbyshire, Nottingham and Nottinghamshire</v>
      </c>
      <c r="AK1" s="203" t="str">
        <f>CONCATENATE("Shift-share Figure 1.1: Net Changes, ",C4,"-",F40,", ",Info!B5)</f>
        <v>Shift-share Figure 1.1: Net Changes, 2015-2035, Derby, Derbyshire, Nottingham and Nottinghamshire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65.405732437443078</v>
      </c>
      <c r="C8" s="141">
        <f t="shared" ref="C8:C33" si="0">B8/B$35*100</f>
        <v>6.2993521517955982</v>
      </c>
      <c r="E8" s="151">
        <v>81.514591122931563</v>
      </c>
      <c r="F8" s="141">
        <f t="shared" ref="F8:F33" si="1">E8/E$35*100</f>
        <v>7.5043790223343354</v>
      </c>
      <c r="H8" s="151">
        <f>E8-B8</f>
        <v>16.108858685488485</v>
      </c>
      <c r="I8" s="141">
        <f>IF(B8&lt;&gt;0,((E8/B8)-1)*100,0)</f>
        <v>24.629123603035417</v>
      </c>
      <c r="K8" s="207">
        <f t="shared" ref="K8:K33" si="2">(($E$35/$B$35)-1)*B8</f>
        <v>3.0195314604416743</v>
      </c>
      <c r="L8" s="141">
        <f>IF(B8&lt;&gt;0,K8/B8*100,0)</f>
        <v>4.6166159263328899</v>
      </c>
      <c r="N8" s="151">
        <f>H8-(K8+Q8)</f>
        <v>12.863462287790872</v>
      </c>
      <c r="O8" s="141">
        <f>IF(B8&lt;&gt;0,N8/B8*100,0)</f>
        <v>19.667178714180832</v>
      </c>
      <c r="Q8" s="151">
        <v>0.22586493725593862</v>
      </c>
      <c r="R8" s="141">
        <f>IF(B8&lt;&gt;0,Q8/B8*100,0)</f>
        <v>0.34532896252169609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31.453763421940941</v>
      </c>
      <c r="C9" s="141">
        <f t="shared" si="0"/>
        <v>3.0293725780623522</v>
      </c>
      <c r="E9" s="151">
        <v>36.008969411590002</v>
      </c>
      <c r="F9" s="141">
        <f t="shared" si="1"/>
        <v>3.3150501149013989</v>
      </c>
      <c r="H9" s="151">
        <f t="shared" ref="H9:H32" si="3">E9-B9</f>
        <v>4.5552059896490604</v>
      </c>
      <c r="I9" s="141">
        <f t="shared" ref="I9:I32" si="4">IF(B9&lt;&gt;0,((E9/B9)-1)*100,0)</f>
        <v>14.482228814856303</v>
      </c>
      <c r="K9" s="207">
        <f t="shared" si="2"/>
        <v>1.4520994515683945</v>
      </c>
      <c r="L9" s="141">
        <f t="shared" ref="L9:L32" si="5">IF(B9&lt;&gt;0,K9/B9*100,0)</f>
        <v>4.6166159263328899</v>
      </c>
      <c r="N9" s="151">
        <f t="shared" ref="N9:N31" si="6">H9-(K9+Q9)</f>
        <v>2.4651333087987659</v>
      </c>
      <c r="O9" s="141">
        <f>IF(B9&lt;&gt;0,N9/B9*100,0)</f>
        <v>7.837323870374072</v>
      </c>
      <c r="Q9" s="151">
        <v>0.63797322928190003</v>
      </c>
      <c r="R9" s="141">
        <f>IF(B9&lt;&gt;0,Q9/B9*100,0)</f>
        <v>2.0282890181493332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54.742143590962741</v>
      </c>
      <c r="C10" s="141">
        <f t="shared" si="0"/>
        <v>5.272321357358928</v>
      </c>
      <c r="E10" s="151">
        <v>67.881468704186318</v>
      </c>
      <c r="F10" s="141">
        <f t="shared" si="1"/>
        <v>6.2492893938547223</v>
      </c>
      <c r="H10" s="151">
        <f t="shared" si="3"/>
        <v>13.139325113223578</v>
      </c>
      <c r="I10" s="141">
        <f t="shared" si="4"/>
        <v>24.002211552769225</v>
      </c>
      <c r="K10" s="207">
        <f t="shared" si="2"/>
        <v>2.5272345194364054</v>
      </c>
      <c r="L10" s="141">
        <f t="shared" si="5"/>
        <v>4.6166159263328908</v>
      </c>
      <c r="N10" s="151">
        <f t="shared" si="6"/>
        <v>9.4401864158497464</v>
      </c>
      <c r="O10" s="141">
        <f t="shared" ref="O10:O32" si="7">IF(B10&lt;&gt;0,N10/B10*100,0)</f>
        <v>17.244824182237917</v>
      </c>
      <c r="Q10" s="151">
        <v>1.1719041779374257</v>
      </c>
      <c r="R10" s="141">
        <f t="shared" ref="R10:R32" si="8">IF(B10&lt;&gt;0,Q10/B10*100,0)</f>
        <v>2.1407714441984198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40.533681161571707</v>
      </c>
      <c r="C11" s="141">
        <f t="shared" si="0"/>
        <v>3.9038769558854485</v>
      </c>
      <c r="E11" s="151">
        <v>47.095193772295858</v>
      </c>
      <c r="F11" s="141">
        <f t="shared" si="1"/>
        <v>4.3356677538208741</v>
      </c>
      <c r="H11" s="151">
        <f>E11-B11</f>
        <v>6.5615126107241508</v>
      </c>
      <c r="I11" s="141">
        <f>IF(B11&lt;&gt;0,((E11/B11)-1)*100,0)</f>
        <v>16.187803383978959</v>
      </c>
      <c r="K11" s="207">
        <f t="shared" si="2"/>
        <v>1.8712843800341137</v>
      </c>
      <c r="L11" s="141">
        <f t="shared" si="5"/>
        <v>4.6166159263328899</v>
      </c>
      <c r="N11" s="151">
        <f t="shared" si="6"/>
        <v>4.7969346793984027</v>
      </c>
      <c r="O11" s="141">
        <f t="shared" si="7"/>
        <v>11.83444123981065</v>
      </c>
      <c r="Q11" s="151">
        <v>-0.10670644870836532</v>
      </c>
      <c r="R11" s="141">
        <f>IF(B11&lt;&gt;0,Q11/B11*100,0)</f>
        <v>-0.26325378216456996</v>
      </c>
      <c r="T11" s="136"/>
    </row>
    <row r="12" spans="1:97" x14ac:dyDescent="0.2">
      <c r="A12" s="10" t="str">
        <f>name!$D8</f>
        <v>23 Teaching and other educational professionals</v>
      </c>
      <c r="B12" s="151">
        <v>37.875357259923994</v>
      </c>
      <c r="C12" s="141">
        <f t="shared" si="0"/>
        <v>3.6478486573562554</v>
      </c>
      <c r="E12" s="151">
        <v>42.463459993171753</v>
      </c>
      <c r="F12" s="141">
        <f t="shared" si="1"/>
        <v>3.9092620596957879</v>
      </c>
      <c r="H12" s="151">
        <f t="shared" si="3"/>
        <v>4.5881027332477586</v>
      </c>
      <c r="I12" s="141">
        <f t="shared" si="4"/>
        <v>12.11368833239348</v>
      </c>
      <c r="K12" s="207">
        <f t="shared" si="2"/>
        <v>1.7485597754171316</v>
      </c>
      <c r="L12" s="141">
        <f t="shared" si="5"/>
        <v>4.6166159263328899</v>
      </c>
      <c r="N12" s="151">
        <f t="shared" si="6"/>
        <v>3.8919520982726779</v>
      </c>
      <c r="O12" s="141">
        <f t="shared" si="7"/>
        <v>10.275684191078936</v>
      </c>
      <c r="Q12" s="151">
        <v>-1.0524091404420506</v>
      </c>
      <c r="R12" s="141">
        <f t="shared" si="8"/>
        <v>-2.7786117850183483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52.58395626544317</v>
      </c>
      <c r="C13" s="141">
        <f t="shared" si="0"/>
        <v>5.064462176422567</v>
      </c>
      <c r="E13" s="151">
        <v>71.994864623477355</v>
      </c>
      <c r="F13" s="141">
        <f t="shared" si="1"/>
        <v>6.6279759777171234</v>
      </c>
      <c r="H13" s="151">
        <f t="shared" si="3"/>
        <v>19.410908358034185</v>
      </c>
      <c r="I13" s="141">
        <f t="shared" si="4"/>
        <v>36.914126925041835</v>
      </c>
      <c r="K13" s="207">
        <f t="shared" si="2"/>
        <v>2.4275992996463711</v>
      </c>
      <c r="L13" s="141">
        <f t="shared" si="5"/>
        <v>4.6166159263328908</v>
      </c>
      <c r="N13" s="151">
        <f>H13-(K13+Q13)</f>
        <v>13.033057493302218</v>
      </c>
      <c r="O13" s="141">
        <f>IF(B13&lt;&gt;0,N13/B13*100,0)</f>
        <v>24.785235685788841</v>
      </c>
      <c r="Q13" s="151">
        <v>3.9502515650855954</v>
      </c>
      <c r="R13" s="141">
        <f t="shared" si="8"/>
        <v>7.512275312920111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16.699365855338677</v>
      </c>
      <c r="C14" s="141">
        <f t="shared" si="0"/>
        <v>1.6083481113075666</v>
      </c>
      <c r="E14" s="151">
        <v>22.163138574231517</v>
      </c>
      <c r="F14" s="141">
        <f t="shared" si="1"/>
        <v>2.0403781690412339</v>
      </c>
      <c r="H14" s="151">
        <f t="shared" si="3"/>
        <v>5.4637727188928409</v>
      </c>
      <c r="I14" s="141">
        <f t="shared" si="4"/>
        <v>32.718444318327869</v>
      </c>
      <c r="K14" s="207">
        <f t="shared" si="2"/>
        <v>0.77094558367416199</v>
      </c>
      <c r="L14" s="141">
        <f>IF(B14&lt;&gt;0,K14/B14*100,0)</f>
        <v>4.6166159263328899</v>
      </c>
      <c r="N14" s="151">
        <f t="shared" si="6"/>
        <v>4.2741745509727878</v>
      </c>
      <c r="O14" s="141">
        <f t="shared" si="7"/>
        <v>25.594831492396835</v>
      </c>
      <c r="Q14" s="151">
        <v>0.41865258424589097</v>
      </c>
      <c r="R14" s="141">
        <f t="shared" si="8"/>
        <v>2.5069968995981395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17.982129557731103</v>
      </c>
      <c r="C15" s="141">
        <f t="shared" si="0"/>
        <v>1.7318935558393538</v>
      </c>
      <c r="E15" s="151">
        <v>21.044355417302505</v>
      </c>
      <c r="F15" s="141">
        <f t="shared" si="1"/>
        <v>1.9373809910177626</v>
      </c>
      <c r="H15" s="151">
        <f t="shared" si="3"/>
        <v>3.0622258595714023</v>
      </c>
      <c r="I15" s="141">
        <f t="shared" si="4"/>
        <v>17.029272588322854</v>
      </c>
      <c r="K15" s="207">
        <f t="shared" si="2"/>
        <v>0.83016585705602819</v>
      </c>
      <c r="L15" s="141">
        <f t="shared" si="5"/>
        <v>4.6166159263328899</v>
      </c>
      <c r="N15" s="151">
        <f t="shared" si="6"/>
        <v>2.31574872440713</v>
      </c>
      <c r="O15" s="141">
        <f t="shared" si="7"/>
        <v>12.878056055443746</v>
      </c>
      <c r="Q15" s="151">
        <v>-8.3688721891755677E-2</v>
      </c>
      <c r="R15" s="141">
        <f t="shared" si="8"/>
        <v>-0.46539939345379239</v>
      </c>
      <c r="T15" s="11"/>
    </row>
    <row r="16" spans="1:97" x14ac:dyDescent="0.2">
      <c r="A16" s="10" t="str">
        <f>name!$D12</f>
        <v>33 Protective service occupations</v>
      </c>
      <c r="B16" s="151">
        <v>12.948957502687923</v>
      </c>
      <c r="C16" s="141">
        <f t="shared" si="0"/>
        <v>1.24713905445649</v>
      </c>
      <c r="E16" s="151">
        <v>13.260083087747748</v>
      </c>
      <c r="F16" s="141">
        <f t="shared" si="1"/>
        <v>1.2207469606028716</v>
      </c>
      <c r="H16" s="151">
        <f t="shared" si="3"/>
        <v>0.31112558505982513</v>
      </c>
      <c r="I16" s="141">
        <f t="shared" si="4"/>
        <v>2.4027075924470509</v>
      </c>
      <c r="K16" s="207">
        <f t="shared" si="2"/>
        <v>0.5978036343631683</v>
      </c>
      <c r="L16" s="141">
        <f t="shared" si="5"/>
        <v>4.6166159263328899</v>
      </c>
      <c r="N16" s="151">
        <f t="shared" si="6"/>
        <v>0.28636788102421951</v>
      </c>
      <c r="O16" s="141">
        <f t="shared" si="7"/>
        <v>2.2115130192123629</v>
      </c>
      <c r="Q16" s="151">
        <v>-0.57304593032756268</v>
      </c>
      <c r="R16" s="141">
        <f t="shared" si="8"/>
        <v>-4.4254213530981996</v>
      </c>
      <c r="T16" s="11"/>
    </row>
    <row r="17" spans="1:20" x14ac:dyDescent="0.2">
      <c r="A17" s="10" t="str">
        <f>name!$D13</f>
        <v>34 Culture, media and sports occupations</v>
      </c>
      <c r="B17" s="151">
        <v>14.68302041818391</v>
      </c>
      <c r="C17" s="141">
        <f t="shared" si="0"/>
        <v>1.4141499960207675</v>
      </c>
      <c r="E17" s="151">
        <v>14.777455255042193</v>
      </c>
      <c r="F17" s="141">
        <f t="shared" si="1"/>
        <v>1.360438955673372</v>
      </c>
      <c r="H17" s="151">
        <f t="shared" si="3"/>
        <v>9.4434836858283688E-2</v>
      </c>
      <c r="I17" s="141">
        <f t="shared" si="4"/>
        <v>0.6431567495563284</v>
      </c>
      <c r="K17" s="207">
        <f t="shared" si="2"/>
        <v>0.67785865909258847</v>
      </c>
      <c r="L17" s="141">
        <f t="shared" si="5"/>
        <v>4.6166159263328899</v>
      </c>
      <c r="N17" s="151">
        <f t="shared" si="6"/>
        <v>-0.30847385334331101</v>
      </c>
      <c r="O17" s="141">
        <f t="shared" si="7"/>
        <v>-2.1008882679294469</v>
      </c>
      <c r="Q17" s="151">
        <v>-0.27494996889099377</v>
      </c>
      <c r="R17" s="141">
        <f t="shared" si="8"/>
        <v>-1.8725709088471141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56.099525670599661</v>
      </c>
      <c r="C18" s="141">
        <f t="shared" si="0"/>
        <v>5.4030534416200107</v>
      </c>
      <c r="E18" s="151">
        <v>63.347732010909212</v>
      </c>
      <c r="F18" s="141">
        <f t="shared" si="1"/>
        <v>5.8319054866900961</v>
      </c>
      <c r="H18" s="151">
        <f t="shared" si="3"/>
        <v>7.2482063403095509</v>
      </c>
      <c r="I18" s="141">
        <f t="shared" si="4"/>
        <v>12.920263146018286</v>
      </c>
      <c r="K18" s="207">
        <f t="shared" si="2"/>
        <v>2.5898996367061118</v>
      </c>
      <c r="L18" s="141">
        <f t="shared" si="5"/>
        <v>4.6166159263328899</v>
      </c>
      <c r="N18" s="151">
        <f t="shared" si="6"/>
        <v>4.8627425197656517</v>
      </c>
      <c r="O18" s="141">
        <f t="shared" si="7"/>
        <v>8.6680635203910317</v>
      </c>
      <c r="Q18" s="151">
        <v>-0.20443581616221276</v>
      </c>
      <c r="R18" s="141">
        <f t="shared" si="8"/>
        <v>-0.36441630070564462</v>
      </c>
      <c r="T18" s="11"/>
    </row>
    <row r="19" spans="1:20" x14ac:dyDescent="0.2">
      <c r="A19" s="10" t="str">
        <f>name!$D15</f>
        <v>41 Administrative occupations</v>
      </c>
      <c r="B19" s="151">
        <v>89.274227390294342</v>
      </c>
      <c r="C19" s="141">
        <f t="shared" si="0"/>
        <v>8.59817290401595</v>
      </c>
      <c r="E19" s="151">
        <v>92.762572229466571</v>
      </c>
      <c r="F19" s="141">
        <f t="shared" si="1"/>
        <v>8.539888276526602</v>
      </c>
      <c r="H19" s="151">
        <f t="shared" si="3"/>
        <v>3.4883448391722283</v>
      </c>
      <c r="I19" s="141">
        <f t="shared" si="4"/>
        <v>3.9074489257931999</v>
      </c>
      <c r="K19" s="207">
        <f t="shared" si="2"/>
        <v>4.1214481998109678</v>
      </c>
      <c r="L19" s="141">
        <f t="shared" si="5"/>
        <v>4.6166159263328899</v>
      </c>
      <c r="N19" s="151">
        <f t="shared" si="6"/>
        <v>-1.6648540129874272</v>
      </c>
      <c r="O19" s="141">
        <f t="shared" si="7"/>
        <v>-1.8648764169180876</v>
      </c>
      <c r="Q19" s="151">
        <v>1.0317506523486875</v>
      </c>
      <c r="R19" s="141">
        <f t="shared" si="8"/>
        <v>1.1557094163783899</v>
      </c>
      <c r="T19" s="11"/>
    </row>
    <row r="20" spans="1:20" x14ac:dyDescent="0.2">
      <c r="A20" s="10" t="str">
        <f>name!$D16</f>
        <v>42 Secretarial and related occupations</v>
      </c>
      <c r="B20" s="151">
        <v>21.799481908498571</v>
      </c>
      <c r="C20" s="141">
        <f t="shared" si="0"/>
        <v>2.099550118174597</v>
      </c>
      <c r="E20" s="151">
        <v>20.664113921345134</v>
      </c>
      <c r="F20" s="141">
        <f t="shared" si="1"/>
        <v>1.9023752789559769</v>
      </c>
      <c r="H20" s="151">
        <f t="shared" si="3"/>
        <v>-1.1353679871534368</v>
      </c>
      <c r="I20" s="141">
        <f t="shared" si="4"/>
        <v>-5.2082338099549546</v>
      </c>
      <c r="K20" s="207">
        <f t="shared" si="2"/>
        <v>1.0063983536458021</v>
      </c>
      <c r="L20" s="141">
        <f t="shared" si="5"/>
        <v>4.6166159263328899</v>
      </c>
      <c r="N20" s="151">
        <f t="shared" si="6"/>
        <v>-2.9934528070671576</v>
      </c>
      <c r="O20" s="141">
        <f t="shared" si="7"/>
        <v>-13.731761239243736</v>
      </c>
      <c r="Q20" s="151">
        <v>0.85168646626791844</v>
      </c>
      <c r="R20" s="141">
        <f t="shared" si="8"/>
        <v>3.9069115029558885</v>
      </c>
      <c r="T20" s="11"/>
    </row>
    <row r="21" spans="1:20" x14ac:dyDescent="0.2">
      <c r="A21" s="10" t="str">
        <f>name!$D17</f>
        <v>51 Skilled agricultural and related trades</v>
      </c>
      <c r="B21" s="151">
        <v>10.557529870129818</v>
      </c>
      <c r="C21" s="141">
        <f t="shared" si="0"/>
        <v>1.0168160500099506</v>
      </c>
      <c r="E21" s="151">
        <v>13.954645282903181</v>
      </c>
      <c r="F21" s="141">
        <f t="shared" si="1"/>
        <v>1.2846895982978868</v>
      </c>
      <c r="H21" s="151">
        <f t="shared" si="3"/>
        <v>3.3971154127733634</v>
      </c>
      <c r="I21" s="141">
        <f t="shared" si="4"/>
        <v>32.17718021698186</v>
      </c>
      <c r="K21" s="207">
        <f t="shared" si="2"/>
        <v>0.48740060541176522</v>
      </c>
      <c r="L21" s="141">
        <f t="shared" si="5"/>
        <v>4.6166159263328899</v>
      </c>
      <c r="N21" s="151">
        <f t="shared" si="6"/>
        <v>5.9423437076448593E-2</v>
      </c>
      <c r="O21" s="141">
        <f t="shared" si="7"/>
        <v>0.56285360124411288</v>
      </c>
      <c r="Q21" s="151">
        <v>2.8502913702851496</v>
      </c>
      <c r="R21" s="141">
        <f t="shared" si="8"/>
        <v>26.997710689404869</v>
      </c>
      <c r="T21" s="11"/>
    </row>
    <row r="22" spans="1:20" x14ac:dyDescent="0.2">
      <c r="A22" s="10" t="str">
        <f>name!$D18</f>
        <v>52 Skilled metal, electrical and electronic trades</v>
      </c>
      <c r="B22" s="151">
        <v>44.841913188255795</v>
      </c>
      <c r="C22" s="141">
        <f t="shared" si="0"/>
        <v>4.3188110859127233</v>
      </c>
      <c r="E22" s="151">
        <v>39.8271038738675</v>
      </c>
      <c r="F22" s="141">
        <f t="shared" si="1"/>
        <v>3.6665544010476183</v>
      </c>
      <c r="H22" s="151">
        <f t="shared" si="3"/>
        <v>-5.0148093143882946</v>
      </c>
      <c r="I22" s="141">
        <f t="shared" si="4"/>
        <v>-11.183308110283052</v>
      </c>
      <c r="K22" s="207">
        <f t="shared" si="2"/>
        <v>2.0701789059213858</v>
      </c>
      <c r="L22" s="141">
        <f t="shared" si="5"/>
        <v>4.6166159263328908</v>
      </c>
      <c r="N22" s="151">
        <f t="shared" si="6"/>
        <v>-5.9983781734201989</v>
      </c>
      <c r="O22" s="141">
        <f t="shared" si="7"/>
        <v>-13.376722238049354</v>
      </c>
      <c r="Q22" s="151">
        <v>-1.0866100468894817</v>
      </c>
      <c r="R22" s="141">
        <f t="shared" si="8"/>
        <v>-2.4232017985665864</v>
      </c>
      <c r="T22" s="11"/>
    </row>
    <row r="23" spans="1:20" x14ac:dyDescent="0.2">
      <c r="A23" s="10" t="str">
        <f>name!$D19</f>
        <v>53 Skilled construction and building trades</v>
      </c>
      <c r="B23" s="151">
        <v>28.972854752748113</v>
      </c>
      <c r="C23" s="141">
        <f t="shared" si="0"/>
        <v>2.7904314825148693</v>
      </c>
      <c r="E23" s="151">
        <v>23.342308548348278</v>
      </c>
      <c r="F23" s="141">
        <f t="shared" si="1"/>
        <v>2.1489346654380976</v>
      </c>
      <c r="H23" s="151">
        <f t="shared" si="3"/>
        <v>-5.6305462043998347</v>
      </c>
      <c r="I23" s="141">
        <f t="shared" si="4"/>
        <v>-19.433867502703617</v>
      </c>
      <c r="K23" s="207">
        <f t="shared" si="2"/>
        <v>1.337565426828665</v>
      </c>
      <c r="L23" s="141">
        <f t="shared" si="5"/>
        <v>4.6166159263328899</v>
      </c>
      <c r="N23" s="151">
        <f t="shared" si="6"/>
        <v>-6.7913539345910783</v>
      </c>
      <c r="O23" s="141">
        <f t="shared" si="7"/>
        <v>-23.440403068830868</v>
      </c>
      <c r="Q23" s="151">
        <v>-0.17675769663742133</v>
      </c>
      <c r="R23" s="141">
        <f t="shared" si="8"/>
        <v>-0.61008036020563572</v>
      </c>
      <c r="T23" s="11"/>
    </row>
    <row r="24" spans="1:20" x14ac:dyDescent="0.2">
      <c r="A24" s="10" t="str">
        <f>name!$D20</f>
        <v>54 Textiles, printing and other skilled trades</v>
      </c>
      <c r="B24" s="151">
        <v>20.510519433255212</v>
      </c>
      <c r="C24" s="141">
        <f t="shared" si="0"/>
        <v>1.9754076578822364</v>
      </c>
      <c r="E24" s="151">
        <v>17.415275980553954</v>
      </c>
      <c r="F24" s="141">
        <f t="shared" si="1"/>
        <v>1.6032814485879985</v>
      </c>
      <c r="H24" s="151">
        <f t="shared" si="3"/>
        <v>-3.0952434527012578</v>
      </c>
      <c r="I24" s="141">
        <f t="shared" si="4"/>
        <v>-15.091004705042776</v>
      </c>
      <c r="K24" s="207">
        <f t="shared" si="2"/>
        <v>0.94689190672926249</v>
      </c>
      <c r="L24" s="141">
        <f t="shared" si="5"/>
        <v>4.6166159263328899</v>
      </c>
      <c r="N24" s="151">
        <f t="shared" si="6"/>
        <v>-4.0912299608111429</v>
      </c>
      <c r="O24" s="141">
        <f t="shared" si="7"/>
        <v>-19.94698366428366</v>
      </c>
      <c r="Q24" s="151">
        <v>4.9094601380622598E-2</v>
      </c>
      <c r="R24" s="141">
        <f t="shared" si="8"/>
        <v>0.23936303290799116</v>
      </c>
      <c r="T24" s="11"/>
    </row>
    <row r="25" spans="1:20" x14ac:dyDescent="0.2">
      <c r="A25" s="10" t="str">
        <f>name!$D21</f>
        <v>61 Caring personal service occupations</v>
      </c>
      <c r="B25" s="151">
        <v>93.325206557116303</v>
      </c>
      <c r="C25" s="141">
        <f t="shared" si="0"/>
        <v>8.9883305152896433</v>
      </c>
      <c r="E25" s="151">
        <v>92.749199181187919</v>
      </c>
      <c r="F25" s="141">
        <f t="shared" si="1"/>
        <v>8.5386571297885201</v>
      </c>
      <c r="H25" s="151">
        <f t="shared" si="3"/>
        <v>-0.57600737592838414</v>
      </c>
      <c r="I25" s="141">
        <f t="shared" si="4"/>
        <v>-0.61720450152538131</v>
      </c>
      <c r="K25" s="207">
        <f t="shared" si="2"/>
        <v>4.3084663491988975</v>
      </c>
      <c r="L25" s="141">
        <f t="shared" si="5"/>
        <v>4.6166159263328899</v>
      </c>
      <c r="N25" s="151">
        <f t="shared" si="6"/>
        <v>-3.0447639299814568</v>
      </c>
      <c r="O25" s="141">
        <f t="shared" si="7"/>
        <v>-3.2625311449142305</v>
      </c>
      <c r="Q25" s="151">
        <v>-1.839709795145825</v>
      </c>
      <c r="R25" s="141">
        <f t="shared" si="8"/>
        <v>-1.9712892829440429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21.798778267351931</v>
      </c>
      <c r="C26" s="141">
        <f t="shared" si="0"/>
        <v>2.0994823491395906</v>
      </c>
      <c r="E26" s="151">
        <v>26.025813487001965</v>
      </c>
      <c r="F26" s="141">
        <f t="shared" si="1"/>
        <v>2.3959829287066121</v>
      </c>
      <c r="H26" s="151">
        <f t="shared" si="3"/>
        <v>4.227035219650034</v>
      </c>
      <c r="I26" s="141">
        <f t="shared" si="4"/>
        <v>19.39115654926804</v>
      </c>
      <c r="K26" s="207">
        <f t="shared" si="2"/>
        <v>1.006365869236562</v>
      </c>
      <c r="L26" s="141">
        <f t="shared" si="5"/>
        <v>4.6166159263328899</v>
      </c>
      <c r="N26" s="151">
        <f t="shared" si="6"/>
        <v>1.9247353875911868</v>
      </c>
      <c r="O26" s="141">
        <f t="shared" si="7"/>
        <v>8.8295562438646691</v>
      </c>
      <c r="Q26" s="151">
        <v>1.2959339628222855</v>
      </c>
      <c r="R26" s="141">
        <f t="shared" si="8"/>
        <v>5.9449843790704913</v>
      </c>
      <c r="T26" s="11"/>
    </row>
    <row r="27" spans="1:20" x14ac:dyDescent="0.2">
      <c r="A27" s="10" t="str">
        <f>name!$D23</f>
        <v>63 Community and civil enforcement occupations</v>
      </c>
      <c r="B27" s="151">
        <v>1.1805126381149718</v>
      </c>
      <c r="C27" s="141">
        <f t="shared" si="0"/>
        <v>0.11369744745606217</v>
      </c>
      <c r="E27" s="151">
        <v>1.1918528605946939</v>
      </c>
      <c r="F27" s="141">
        <f t="shared" si="1"/>
        <v>0.10972410560543001</v>
      </c>
      <c r="H27" s="151">
        <f t="shared" si="3"/>
        <v>1.1340222479722106E-2</v>
      </c>
      <c r="I27" s="141">
        <f t="shared" si="4"/>
        <v>0.96061847316011306</v>
      </c>
      <c r="K27" s="207">
        <f t="shared" si="2"/>
        <v>5.4499734463588342E-2</v>
      </c>
      <c r="L27" s="141">
        <f t="shared" si="5"/>
        <v>4.6166159263328899</v>
      </c>
      <c r="N27" s="151">
        <f t="shared" si="6"/>
        <v>2.3473861923080916E-2</v>
      </c>
      <c r="O27" s="141">
        <f t="shared" si="7"/>
        <v>1.9884464736068979</v>
      </c>
      <c r="Q27" s="151">
        <v>-6.6633373906947152E-2</v>
      </c>
      <c r="R27" s="141">
        <f t="shared" si="8"/>
        <v>-5.644443926779684</v>
      </c>
      <c r="T27" s="172"/>
    </row>
    <row r="28" spans="1:20" x14ac:dyDescent="0.2">
      <c r="A28" s="10" t="str">
        <f>name!$D24</f>
        <v>71 Sales occupations</v>
      </c>
      <c r="B28" s="151">
        <v>77.402582173888831</v>
      </c>
      <c r="C28" s="141">
        <f t="shared" si="0"/>
        <v>7.4547918722257425</v>
      </c>
      <c r="E28" s="151">
        <v>68.932010884556192</v>
      </c>
      <c r="F28" s="141">
        <f t="shared" si="1"/>
        <v>6.3460041855483444</v>
      </c>
      <c r="H28" s="151">
        <f t="shared" si="3"/>
        <v>-8.4705712893326393</v>
      </c>
      <c r="I28" s="141">
        <f t="shared" si="4"/>
        <v>-10.943525463146786</v>
      </c>
      <c r="K28" s="207">
        <f t="shared" si="2"/>
        <v>3.5733799360326541</v>
      </c>
      <c r="L28" s="141">
        <f t="shared" si="5"/>
        <v>4.6166159263328899</v>
      </c>
      <c r="N28" s="151">
        <f>H28-(K28+Q28)</f>
        <v>-9.1376692870515832</v>
      </c>
      <c r="O28" s="141">
        <f t="shared" si="7"/>
        <v>-11.805380428424655</v>
      </c>
      <c r="Q28" s="151">
        <v>-2.9062819383137102</v>
      </c>
      <c r="R28" s="141">
        <f t="shared" si="8"/>
        <v>-3.7547609610550206</v>
      </c>
      <c r="T28" s="11"/>
    </row>
    <row r="29" spans="1:20" x14ac:dyDescent="0.2">
      <c r="A29" s="10" t="str">
        <f>name!$D25</f>
        <v>72 Customer service occupations</v>
      </c>
      <c r="B29" s="151">
        <v>16.551310661422722</v>
      </c>
      <c r="C29" s="141">
        <f t="shared" si="0"/>
        <v>1.5940886302250636</v>
      </c>
      <c r="E29" s="151">
        <v>17.604866121108071</v>
      </c>
      <c r="F29" s="141">
        <f t="shared" si="1"/>
        <v>1.6207354559505589</v>
      </c>
      <c r="H29" s="151">
        <f t="shared" si="3"/>
        <v>1.0535554596853487</v>
      </c>
      <c r="I29" s="141">
        <f t="shared" si="4"/>
        <v>6.3653899152587456</v>
      </c>
      <c r="K29" s="207">
        <f t="shared" si="2"/>
        <v>0.76411044401207495</v>
      </c>
      <c r="L29" s="141">
        <f t="shared" si="5"/>
        <v>4.6166159263328899</v>
      </c>
      <c r="N29" s="151">
        <f t="shared" si="6"/>
        <v>1.0422069934138423</v>
      </c>
      <c r="O29" s="141">
        <f t="shared" si="7"/>
        <v>6.2968245520458144</v>
      </c>
      <c r="Q29" s="151">
        <v>-0.75276197774056852</v>
      </c>
      <c r="R29" s="141">
        <f t="shared" si="8"/>
        <v>-4.5480505631199506</v>
      </c>
      <c r="T29" s="11"/>
    </row>
    <row r="30" spans="1:20" x14ac:dyDescent="0.2">
      <c r="A30" s="10" t="str">
        <f>name!$D26</f>
        <v>81 Process, plant and machine operatives</v>
      </c>
      <c r="B30" s="151">
        <v>43.772247322479416</v>
      </c>
      <c r="C30" s="141">
        <f t="shared" si="0"/>
        <v>4.2157895047428244</v>
      </c>
      <c r="E30" s="151">
        <v>37.850830678901964</v>
      </c>
      <c r="F30" s="141">
        <f t="shared" si="1"/>
        <v>3.4846151567675983</v>
      </c>
      <c r="H30" s="151">
        <f t="shared" si="3"/>
        <v>-5.9214166435774516</v>
      </c>
      <c r="I30" s="141">
        <f t="shared" si="4"/>
        <v>-13.527787595535411</v>
      </c>
      <c r="K30" s="207">
        <f t="shared" si="2"/>
        <v>2.0207965412034068</v>
      </c>
      <c r="L30" s="141">
        <f t="shared" si="5"/>
        <v>4.6166159263328899</v>
      </c>
      <c r="N30" s="151">
        <f t="shared" si="6"/>
        <v>-7.0812235905124847</v>
      </c>
      <c r="O30" s="141">
        <f t="shared" si="7"/>
        <v>-16.177427533806092</v>
      </c>
      <c r="Q30" s="151">
        <v>-0.86098959426837307</v>
      </c>
      <c r="R30" s="141">
        <f t="shared" si="8"/>
        <v>-1.9669759880622084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38.983847472972926</v>
      </c>
      <c r="C31" s="141">
        <f t="shared" si="0"/>
        <v>3.7546094862406778</v>
      </c>
      <c r="E31" s="151">
        <v>42.326996490138747</v>
      </c>
      <c r="F31" s="141">
        <f t="shared" si="1"/>
        <v>3.8966989855839302</v>
      </c>
      <c r="H31" s="151">
        <f t="shared" si="3"/>
        <v>3.3431490171658211</v>
      </c>
      <c r="I31" s="141">
        <f t="shared" si="4"/>
        <v>8.5757287540271463</v>
      </c>
      <c r="K31" s="207">
        <f t="shared" si="2"/>
        <v>1.7997345111345899</v>
      </c>
      <c r="L31" s="141">
        <f t="shared" si="5"/>
        <v>4.6166159263328899</v>
      </c>
      <c r="N31" s="151">
        <f t="shared" si="6"/>
        <v>-1.3675948839692138</v>
      </c>
      <c r="O31" s="141">
        <f t="shared" si="7"/>
        <v>-3.508106491842172</v>
      </c>
      <c r="Q31" s="151">
        <v>2.9110093900004452</v>
      </c>
      <c r="R31" s="141">
        <f t="shared" si="8"/>
        <v>7.4672193195364205</v>
      </c>
      <c r="T31" s="11"/>
    </row>
    <row r="32" spans="1:20" x14ac:dyDescent="0.2">
      <c r="A32" s="10" t="str">
        <f>name!$D28</f>
        <v>91 Elementary trades and related occupations</v>
      </c>
      <c r="B32" s="151">
        <v>22.789519560982249</v>
      </c>
      <c r="C32" s="141">
        <f t="shared" si="0"/>
        <v>2.1949025526496131</v>
      </c>
      <c r="E32" s="151">
        <v>19.103931410494255</v>
      </c>
      <c r="F32" s="141">
        <f t="shared" si="1"/>
        <v>1.7587420871046533</v>
      </c>
      <c r="H32" s="151">
        <f t="shared" si="3"/>
        <v>-3.6855881504879946</v>
      </c>
      <c r="I32" s="141">
        <f t="shared" si="4"/>
        <v>-16.172294201401506</v>
      </c>
      <c r="K32" s="207">
        <f t="shared" si="2"/>
        <v>1.0521045895870558</v>
      </c>
      <c r="L32" s="141">
        <f t="shared" si="5"/>
        <v>4.6166159263328899</v>
      </c>
      <c r="N32" s="151">
        <f>H32-(K32+Q32)</f>
        <v>-5.0554141773649501</v>
      </c>
      <c r="O32" s="141">
        <f t="shared" si="7"/>
        <v>-22.183066052960079</v>
      </c>
      <c r="Q32" s="151">
        <v>0.31772143728989921</v>
      </c>
      <c r="R32" s="141">
        <f t="shared" si="8"/>
        <v>1.3941559252256792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105.52483566066194</v>
      </c>
      <c r="C33" s="141">
        <f t="shared" si="0"/>
        <v>10.163300307395112</v>
      </c>
      <c r="E33" s="151">
        <v>90.924167076645276</v>
      </c>
      <c r="F33" s="141">
        <f t="shared" si="1"/>
        <v>8.3706414107406015</v>
      </c>
      <c r="H33" s="151">
        <f t="shared" ref="H33" si="9">E33-B33</f>
        <v>-14.60066858401666</v>
      </c>
      <c r="I33" s="141">
        <f>IF(B33&lt;&gt;0,((E33/B33)-1)*100,0)</f>
        <v>-13.836239111490578</v>
      </c>
      <c r="K33" s="207">
        <f t="shared" si="2"/>
        <v>4.8716763693467273</v>
      </c>
      <c r="L33" s="141">
        <f t="shared" ref="L33" si="10">IF(B33&lt;&gt;0,K33/B33*100,0)</f>
        <v>4.616615926332889</v>
      </c>
      <c r="N33" s="151">
        <f>H33-(K33+Q33)</f>
        <v>-13.745191028497901</v>
      </c>
      <c r="O33" s="141">
        <f t="shared" ref="O33" si="11">IF(B33&lt;&gt;0,N33/B33*100,0)</f>
        <v>-13.025550755367723</v>
      </c>
      <c r="Q33" s="151">
        <v>-5.7271539248654859</v>
      </c>
      <c r="R33" s="141">
        <f t="shared" ref="R33" si="12">IF(B33&lt;&gt;0,Q33/B33*100,0)</f>
        <v>-5.4273042824557391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1038.2930000000001</v>
      </c>
      <c r="C35" s="147">
        <f>B35/B$35*100</f>
        <v>100</v>
      </c>
      <c r="D35" s="145"/>
      <c r="E35" s="152">
        <f>SUM(E8:E33)</f>
        <v>1086.2269999999996</v>
      </c>
      <c r="F35" s="147">
        <f t="shared" ref="F35" si="13">E35/E$35*100</f>
        <v>100</v>
      </c>
      <c r="G35" s="145"/>
      <c r="H35" s="152">
        <f>E35-B35</f>
        <v>47.933999999999514</v>
      </c>
      <c r="I35" s="147">
        <f>IF(B35&lt;&gt;0,((E35/B35)-1)*100,0)</f>
        <v>4.6166159263328899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Derby, Derbyshire, Nottingham and Nottinghamshire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81.514591122931563</v>
      </c>
      <c r="C44" s="141">
        <f t="shared" ref="C44:C68" si="15">B44/B$71*100</f>
        <v>7.5043790223343354</v>
      </c>
      <c r="E44" s="151">
        <v>81.771407368100895</v>
      </c>
      <c r="F44" s="141">
        <f t="shared" ref="F44:F68" si="16">E44/E$71*100</f>
        <v>7.23967519571673</v>
      </c>
      <c r="H44" s="151">
        <f>E44-B44</f>
        <v>0.25681624516933255</v>
      </c>
      <c r="I44" s="141">
        <f>IF(B44&gt;0,((E44/B44)-1)*100,0)</f>
        <v>0.31505555217965497</v>
      </c>
      <c r="K44" s="151">
        <f>(($E$71/$B$71)-1)*B44</f>
        <v>3.2466194964325386</v>
      </c>
      <c r="L44" s="141">
        <f>IF(B44&gt;0,K44/B44*100,0)</f>
        <v>3.9828691424536933</v>
      </c>
      <c r="N44" s="151">
        <f>H44-(K44+Q44)</f>
        <v>-2.583259684625022</v>
      </c>
      <c r="O44" s="141">
        <f>IF(B44&gt;0,N44/B44*100,0)</f>
        <v>-3.16907641814608</v>
      </c>
      <c r="Q44" s="151">
        <v>-0.40654356663818386</v>
      </c>
      <c r="R44" s="141">
        <f>IF(B44&gt;0,Q44/B44*100,0)</f>
        <v>-0.4987371721279672</v>
      </c>
      <c r="T44" s="151"/>
    </row>
    <row r="45" spans="1:20" x14ac:dyDescent="0.2">
      <c r="A45" s="135" t="str">
        <f t="shared" si="14"/>
        <v>12 Other managers and proprietors</v>
      </c>
      <c r="B45" s="151">
        <v>36.008969411590002</v>
      </c>
      <c r="C45" s="141">
        <f t="shared" si="15"/>
        <v>3.3150501149013989</v>
      </c>
      <c r="E45" s="151">
        <v>50.519221198598082</v>
      </c>
      <c r="F45" s="141">
        <f t="shared" si="16"/>
        <v>4.472746212768425</v>
      </c>
      <c r="H45" s="151">
        <f t="shared" ref="H45:H71" si="17">E45-B45</f>
        <v>14.51025178700808</v>
      </c>
      <c r="I45" s="141">
        <f t="shared" ref="I45:I71" si="18">IF(B45&gt;0,((E45/B45)-1)*100,0)</f>
        <v>40.296215148933825</v>
      </c>
      <c r="K45" s="151">
        <f t="shared" ref="K45:K68" si="19">(($E$71/$B$71)-1)*B45</f>
        <v>1.4341901312098073</v>
      </c>
      <c r="L45" s="141">
        <f t="shared" ref="L45:L68" si="20">IF(B45&gt;0,K45/B45*100,0)</f>
        <v>3.9828691424536933</v>
      </c>
      <c r="N45" s="151">
        <f t="shared" ref="N45:N68" si="21">H45-(K45+Q45)</f>
        <v>13.092609886009011</v>
      </c>
      <c r="O45" s="141">
        <f t="shared" ref="O45:O68" si="22">IF(B45&gt;0,N45/B45*100,0)</f>
        <v>36.359301862704704</v>
      </c>
      <c r="Q45" s="151">
        <v>-1.6548230210739083E-2</v>
      </c>
      <c r="R45" s="141">
        <f>IF(B45&gt;0,Q45/B45*100,0)</f>
        <v>-4.5955856224568312E-2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67.881468704186318</v>
      </c>
      <c r="C46" s="141">
        <f t="shared" si="15"/>
        <v>6.2492893938547223</v>
      </c>
      <c r="E46" s="151">
        <v>79.268373364709547</v>
      </c>
      <c r="F46" s="141">
        <f t="shared" si="16"/>
        <v>7.0180677442659558</v>
      </c>
      <c r="H46" s="151">
        <f t="shared" si="17"/>
        <v>11.386904660523228</v>
      </c>
      <c r="I46" s="141">
        <f t="shared" si="18"/>
        <v>16.774688111338687</v>
      </c>
      <c r="K46" s="151">
        <f t="shared" si="19"/>
        <v>2.7036300704633978</v>
      </c>
      <c r="L46" s="141">
        <f t="shared" si="20"/>
        <v>3.9828691424536933</v>
      </c>
      <c r="N46" s="151">
        <f t="shared" si="21"/>
        <v>8.9744731173136287</v>
      </c>
      <c r="O46" s="141">
        <f t="shared" si="22"/>
        <v>13.220799856913178</v>
      </c>
      <c r="Q46" s="151">
        <v>-0.2911985272537973</v>
      </c>
      <c r="R46" s="141">
        <f t="shared" ref="R46:R68" si="23">IF(B46&gt;0,Q46/B46*100,0)</f>
        <v>-0.4289808880281914</v>
      </c>
      <c r="T46" s="151"/>
    </row>
    <row r="47" spans="1:20" x14ac:dyDescent="0.2">
      <c r="A47" s="135" t="str">
        <f t="shared" si="14"/>
        <v>22 Health professionals</v>
      </c>
      <c r="B47" s="151">
        <v>47.095193772295858</v>
      </c>
      <c r="C47" s="141">
        <f t="shared" si="15"/>
        <v>4.3356677538208741</v>
      </c>
      <c r="E47" s="151">
        <v>55.199343019658279</v>
      </c>
      <c r="F47" s="141">
        <f t="shared" si="16"/>
        <v>4.8871032961476661</v>
      </c>
      <c r="H47" s="151">
        <f t="shared" si="17"/>
        <v>8.1041492473624217</v>
      </c>
      <c r="I47" s="141">
        <f t="shared" si="18"/>
        <v>17.208017630303818</v>
      </c>
      <c r="K47" s="151">
        <f t="shared" si="19"/>
        <v>1.8757399403355453</v>
      </c>
      <c r="L47" s="141">
        <f t="shared" si="20"/>
        <v>3.9828691424536933</v>
      </c>
      <c r="N47" s="151">
        <f t="shared" si="21"/>
        <v>3.2518602932741985</v>
      </c>
      <c r="O47" s="141">
        <f t="shared" si="22"/>
        <v>6.9048665751262543</v>
      </c>
      <c r="Q47" s="151">
        <v>2.9765490137526784</v>
      </c>
      <c r="R47" s="141">
        <f t="shared" si="23"/>
        <v>6.320281912723881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42.463459993171753</v>
      </c>
      <c r="C48" s="141">
        <f t="shared" si="15"/>
        <v>3.9092620596957879</v>
      </c>
      <c r="E48" s="151">
        <v>43.761895916604026</v>
      </c>
      <c r="F48" s="141">
        <f t="shared" si="16"/>
        <v>3.8744828122961712</v>
      </c>
      <c r="H48" s="151">
        <f t="shared" si="17"/>
        <v>1.2984359234322724</v>
      </c>
      <c r="I48" s="141">
        <f t="shared" si="18"/>
        <v>3.0577723144582736</v>
      </c>
      <c r="K48" s="151">
        <f t="shared" si="19"/>
        <v>1.6912640448862069</v>
      </c>
      <c r="L48" s="141">
        <f t="shared" si="20"/>
        <v>3.9828691424536933</v>
      </c>
      <c r="N48" s="151">
        <f t="shared" si="21"/>
        <v>1.5915914874847712</v>
      </c>
      <c r="O48" s="141">
        <f t="shared" si="22"/>
        <v>3.7481436692645955</v>
      </c>
      <c r="Q48" s="151">
        <v>-1.9844196089387056</v>
      </c>
      <c r="R48" s="141">
        <f t="shared" si="23"/>
        <v>-4.6732404972600117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71.994864623477355</v>
      </c>
      <c r="C49" s="141">
        <f t="shared" si="15"/>
        <v>6.6279759777171234</v>
      </c>
      <c r="E49" s="151">
        <v>89.873677032244103</v>
      </c>
      <c r="F49" s="141">
        <f t="shared" si="16"/>
        <v>7.9570139649084188</v>
      </c>
      <c r="H49" s="151">
        <f t="shared" si="17"/>
        <v>17.878812408766748</v>
      </c>
      <c r="I49" s="141">
        <f t="shared" si="18"/>
        <v>24.833455139155181</v>
      </c>
      <c r="K49" s="151">
        <f t="shared" si="19"/>
        <v>2.86746124723979</v>
      </c>
      <c r="L49" s="141">
        <f t="shared" si="20"/>
        <v>3.9828691424536933</v>
      </c>
      <c r="N49" s="151">
        <f t="shared" si="21"/>
        <v>14.26906750646695</v>
      </c>
      <c r="O49" s="141">
        <f t="shared" si="22"/>
        <v>19.819562938401361</v>
      </c>
      <c r="Q49" s="151">
        <v>0.74228365506000926</v>
      </c>
      <c r="R49" s="141">
        <f t="shared" si="23"/>
        <v>1.0310230583001225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22.163138574231517</v>
      </c>
      <c r="C50" s="141">
        <f t="shared" si="15"/>
        <v>2.0403781690412339</v>
      </c>
      <c r="E50" s="151">
        <v>20.212989180416059</v>
      </c>
      <c r="F50" s="141">
        <f t="shared" si="16"/>
        <v>1.7895677854975307</v>
      </c>
      <c r="H50" s="151">
        <f t="shared" si="17"/>
        <v>-1.9501493938154582</v>
      </c>
      <c r="I50" s="141">
        <f t="shared" si="18"/>
        <v>-8.7990669159233814</v>
      </c>
      <c r="K50" s="151">
        <f t="shared" si="19"/>
        <v>0.88272880727231851</v>
      </c>
      <c r="L50" s="141">
        <f t="shared" si="20"/>
        <v>3.9828691424536933</v>
      </c>
      <c r="N50" s="151">
        <f t="shared" si="21"/>
        <v>-2.6883652532913205</v>
      </c>
      <c r="O50" s="141">
        <f t="shared" si="22"/>
        <v>-12.129894167683499</v>
      </c>
      <c r="Q50" s="151">
        <v>-0.14451294779645624</v>
      </c>
      <c r="R50" s="141">
        <f t="shared" si="23"/>
        <v>-0.6520418906935751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21.044355417302505</v>
      </c>
      <c r="C51" s="141">
        <f t="shared" si="15"/>
        <v>1.9373809910177626</v>
      </c>
      <c r="E51" s="151">
        <v>23.366635271616968</v>
      </c>
      <c r="F51" s="141">
        <f t="shared" si="16"/>
        <v>2.0687775253979201</v>
      </c>
      <c r="H51" s="151">
        <f t="shared" si="17"/>
        <v>2.3222798543144627</v>
      </c>
      <c r="I51" s="141">
        <f t="shared" si="18"/>
        <v>11.035167427390547</v>
      </c>
      <c r="K51" s="151">
        <f t="shared" si="19"/>
        <v>0.83816913814402361</v>
      </c>
      <c r="L51" s="141">
        <f t="shared" si="20"/>
        <v>3.9828691424536933</v>
      </c>
      <c r="N51" s="151">
        <f t="shared" si="21"/>
        <v>0.32191715419546219</v>
      </c>
      <c r="O51" s="141">
        <f t="shared" si="22"/>
        <v>1.5297078376217901</v>
      </c>
      <c r="Q51" s="151">
        <v>1.162193561974977</v>
      </c>
      <c r="R51" s="141">
        <f t="shared" si="23"/>
        <v>5.522590447315058</v>
      </c>
      <c r="T51" s="151"/>
    </row>
    <row r="52" spans="1:20" x14ac:dyDescent="0.2">
      <c r="A52" s="135" t="str">
        <f t="shared" si="14"/>
        <v>33 Protective service occupations</v>
      </c>
      <c r="B52" s="151">
        <v>13.260083087747748</v>
      </c>
      <c r="C52" s="141">
        <f t="shared" si="15"/>
        <v>1.2207469606028716</v>
      </c>
      <c r="E52" s="151">
        <v>17.80237675482056</v>
      </c>
      <c r="F52" s="141">
        <f t="shared" si="16"/>
        <v>1.5761429277656784</v>
      </c>
      <c r="H52" s="151">
        <f t="shared" si="17"/>
        <v>4.542293667072812</v>
      </c>
      <c r="I52" s="141">
        <f t="shared" si="18"/>
        <v>34.255393703150091</v>
      </c>
      <c r="K52" s="151">
        <f t="shared" si="19"/>
        <v>0.52813175756562591</v>
      </c>
      <c r="L52" s="141">
        <f t="shared" si="20"/>
        <v>3.9828691424536924</v>
      </c>
      <c r="N52" s="151">
        <f t="shared" si="21"/>
        <v>3.4442498248666595</v>
      </c>
      <c r="O52" s="141">
        <f t="shared" si="22"/>
        <v>25.974571969681922</v>
      </c>
      <c r="Q52" s="151">
        <v>0.56991208464052667</v>
      </c>
      <c r="R52" s="141">
        <f t="shared" si="23"/>
        <v>4.2979525910144751</v>
      </c>
      <c r="T52" s="151"/>
    </row>
    <row r="53" spans="1:20" x14ac:dyDescent="0.2">
      <c r="A53" s="135" t="str">
        <f t="shared" si="14"/>
        <v>34 Culture, media and sports occupations</v>
      </c>
      <c r="B53" s="151">
        <v>14.777455255042193</v>
      </c>
      <c r="C53" s="141">
        <f t="shared" si="15"/>
        <v>1.360438955673372</v>
      </c>
      <c r="E53" s="151">
        <v>14.698951736101391</v>
      </c>
      <c r="F53" s="141">
        <f t="shared" si="16"/>
        <v>1.3013795373222774</v>
      </c>
      <c r="H53" s="151">
        <f t="shared" si="17"/>
        <v>-7.8503518940802763E-2</v>
      </c>
      <c r="I53" s="141">
        <f t="shared" si="18"/>
        <v>-0.53123841409715711</v>
      </c>
      <c r="K53" s="151">
        <f t="shared" si="19"/>
        <v>0.58856670539297729</v>
      </c>
      <c r="L53" s="141">
        <f t="shared" si="20"/>
        <v>3.9828691424536933</v>
      </c>
      <c r="N53" s="151">
        <f t="shared" si="21"/>
        <v>-0.35820955503621216</v>
      </c>
      <c r="O53" s="141">
        <f t="shared" si="22"/>
        <v>-2.4240273366010565</v>
      </c>
      <c r="Q53" s="151">
        <v>-0.30886066929756789</v>
      </c>
      <c r="R53" s="141">
        <f t="shared" si="23"/>
        <v>-2.0900802199497912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63.347732010909212</v>
      </c>
      <c r="C54" s="141">
        <f t="shared" si="15"/>
        <v>5.8319054866900961</v>
      </c>
      <c r="E54" s="151">
        <v>62.61031206095079</v>
      </c>
      <c r="F54" s="141">
        <f t="shared" si="16"/>
        <v>5.5432373957229188</v>
      </c>
      <c r="H54" s="151">
        <f t="shared" si="17"/>
        <v>-0.73741994995842219</v>
      </c>
      <c r="I54" s="141">
        <f t="shared" si="18"/>
        <v>-1.1640826380831304</v>
      </c>
      <c r="K54" s="151">
        <f t="shared" si="19"/>
        <v>2.5230572707067633</v>
      </c>
      <c r="L54" s="141">
        <f t="shared" si="20"/>
        <v>3.9828691424536933</v>
      </c>
      <c r="N54" s="151">
        <f t="shared" si="21"/>
        <v>-3.2062249388327291</v>
      </c>
      <c r="O54" s="141">
        <f t="shared" si="22"/>
        <v>-5.061309753410872</v>
      </c>
      <c r="Q54" s="151">
        <v>-5.425228183245636E-2</v>
      </c>
      <c r="R54" s="141">
        <f t="shared" si="23"/>
        <v>-8.5642027125949025E-2</v>
      </c>
      <c r="T54" s="151"/>
    </row>
    <row r="55" spans="1:20" x14ac:dyDescent="0.2">
      <c r="A55" s="135" t="str">
        <f t="shared" si="14"/>
        <v>41 Administrative occupations</v>
      </c>
      <c r="B55" s="151">
        <v>92.762572229466571</v>
      </c>
      <c r="C55" s="141">
        <f t="shared" si="15"/>
        <v>8.539888276526602</v>
      </c>
      <c r="E55" s="151">
        <v>79.381095389245914</v>
      </c>
      <c r="F55" s="141">
        <f t="shared" si="16"/>
        <v>7.0280476488721373</v>
      </c>
      <c r="H55" s="151">
        <f t="shared" si="17"/>
        <v>-13.381476840220657</v>
      </c>
      <c r="I55" s="141">
        <f t="shared" si="18"/>
        <v>-14.425512918204685</v>
      </c>
      <c r="K55" s="151">
        <f t="shared" si="19"/>
        <v>3.694611865073743</v>
      </c>
      <c r="L55" s="141">
        <f t="shared" si="20"/>
        <v>3.9828691424536933</v>
      </c>
      <c r="N55" s="151">
        <f t="shared" si="21"/>
        <v>-17.11885435461484</v>
      </c>
      <c r="O55" s="141">
        <f t="shared" si="22"/>
        <v>-18.454484328299962</v>
      </c>
      <c r="Q55" s="151">
        <v>4.2765649320441537E-2</v>
      </c>
      <c r="R55" s="141">
        <f t="shared" si="23"/>
        <v>4.6102267641578806E-2</v>
      </c>
      <c r="T55" s="151"/>
    </row>
    <row r="56" spans="1:20" x14ac:dyDescent="0.2">
      <c r="A56" s="135" t="str">
        <f t="shared" si="14"/>
        <v>42 Secretarial and related occupations</v>
      </c>
      <c r="B56" s="151">
        <v>20.664113921345134</v>
      </c>
      <c r="C56" s="141">
        <f t="shared" si="15"/>
        <v>1.9023752789559769</v>
      </c>
      <c r="E56" s="151">
        <v>16.947652660429711</v>
      </c>
      <c r="F56" s="141">
        <f t="shared" si="16"/>
        <v>1.5004694738713675</v>
      </c>
      <c r="H56" s="151">
        <f t="shared" si="17"/>
        <v>-3.7164612609154233</v>
      </c>
      <c r="I56" s="141">
        <f t="shared" si="18"/>
        <v>-17.985098587152482</v>
      </c>
      <c r="K56" s="151">
        <f t="shared" si="19"/>
        <v>0.82302461693473317</v>
      </c>
      <c r="L56" s="141">
        <f t="shared" si="20"/>
        <v>3.9828691424536933</v>
      </c>
      <c r="N56" s="151">
        <f t="shared" si="21"/>
        <v>-4.8329384250532783</v>
      </c>
      <c r="O56" s="141">
        <f t="shared" si="22"/>
        <v>-23.388074821156799</v>
      </c>
      <c r="Q56" s="151">
        <v>0.29345254720312164</v>
      </c>
      <c r="R56" s="141">
        <f t="shared" si="23"/>
        <v>1.4201070915506224</v>
      </c>
      <c r="T56" s="151"/>
    </row>
    <row r="57" spans="1:20" x14ac:dyDescent="0.2">
      <c r="A57" s="135" t="str">
        <f t="shared" si="14"/>
        <v>51 Skilled agricultural and related trades</v>
      </c>
      <c r="B57" s="151">
        <v>13.954645282903181</v>
      </c>
      <c r="C57" s="141">
        <f t="shared" si="15"/>
        <v>1.2846895982978868</v>
      </c>
      <c r="E57" s="151">
        <v>13.760734426193</v>
      </c>
      <c r="F57" s="141">
        <f t="shared" si="16"/>
        <v>1.2183139670287475</v>
      </c>
      <c r="H57" s="151">
        <f t="shared" si="17"/>
        <v>-0.19391085671018082</v>
      </c>
      <c r="I57" s="141">
        <f t="shared" si="18"/>
        <v>-1.3895792603754287</v>
      </c>
      <c r="K57" s="151">
        <f t="shared" si="19"/>
        <v>0.55579526091162068</v>
      </c>
      <c r="L57" s="141">
        <f t="shared" si="20"/>
        <v>3.9828691424536933</v>
      </c>
      <c r="N57" s="151">
        <f t="shared" si="21"/>
        <v>0.17895770076144535</v>
      </c>
      <c r="O57" s="141">
        <f t="shared" si="22"/>
        <v>1.2824238605383902</v>
      </c>
      <c r="Q57" s="151">
        <v>-0.92866381838324685</v>
      </c>
      <c r="R57" s="141">
        <f t="shared" si="23"/>
        <v>-6.6548722633675128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39.8271038738675</v>
      </c>
      <c r="C58" s="141">
        <f t="shared" si="15"/>
        <v>3.6665544010476183</v>
      </c>
      <c r="E58" s="151">
        <v>35.798552568019609</v>
      </c>
      <c r="F58" s="141">
        <f t="shared" si="16"/>
        <v>3.1694439586025207</v>
      </c>
      <c r="H58" s="151">
        <f t="shared" si="17"/>
        <v>-4.0285513058478912</v>
      </c>
      <c r="I58" s="141">
        <f t="shared" si="18"/>
        <v>-10.115099803908212</v>
      </c>
      <c r="K58" s="151">
        <f t="shared" si="19"/>
        <v>1.5862614305252483</v>
      </c>
      <c r="L58" s="141">
        <f t="shared" si="20"/>
        <v>3.9828691424536933</v>
      </c>
      <c r="N58" s="151">
        <f t="shared" si="21"/>
        <v>-3.4608213173825151</v>
      </c>
      <c r="O58" s="141">
        <f t="shared" si="22"/>
        <v>-8.6896133054086526</v>
      </c>
      <c r="Q58" s="151">
        <v>-2.1539914189906244</v>
      </c>
      <c r="R58" s="141">
        <f t="shared" si="23"/>
        <v>-5.4083556409532534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23.342308548348278</v>
      </c>
      <c r="C59" s="141">
        <f t="shared" si="15"/>
        <v>2.1489346654380976</v>
      </c>
      <c r="E59" s="151">
        <v>20.748301720735775</v>
      </c>
      <c r="F59" s="141">
        <f t="shared" si="16"/>
        <v>1.8369619669705597</v>
      </c>
      <c r="H59" s="151">
        <f t="shared" si="17"/>
        <v>-2.5940068276125032</v>
      </c>
      <c r="I59" s="141">
        <f t="shared" si="18"/>
        <v>-11.112897519281816</v>
      </c>
      <c r="K59" s="151">
        <f t="shared" si="19"/>
        <v>0.92969360430849424</v>
      </c>
      <c r="L59" s="141">
        <f t="shared" si="20"/>
        <v>3.9828691424536933</v>
      </c>
      <c r="N59" s="151">
        <f t="shared" si="21"/>
        <v>-3.4753857885547017</v>
      </c>
      <c r="O59" s="141">
        <f t="shared" si="22"/>
        <v>-14.888783520945372</v>
      </c>
      <c r="Q59" s="151">
        <v>-4.8314643366295922E-2</v>
      </c>
      <c r="R59" s="141">
        <f t="shared" si="23"/>
        <v>-0.2069831407901371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17.415275980553954</v>
      </c>
      <c r="C60" s="141">
        <f t="shared" si="15"/>
        <v>1.6032814485879985</v>
      </c>
      <c r="E60" s="151">
        <v>14.911942204520976</v>
      </c>
      <c r="F60" s="141">
        <f t="shared" si="16"/>
        <v>1.3202367621245852</v>
      </c>
      <c r="H60" s="151">
        <f t="shared" si="17"/>
        <v>-2.5033337760329779</v>
      </c>
      <c r="I60" s="141">
        <f t="shared" si="18"/>
        <v>-14.374356047117608</v>
      </c>
      <c r="K60" s="151">
        <f t="shared" si="19"/>
        <v>0.6936276531026333</v>
      </c>
      <c r="L60" s="141">
        <f t="shared" si="20"/>
        <v>3.9828691424536933</v>
      </c>
      <c r="N60" s="151">
        <f t="shared" si="21"/>
        <v>-2.8739339583146211</v>
      </c>
      <c r="O60" s="141">
        <f t="shared" si="22"/>
        <v>-16.502373901646351</v>
      </c>
      <c r="Q60" s="151">
        <v>-0.32302747082099026</v>
      </c>
      <c r="R60" s="141">
        <f t="shared" si="23"/>
        <v>-1.8548512879249544</v>
      </c>
      <c r="T60" s="151"/>
    </row>
    <row r="61" spans="1:20" x14ac:dyDescent="0.2">
      <c r="A61" s="135" t="str">
        <f t="shared" si="14"/>
        <v>61 Caring personal service occupations</v>
      </c>
      <c r="B61" s="151">
        <v>92.749199181187919</v>
      </c>
      <c r="C61" s="141">
        <f t="shared" si="15"/>
        <v>8.5386571297885201</v>
      </c>
      <c r="E61" s="151">
        <v>109.04929410542644</v>
      </c>
      <c r="F61" s="141">
        <f t="shared" si="16"/>
        <v>9.6547374572086913</v>
      </c>
      <c r="H61" s="151">
        <f t="shared" si="17"/>
        <v>16.300094924238522</v>
      </c>
      <c r="I61" s="141">
        <f t="shared" si="18"/>
        <v>17.574378073492447</v>
      </c>
      <c r="K61" s="151">
        <f t="shared" si="19"/>
        <v>3.6940792340604474</v>
      </c>
      <c r="L61" s="141">
        <f t="shared" si="20"/>
        <v>3.9828691424536933</v>
      </c>
      <c r="N61" s="151">
        <f t="shared" si="21"/>
        <v>8.9436752289907826</v>
      </c>
      <c r="O61" s="141">
        <f t="shared" si="22"/>
        <v>9.6428597852571052</v>
      </c>
      <c r="Q61" s="151">
        <v>3.6623404611872923</v>
      </c>
      <c r="R61" s="141">
        <f t="shared" si="23"/>
        <v>3.9486491457816442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26.025813487001965</v>
      </c>
      <c r="C62" s="141">
        <f t="shared" si="15"/>
        <v>2.3959829287066121</v>
      </c>
      <c r="E62" s="151">
        <v>26.692972439435479</v>
      </c>
      <c r="F62" s="141">
        <f t="shared" si="16"/>
        <v>2.3632765619381737</v>
      </c>
      <c r="H62" s="151">
        <f t="shared" si="17"/>
        <v>0.66715895243351397</v>
      </c>
      <c r="I62" s="141">
        <f t="shared" si="18"/>
        <v>2.5634509091011282</v>
      </c>
      <c r="K62" s="151">
        <f t="shared" si="19"/>
        <v>1.0365740944463528</v>
      </c>
      <c r="L62" s="141">
        <f t="shared" si="20"/>
        <v>3.9828691424536933</v>
      </c>
      <c r="N62" s="151">
        <f t="shared" si="21"/>
        <v>0.69741432565534112</v>
      </c>
      <c r="O62" s="141">
        <f t="shared" si="22"/>
        <v>2.6797023117208219</v>
      </c>
      <c r="Q62" s="151">
        <v>-1.06682946766818</v>
      </c>
      <c r="R62" s="141">
        <f t="shared" si="23"/>
        <v>-4.0991205450733945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1.1918528605946939</v>
      </c>
      <c r="C63" s="141">
        <f t="shared" si="15"/>
        <v>0.10972410560543001</v>
      </c>
      <c r="E63" s="151">
        <v>1.0752398798256741</v>
      </c>
      <c r="F63" s="141">
        <f t="shared" si="16"/>
        <v>9.519693665509868E-2</v>
      </c>
      <c r="H63" s="151">
        <f t="shared" si="17"/>
        <v>-0.11661298076901971</v>
      </c>
      <c r="I63" s="141">
        <f t="shared" si="18"/>
        <v>-9.7841759351765756</v>
      </c>
      <c r="K63" s="151">
        <f t="shared" si="19"/>
        <v>4.7469939808077698E-2</v>
      </c>
      <c r="L63" s="141">
        <f t="shared" si="20"/>
        <v>3.9828691424536933</v>
      </c>
      <c r="N63" s="151">
        <f t="shared" si="21"/>
        <v>-0.20139717160232778</v>
      </c>
      <c r="O63" s="141">
        <f t="shared" si="22"/>
        <v>-16.897821724557296</v>
      </c>
      <c r="Q63" s="151">
        <v>3.7314251025230387E-2</v>
      </c>
      <c r="R63" s="141">
        <f t="shared" si="23"/>
        <v>3.1307766469270248</v>
      </c>
      <c r="T63" s="151"/>
    </row>
    <row r="64" spans="1:20" x14ac:dyDescent="0.2">
      <c r="A64" s="135" t="str">
        <f t="shared" si="14"/>
        <v>71 Sales occupations</v>
      </c>
      <c r="B64" s="151">
        <v>68.932010884556192</v>
      </c>
      <c r="C64" s="141">
        <f t="shared" si="15"/>
        <v>6.3460041855483444</v>
      </c>
      <c r="E64" s="151">
        <v>60.545066779545351</v>
      </c>
      <c r="F64" s="141">
        <f t="shared" si="16"/>
        <v>5.3603898024369716</v>
      </c>
      <c r="H64" s="151">
        <f t="shared" si="17"/>
        <v>-8.3869441050108406</v>
      </c>
      <c r="I64" s="141">
        <f t="shared" si="18"/>
        <v>-12.166980184368715</v>
      </c>
      <c r="K64" s="151">
        <f t="shared" si="19"/>
        <v>2.7454717907938098</v>
      </c>
      <c r="L64" s="141">
        <f t="shared" si="20"/>
        <v>3.9828691424536933</v>
      </c>
      <c r="N64" s="151">
        <f t="shared" si="21"/>
        <v>-10.912818849263953</v>
      </c>
      <c r="O64" s="141">
        <f t="shared" si="22"/>
        <v>-15.831278834357789</v>
      </c>
      <c r="Q64" s="151">
        <v>-0.21959704654069823</v>
      </c>
      <c r="R64" s="141">
        <f t="shared" si="23"/>
        <v>-0.31857049246462305</v>
      </c>
      <c r="T64" s="151"/>
    </row>
    <row r="65" spans="1:20" x14ac:dyDescent="0.2">
      <c r="A65" s="135" t="str">
        <f t="shared" si="14"/>
        <v>72 Customer service occupations</v>
      </c>
      <c r="B65" s="151">
        <v>17.604866121108071</v>
      </c>
      <c r="C65" s="141">
        <f t="shared" si="15"/>
        <v>1.6207354559505589</v>
      </c>
      <c r="E65" s="151">
        <v>25.26624875842715</v>
      </c>
      <c r="F65" s="141">
        <f t="shared" si="16"/>
        <v>2.2369608193456472</v>
      </c>
      <c r="H65" s="151">
        <f t="shared" si="17"/>
        <v>7.661382637319079</v>
      </c>
      <c r="I65" s="141">
        <f t="shared" si="18"/>
        <v>43.518550976841297</v>
      </c>
      <c r="K65" s="151">
        <f t="shared" si="19"/>
        <v>0.70117878030789782</v>
      </c>
      <c r="L65" s="141">
        <f t="shared" si="20"/>
        <v>3.9828691424536933</v>
      </c>
      <c r="N65" s="151">
        <f t="shared" si="21"/>
        <v>6.8932196170223197</v>
      </c>
      <c r="O65" s="141">
        <f t="shared" si="22"/>
        <v>39.155194760370335</v>
      </c>
      <c r="Q65" s="151">
        <v>6.6984239988861077E-2</v>
      </c>
      <c r="R65" s="141">
        <f t="shared" si="23"/>
        <v>0.38048707401726617</v>
      </c>
      <c r="T65" s="151"/>
    </row>
    <row r="66" spans="1:20" x14ac:dyDescent="0.2">
      <c r="A66" s="135" t="str">
        <f t="shared" si="14"/>
        <v>81 Process, plant and machine operatives</v>
      </c>
      <c r="B66" s="151">
        <v>37.850830678901964</v>
      </c>
      <c r="C66" s="141">
        <f t="shared" si="15"/>
        <v>3.4846151567675983</v>
      </c>
      <c r="E66" s="151">
        <v>44.270803732973171</v>
      </c>
      <c r="F66" s="141">
        <f t="shared" si="16"/>
        <v>3.9195392374410729</v>
      </c>
      <c r="H66" s="151">
        <f t="shared" si="17"/>
        <v>6.4199730540712068</v>
      </c>
      <c r="I66" s="141">
        <f t="shared" si="18"/>
        <v>16.961247451960659</v>
      </c>
      <c r="K66" s="151">
        <f t="shared" si="19"/>
        <v>1.507549055272382</v>
      </c>
      <c r="L66" s="141">
        <f t="shared" si="20"/>
        <v>3.9828691424536933</v>
      </c>
      <c r="N66" s="151">
        <f t="shared" si="21"/>
        <v>7.178629484719484</v>
      </c>
      <c r="O66" s="141">
        <f t="shared" si="22"/>
        <v>18.965579766577882</v>
      </c>
      <c r="Q66" s="151">
        <v>-2.2662054859206591</v>
      </c>
      <c r="R66" s="141">
        <f t="shared" si="23"/>
        <v>-5.9872014570709036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42.326996490138747</v>
      </c>
      <c r="C67" s="141">
        <f t="shared" si="15"/>
        <v>3.8966989855839302</v>
      </c>
      <c r="E67" s="151">
        <v>42.920434521925571</v>
      </c>
      <c r="F67" s="141">
        <f t="shared" si="16"/>
        <v>3.7999835785996838</v>
      </c>
      <c r="H67" s="151">
        <f t="shared" si="17"/>
        <v>0.59343803178682464</v>
      </c>
      <c r="I67" s="141">
        <f t="shared" si="18"/>
        <v>1.402031991391306</v>
      </c>
      <c r="K67" s="151">
        <f t="shared" si="19"/>
        <v>1.6858288821331939</v>
      </c>
      <c r="L67" s="141">
        <f t="shared" si="20"/>
        <v>3.9828691424536933</v>
      </c>
      <c r="N67" s="151">
        <f t="shared" si="21"/>
        <v>-0.81363218783810876</v>
      </c>
      <c r="O67" s="141">
        <f t="shared" si="22"/>
        <v>-1.9222535386550923</v>
      </c>
      <c r="Q67" s="151">
        <v>-0.27875866250826054</v>
      </c>
      <c r="R67" s="141">
        <f t="shared" si="23"/>
        <v>-0.65858361240728513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19.103931410494255</v>
      </c>
      <c r="C68" s="141">
        <f t="shared" si="15"/>
        <v>1.7587420871046533</v>
      </c>
      <c r="E68" s="151">
        <v>14.846414260553058</v>
      </c>
      <c r="F68" s="141">
        <f t="shared" si="16"/>
        <v>1.3144352106307322</v>
      </c>
      <c r="H68" s="151">
        <f t="shared" si="17"/>
        <v>-4.2575171499411972</v>
      </c>
      <c r="I68" s="141">
        <f t="shared" si="18"/>
        <v>-22.286078495876716</v>
      </c>
      <c r="K68" s="151">
        <f t="shared" si="19"/>
        <v>0.76088458914409429</v>
      </c>
      <c r="L68" s="141">
        <f t="shared" si="20"/>
        <v>3.9828691424536933</v>
      </c>
      <c r="N68" s="151">
        <f t="shared" si="21"/>
        <v>-4.4973112615211184</v>
      </c>
      <c r="O68" s="141">
        <f t="shared" si="22"/>
        <v>-23.541286685371137</v>
      </c>
      <c r="Q68" s="151">
        <v>-0.52109047756417282</v>
      </c>
      <c r="R68" s="141">
        <f t="shared" si="23"/>
        <v>-2.7276609529592695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90.924167076645276</v>
      </c>
      <c r="C69" s="141">
        <f t="shared" ref="C69" si="25">B69/B$71*100</f>
        <v>8.3706414107406015</v>
      </c>
      <c r="E69" s="151">
        <v>84.190063648922276</v>
      </c>
      <c r="F69" s="141">
        <f t="shared" ref="F69" si="26">E69/E$71*100</f>
        <v>7.4538122204643047</v>
      </c>
      <c r="H69" s="151">
        <f t="shared" ref="H69" si="27">E69-B69</f>
        <v>-6.7341034277229994</v>
      </c>
      <c r="I69" s="141">
        <f t="shared" ref="I69" si="28">IF(B69&gt;0,((E69/B69)-1)*100,0)</f>
        <v>-7.4062855280779498</v>
      </c>
      <c r="K69" s="151">
        <f t="shared" ref="K69" si="29">(($E$71/$B$71)-1)*B69</f>
        <v>3.6213905935287451</v>
      </c>
      <c r="L69" s="141">
        <f t="shared" ref="L69" si="30">IF(B69&gt;0,K69/B69*100,0)</f>
        <v>3.9828691424536933</v>
      </c>
      <c r="N69" s="151">
        <f t="shared" ref="N69" si="31">H69-(K69+Q69)</f>
        <v>-11.814512880826346</v>
      </c>
      <c r="O69" s="141">
        <f t="shared" ref="O69" si="32">IF(B69&gt;0,N69/B69*100,0)</f>
        <v>-12.993809303600445</v>
      </c>
      <c r="Q69" s="151">
        <v>1.4590188595746001</v>
      </c>
      <c r="R69" s="141">
        <f t="shared" ref="R69" si="33">IF(B69&gt;0,Q69/B69*100,0)</f>
        <v>1.6046546330687947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1086.2269999999996</v>
      </c>
      <c r="C71" s="147">
        <f>B71/B$71*100</f>
        <v>100</v>
      </c>
      <c r="D71" s="145"/>
      <c r="E71" s="152">
        <f>SUM(E44:E69)</f>
        <v>1129.49</v>
      </c>
      <c r="F71" s="147">
        <f>E71/E$71*100</f>
        <v>100</v>
      </c>
      <c r="G71" s="145"/>
      <c r="H71" s="152">
        <f t="shared" si="17"/>
        <v>43.263000000000375</v>
      </c>
      <c r="I71" s="147">
        <f t="shared" si="18"/>
        <v>3.9828691424536933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Derby, Derbyshire, Nottingham and Nottinghamshire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Derby, Derbyshire, Nottingham and Nottinghamshire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Derby, Derbyshire, Nottingham and Nottinghamshire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Derby, Derbyshire, Nottingham and Nottinghamshire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81.514591122931506</v>
      </c>
      <c r="C7" s="11">
        <f t="shared" si="2"/>
        <v>81.771407368100839</v>
      </c>
      <c r="D7" s="11">
        <f t="shared" si="2"/>
        <v>0.25681624516931767</v>
      </c>
      <c r="E7" s="11">
        <f t="shared" si="2"/>
        <v>39.356315041354193</v>
      </c>
      <c r="F7" s="11">
        <f t="shared" si="2"/>
        <v>39.613131286523512</v>
      </c>
      <c r="G7" s="200">
        <f>IF(B7&gt;0,(1+(E7/B7))^(1/($C$6-$B$6))-1,0)</f>
        <v>2.6610641194793949E-2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56.381335332311501</v>
      </c>
      <c r="R7" s="11">
        <v>52.80401846487316</v>
      </c>
      <c r="S7" s="345">
        <f>R7-Q7</f>
        <v>-3.5773168674383413</v>
      </c>
      <c r="T7" s="345">
        <v>24.085397955307123</v>
      </c>
      <c r="U7" s="345">
        <f>SUM(S7:T7)</f>
        <v>20.508081087868781</v>
      </c>
      <c r="V7" s="346">
        <f>IF(Q7&gt;0,(1+(T7/Q7))^(1/($C$6-$B$6))-1,0)</f>
        <v>2.3997117700634396E-2</v>
      </c>
      <c r="X7" s="10" t="str">
        <f>name!B4</f>
        <v>Agriculture</v>
      </c>
      <c r="Y7" s="11">
        <v>15.148000000000021</v>
      </c>
      <c r="Z7" s="11">
        <v>14.39199999999995</v>
      </c>
      <c r="AA7" s="345">
        <f>Z7-Y7</f>
        <v>-0.75600000000007128</v>
      </c>
      <c r="AB7" s="11">
        <v>7.2685306030114285</v>
      </c>
      <c r="AC7" s="345">
        <f>SUM(AA7:AB7)</f>
        <v>6.5125306030113572</v>
      </c>
      <c r="AD7" s="348">
        <f>IF(Y7&gt;0,(1+(AB7/Y7))^(1/($C$6-$B$6))-1,0)</f>
        <v>2.6473023102953075E-2</v>
      </c>
    </row>
    <row r="8" spans="1:30" x14ac:dyDescent="0.2">
      <c r="A8" s="10" t="str">
        <f>name!D5</f>
        <v>12 Other managers and proprietors</v>
      </c>
      <c r="B8" s="11">
        <f t="shared" si="2"/>
        <v>36.008969411590023</v>
      </c>
      <c r="C8" s="11">
        <f t="shared" si="2"/>
        <v>50.519221198598103</v>
      </c>
      <c r="D8" s="11">
        <f t="shared" si="2"/>
        <v>14.510251787008084</v>
      </c>
      <c r="E8" s="11">
        <f t="shared" si="2"/>
        <v>24.383281321365192</v>
      </c>
      <c r="F8" s="11">
        <f t="shared" si="2"/>
        <v>38.893533108373276</v>
      </c>
      <c r="G8" s="200">
        <f t="shared" ref="G8:G33" si="3">IF(B8&gt;0,(1+(E8/B8))^(1/($C$6-$B$6))-1,0)</f>
        <v>3.5073925036532172E-2</v>
      </c>
      <c r="H8" s="11"/>
      <c r="I8" s="10" t="str">
        <f>name!E4</f>
        <v>Managers, directors and senior officials</v>
      </c>
      <c r="J8" s="11">
        <f t="array" ref="J8:J16">MMULT(aggregation!$B$13:$AA$21,B7:B32)</f>
        <v>117.52356053452152</v>
      </c>
      <c r="K8" s="11">
        <f t="array" ref="K8:K16">MMULT(aggregation!$B$13:$AA$21,C7:C32)</f>
        <v>132.29062856669896</v>
      </c>
      <c r="L8" s="11">
        <f t="array" ref="L8:L16">MMULT(aggregation!$B$13:$AA$21,D7:D32)</f>
        <v>14.767068032177402</v>
      </c>
      <c r="M8" s="11">
        <f t="array" ref="M8:M16">MMULT(aggregation!$B$13:$AA$21,E7:E32)</f>
        <v>63.739596362719382</v>
      </c>
      <c r="N8" s="11">
        <f t="array" ref="N8:N16">MMULT(aggregation!$B$13:$AA$21,F7:F32)</f>
        <v>78.506664394896788</v>
      </c>
      <c r="O8" s="11"/>
      <c r="P8" s="10" t="str">
        <f>name!D5</f>
        <v>12 Other managers and proprietors</v>
      </c>
      <c r="Q8" s="11">
        <v>22.859483777874633</v>
      </c>
      <c r="R8" s="11">
        <v>33.129742291501302</v>
      </c>
      <c r="S8" s="345">
        <f t="shared" ref="S8:S31" si="4">R8-Q8</f>
        <v>10.270258513626668</v>
      </c>
      <c r="T8" s="345">
        <v>14.526041340074057</v>
      </c>
      <c r="U8" s="345">
        <f t="shared" ref="U8:U31" si="5">SUM(S8:T8)</f>
        <v>24.796299853700724</v>
      </c>
      <c r="V8" s="346">
        <f t="shared" ref="V8:V33" si="6">IF(Q8&gt;0,(1+(T8/Q8))^(1/($C$6-$B$6))-1,0)</f>
        <v>3.3338168105491173E-2</v>
      </c>
      <c r="X8" s="10" t="str">
        <f>name!B5</f>
        <v>Mining and quarrying</v>
      </c>
      <c r="Y8" s="11">
        <v>1.6610000000000007</v>
      </c>
      <c r="Z8" s="11">
        <v>0.83600000000000285</v>
      </c>
      <c r="AA8" s="345">
        <f t="shared" ref="AA8:AA29" si="7">Z8-Y8</f>
        <v>-0.82499999999999785</v>
      </c>
      <c r="AB8" s="11">
        <v>0.47283878102529353</v>
      </c>
      <c r="AC8" s="345">
        <f t="shared" ref="AC8:AC29" si="8">SUM(AA8:AB8)</f>
        <v>-0.35216121897470432</v>
      </c>
      <c r="AD8" s="348">
        <f t="shared" ref="AD8:AD29" si="9">IF(Y8&gt;0,(1+(AB8/Y8))^(1/($C$6-$B$6))-1,0)</f>
        <v>1.6840412381078584E-2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67.881468704186247</v>
      </c>
      <c r="C9" s="11">
        <f t="shared" si="2"/>
        <v>79.26837336470966</v>
      </c>
      <c r="D9" s="11">
        <f t="shared" si="2"/>
        <v>11.386904660523411</v>
      </c>
      <c r="E9" s="11">
        <f t="shared" si="2"/>
        <v>26.81403927336606</v>
      </c>
      <c r="F9" s="11">
        <f t="shared" si="2"/>
        <v>38.200943933889477</v>
      </c>
      <c r="G9" s="200">
        <f t="shared" si="3"/>
        <v>2.2441675121052773E-2</v>
      </c>
      <c r="H9" s="11"/>
      <c r="I9" s="10" t="str">
        <f>name!E5</f>
        <v>Professional occupations</v>
      </c>
      <c r="J9" s="11">
        <v>229.43498709313127</v>
      </c>
      <c r="K9" s="11">
        <v>268.10328933321603</v>
      </c>
      <c r="L9" s="11">
        <v>38.668302240084785</v>
      </c>
      <c r="M9" s="11">
        <v>114.1426146489284</v>
      </c>
      <c r="N9" s="11">
        <v>152.81091688901319</v>
      </c>
      <c r="O9" s="11"/>
      <c r="P9" s="10" t="str">
        <f>name!D6</f>
        <v>21 Science, research, engineering and technology professionals</v>
      </c>
      <c r="Q9" s="11">
        <v>55.085963055122605</v>
      </c>
      <c r="R9" s="11">
        <v>61.23325391434382</v>
      </c>
      <c r="S9" s="345">
        <f t="shared" si="4"/>
        <v>6.147290859221215</v>
      </c>
      <c r="T9" s="345">
        <v>18.847383263097036</v>
      </c>
      <c r="U9" s="345">
        <f t="shared" si="5"/>
        <v>24.994674122318251</v>
      </c>
      <c r="V9" s="346">
        <f t="shared" si="6"/>
        <v>1.9811631740674018E-2</v>
      </c>
      <c r="X9" s="10" t="str">
        <f>name!B6</f>
        <v>Food drink and tobacco</v>
      </c>
      <c r="Y9" s="11">
        <v>18.852000000000046</v>
      </c>
      <c r="Z9" s="11">
        <v>22.016000000000009</v>
      </c>
      <c r="AA9" s="345">
        <f t="shared" si="7"/>
        <v>3.1639999999999624</v>
      </c>
      <c r="AB9" s="11">
        <v>8.965333909693932</v>
      </c>
      <c r="AC9" s="345">
        <f t="shared" si="8"/>
        <v>12.129333909693894</v>
      </c>
      <c r="AD9" s="348">
        <f t="shared" si="9"/>
        <v>2.6275287966080807E-2</v>
      </c>
    </row>
    <row r="10" spans="1:30" x14ac:dyDescent="0.2">
      <c r="A10" s="10" t="str">
        <f>name!D7</f>
        <v>22 Health professionals</v>
      </c>
      <c r="B10" s="11">
        <f t="shared" si="2"/>
        <v>47.09519377229585</v>
      </c>
      <c r="C10" s="11">
        <f t="shared" si="2"/>
        <v>55.199343019658258</v>
      </c>
      <c r="D10" s="11">
        <f t="shared" si="2"/>
        <v>8.1041492473624057</v>
      </c>
      <c r="E10" s="11">
        <f t="shared" si="2"/>
        <v>27.162928684352643</v>
      </c>
      <c r="F10" s="11">
        <f t="shared" si="2"/>
        <v>35.267077931715043</v>
      </c>
      <c r="G10" s="200">
        <f t="shared" si="3"/>
        <v>3.0823929636582426E-2</v>
      </c>
      <c r="H10" s="11"/>
      <c r="I10" s="10" t="str">
        <f>name!E6</f>
        <v>Associate professional occupations</v>
      </c>
      <c r="J10" s="11">
        <v>134.59276434523309</v>
      </c>
      <c r="K10" s="11">
        <v>138.69126500390576</v>
      </c>
      <c r="L10" s="11">
        <v>4.0985006586726813</v>
      </c>
      <c r="M10" s="11">
        <v>60.084263561940531</v>
      </c>
      <c r="N10" s="11">
        <v>64.182764220613208</v>
      </c>
      <c r="O10" s="11"/>
      <c r="P10" s="10" t="str">
        <f>name!D7</f>
        <v>22 Health professionals</v>
      </c>
      <c r="Q10" s="11">
        <v>12.652081479143694</v>
      </c>
      <c r="R10" s="11">
        <v>14.153230638101052</v>
      </c>
      <c r="S10" s="345">
        <f t="shared" si="4"/>
        <v>1.5011491589573573</v>
      </c>
      <c r="T10" s="345">
        <v>5.1130034666603912</v>
      </c>
      <c r="U10" s="345">
        <f t="shared" si="5"/>
        <v>6.6141526256177485</v>
      </c>
      <c r="V10" s="346">
        <f t="shared" si="6"/>
        <v>2.2885495956651791E-2</v>
      </c>
      <c r="X10" s="10" t="str">
        <f>name!B7</f>
        <v>Engineering</v>
      </c>
      <c r="Y10" s="11">
        <v>12.041000000000004</v>
      </c>
      <c r="Z10" s="11">
        <v>9.8179999999999801</v>
      </c>
      <c r="AA10" s="345">
        <f t="shared" si="7"/>
        <v>-2.2230000000000238</v>
      </c>
      <c r="AB10" s="11">
        <v>4.5867727795343223</v>
      </c>
      <c r="AC10" s="345">
        <f t="shared" si="8"/>
        <v>2.3637727795342984</v>
      </c>
      <c r="AD10" s="348">
        <f t="shared" si="9"/>
        <v>2.1750286874922642E-2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42.46345999317176</v>
      </c>
      <c r="C11" s="11">
        <f t="shared" si="2"/>
        <v>43.76189591660399</v>
      </c>
      <c r="D11" s="11">
        <f t="shared" si="2"/>
        <v>1.2984359234322378</v>
      </c>
      <c r="E11" s="11">
        <f t="shared" si="2"/>
        <v>20.68522792412913</v>
      </c>
      <c r="F11" s="11">
        <f t="shared" si="2"/>
        <v>21.983663847561367</v>
      </c>
      <c r="G11" s="200">
        <f t="shared" si="3"/>
        <v>2.6809623205384936E-2</v>
      </c>
      <c r="H11" s="11"/>
      <c r="I11" s="10" t="str">
        <f>name!E7</f>
        <v>Administrative and secretarial occupations</v>
      </c>
      <c r="J11" s="11">
        <v>113.42668615081165</v>
      </c>
      <c r="K11" s="11">
        <v>96.32874804967561</v>
      </c>
      <c r="L11" s="11">
        <v>-17.097938101136059</v>
      </c>
      <c r="M11" s="11">
        <v>52.774923784953415</v>
      </c>
      <c r="N11" s="11">
        <v>35.67698568381735</v>
      </c>
      <c r="O11" s="11"/>
      <c r="P11" s="10" t="str">
        <f>name!D8</f>
        <v>23 Teaching and other educational professionals</v>
      </c>
      <c r="Q11" s="11">
        <v>15.887558679120058</v>
      </c>
      <c r="R11" s="11">
        <v>16.80823169614256</v>
      </c>
      <c r="S11" s="345">
        <f t="shared" si="4"/>
        <v>0.92067301702250148</v>
      </c>
      <c r="T11" s="345">
        <v>6.8814400947616861</v>
      </c>
      <c r="U11" s="345">
        <f t="shared" si="5"/>
        <v>7.8021131117841875</v>
      </c>
      <c r="V11" s="346">
        <f t="shared" si="6"/>
        <v>2.4281002210750691E-2</v>
      </c>
      <c r="X11" s="10" t="str">
        <f>name!B8</f>
        <v>Rest of manufacturing</v>
      </c>
      <c r="Y11" s="11">
        <v>101.473</v>
      </c>
      <c r="Z11" s="11">
        <v>88.649000000000072</v>
      </c>
      <c r="AA11" s="345">
        <f t="shared" si="7"/>
        <v>-12.823999999999927</v>
      </c>
      <c r="AB11" s="11">
        <v>39.186089184622226</v>
      </c>
      <c r="AC11" s="345">
        <f t="shared" si="8"/>
        <v>26.362089184622299</v>
      </c>
      <c r="AD11" s="348">
        <f t="shared" si="9"/>
        <v>2.2008450312193117E-2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71.994864623477397</v>
      </c>
      <c r="C12" s="11">
        <f t="shared" si="2"/>
        <v>89.873677032244117</v>
      </c>
      <c r="D12" s="11">
        <f t="shared" si="2"/>
        <v>17.878812408766731</v>
      </c>
      <c r="E12" s="11">
        <f t="shared" si="2"/>
        <v>39.480418767080586</v>
      </c>
      <c r="F12" s="11">
        <f t="shared" si="2"/>
        <v>57.359231175847306</v>
      </c>
      <c r="G12" s="200">
        <f t="shared" si="3"/>
        <v>2.9576143854390224E-2</v>
      </c>
      <c r="H12" s="11"/>
      <c r="I12" s="10" t="str">
        <f>name!E8</f>
        <v>Skilled trades occupations</v>
      </c>
      <c r="J12" s="11">
        <v>94.539333685672901</v>
      </c>
      <c r="K12" s="11">
        <v>85.219530919469335</v>
      </c>
      <c r="L12" s="11">
        <v>-9.3198027662035656</v>
      </c>
      <c r="M12" s="11">
        <v>37.867986728606219</v>
      </c>
      <c r="N12" s="11">
        <v>28.548183962402653</v>
      </c>
      <c r="O12" s="11"/>
      <c r="P12" s="10" t="str">
        <f>name!D9</f>
        <v>24 Business, media and public service professionals</v>
      </c>
      <c r="Q12" s="11">
        <v>38.197375608261879</v>
      </c>
      <c r="R12" s="11">
        <v>46.22285160943543</v>
      </c>
      <c r="S12" s="345">
        <f t="shared" si="4"/>
        <v>8.0254760011735513</v>
      </c>
      <c r="T12" s="345">
        <v>18.141469575228367</v>
      </c>
      <c r="U12" s="345">
        <f t="shared" si="5"/>
        <v>26.166945576401918</v>
      </c>
      <c r="V12" s="346">
        <f t="shared" si="6"/>
        <v>2.6246355197286242E-2</v>
      </c>
      <c r="X12" s="10" t="str">
        <f>name!B9</f>
        <v>Electricity and gas</v>
      </c>
      <c r="Y12" s="11">
        <v>6.7249999999999925</v>
      </c>
      <c r="Z12" s="11">
        <v>6.7469999999999928</v>
      </c>
      <c r="AA12" s="345">
        <f t="shared" si="7"/>
        <v>2.2000000000000242E-2</v>
      </c>
      <c r="AB12" s="11">
        <v>2.8614680228989418</v>
      </c>
      <c r="AC12" s="345">
        <f t="shared" si="8"/>
        <v>2.883468022898942</v>
      </c>
      <c r="AD12" s="348">
        <f t="shared" si="9"/>
        <v>2.3916219637209801E-2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22.163138574231493</v>
      </c>
      <c r="C13" s="11">
        <f t="shared" si="2"/>
        <v>20.212989180416059</v>
      </c>
      <c r="D13" s="11">
        <f t="shared" si="2"/>
        <v>-1.9501493938154335</v>
      </c>
      <c r="E13" s="11">
        <f t="shared" si="2"/>
        <v>7.9625263309414951</v>
      </c>
      <c r="F13" s="11">
        <f t="shared" si="2"/>
        <v>6.0123769371260618</v>
      </c>
      <c r="G13" s="200">
        <f t="shared" si="3"/>
        <v>2.0673937264327202E-2</v>
      </c>
      <c r="H13" s="11"/>
      <c r="I13" s="10" t="str">
        <f>name!E9</f>
        <v>Caring, leisure and other service occupations</v>
      </c>
      <c r="J13" s="11">
        <v>119.9668655287845</v>
      </c>
      <c r="K13" s="11">
        <v>136.81750642468754</v>
      </c>
      <c r="L13" s="11">
        <v>16.850640895903073</v>
      </c>
      <c r="M13" s="11">
        <v>70.703673277831925</v>
      </c>
      <c r="N13" s="11">
        <v>87.55431417373498</v>
      </c>
      <c r="O13" s="11"/>
      <c r="P13" s="10" t="str">
        <f>name!D10</f>
        <v>31 Science, engineering and technology associate professionals</v>
      </c>
      <c r="Q13" s="11">
        <v>16.436036505314295</v>
      </c>
      <c r="R13" s="11">
        <v>13.416194967603248</v>
      </c>
      <c r="S13" s="345">
        <f t="shared" si="4"/>
        <v>-3.0198415377110468</v>
      </c>
      <c r="T13" s="345">
        <v>4.9040349482479719</v>
      </c>
      <c r="U13" s="345">
        <f t="shared" si="5"/>
        <v>1.8841934105369251</v>
      </c>
      <c r="V13" s="346">
        <f t="shared" si="6"/>
        <v>1.7559745766388302E-2</v>
      </c>
      <c r="X13" s="10" t="str">
        <f>name!B10</f>
        <v>Water and sewerage</v>
      </c>
      <c r="Y13" s="11">
        <v>6.5030000000000028</v>
      </c>
      <c r="Z13" s="11">
        <v>7.0719999999999832</v>
      </c>
      <c r="AA13" s="345">
        <f t="shared" si="7"/>
        <v>0.56899999999998041</v>
      </c>
      <c r="AB13" s="11">
        <v>2.9672911521468692</v>
      </c>
      <c r="AC13" s="345">
        <f t="shared" si="8"/>
        <v>3.5362911521468496</v>
      </c>
      <c r="AD13" s="348">
        <f t="shared" si="9"/>
        <v>2.5376370750215038E-2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21.044355417302526</v>
      </c>
      <c r="C14" s="11">
        <f t="shared" si="2"/>
        <v>23.366635271616989</v>
      </c>
      <c r="D14" s="11">
        <f t="shared" si="2"/>
        <v>2.3222798543144649</v>
      </c>
      <c r="E14" s="11">
        <f t="shared" si="2"/>
        <v>12.518804154615653</v>
      </c>
      <c r="F14" s="11">
        <f t="shared" si="2"/>
        <v>14.841084008930117</v>
      </c>
      <c r="G14" s="200">
        <f t="shared" si="3"/>
        <v>3.1609059260582439E-2</v>
      </c>
      <c r="H14" s="11"/>
      <c r="I14" s="10" t="str">
        <f>name!E10</f>
        <v>Sales and customer service occupations</v>
      </c>
      <c r="J14" s="11">
        <v>86.53687700566428</v>
      </c>
      <c r="K14" s="11">
        <v>85.811315537972547</v>
      </c>
      <c r="L14" s="11">
        <v>-0.72556146769173235</v>
      </c>
      <c r="M14" s="11">
        <v>40.492592313347622</v>
      </c>
      <c r="N14" s="11">
        <v>39.767030845655881</v>
      </c>
      <c r="O14" s="11"/>
      <c r="P14" s="10" t="str">
        <f>name!D11</f>
        <v>32 Health and social care associate professionals</v>
      </c>
      <c r="Q14" s="11">
        <v>4.3781970749758674</v>
      </c>
      <c r="R14" s="11">
        <v>4.1749162516514993</v>
      </c>
      <c r="S14" s="345">
        <f t="shared" si="4"/>
        <v>-0.20328082332436814</v>
      </c>
      <c r="T14" s="345">
        <v>1.9011362767062527</v>
      </c>
      <c r="U14" s="345">
        <f t="shared" si="5"/>
        <v>1.6978554533818846</v>
      </c>
      <c r="V14" s="346">
        <f t="shared" si="6"/>
        <v>2.4333120990561508E-2</v>
      </c>
      <c r="X14" s="10" t="str">
        <f>name!B11</f>
        <v>Construction</v>
      </c>
      <c r="Y14" s="11">
        <v>69.868000000000038</v>
      </c>
      <c r="Z14" s="11">
        <v>74.733000000000047</v>
      </c>
      <c r="AA14" s="345">
        <f t="shared" si="7"/>
        <v>4.8650000000000091</v>
      </c>
      <c r="AB14" s="11">
        <v>29.421861464294189</v>
      </c>
      <c r="AC14" s="345">
        <f t="shared" si="8"/>
        <v>34.286861464294198</v>
      </c>
      <c r="AD14" s="348">
        <f t="shared" si="9"/>
        <v>2.3705664083695011E-2</v>
      </c>
    </row>
    <row r="15" spans="1:30" x14ac:dyDescent="0.2">
      <c r="A15" s="10" t="str">
        <f>name!D12</f>
        <v>33 Protective service occupations</v>
      </c>
      <c r="B15" s="11">
        <f t="shared" si="2"/>
        <v>13.260083087747729</v>
      </c>
      <c r="C15" s="11">
        <f t="shared" si="2"/>
        <v>17.802376754820532</v>
      </c>
      <c r="D15" s="11">
        <f t="shared" si="2"/>
        <v>4.5422936670728014</v>
      </c>
      <c r="E15" s="11">
        <f t="shared" si="2"/>
        <v>5.2825416888415155</v>
      </c>
      <c r="F15" s="11">
        <f t="shared" si="2"/>
        <v>9.8248353559143169</v>
      </c>
      <c r="G15" s="200">
        <f t="shared" si="3"/>
        <v>2.2605986869350447E-2</v>
      </c>
      <c r="H15" s="11"/>
      <c r="I15" s="10" t="str">
        <f>name!E11</f>
        <v>Process, plant and machine operatives</v>
      </c>
      <c r="J15" s="11">
        <v>80.177827169040683</v>
      </c>
      <c r="K15" s="11">
        <v>87.191238254898707</v>
      </c>
      <c r="L15" s="11">
        <v>7.0134110858580367</v>
      </c>
      <c r="M15" s="11">
        <v>40.376518473953581</v>
      </c>
      <c r="N15" s="11">
        <v>47.389929559811627</v>
      </c>
      <c r="O15" s="11"/>
      <c r="P15" s="10" t="str">
        <f>name!D12</f>
        <v>33 Protective service occupations</v>
      </c>
      <c r="Q15" s="11">
        <v>10.585267775131786</v>
      </c>
      <c r="R15" s="11">
        <v>13.055964750211185</v>
      </c>
      <c r="S15" s="345">
        <f t="shared" si="4"/>
        <v>2.4706969750793988</v>
      </c>
      <c r="T15" s="345">
        <v>3.4227214259893404</v>
      </c>
      <c r="U15" s="345">
        <f t="shared" si="5"/>
        <v>5.8934184010687396</v>
      </c>
      <c r="V15" s="346">
        <f t="shared" si="6"/>
        <v>1.8853159678340337E-2</v>
      </c>
      <c r="X15" s="10" t="str">
        <f>name!B12</f>
        <v>Wholesale and retail trade</v>
      </c>
      <c r="Y15" s="11">
        <v>157.30800000000039</v>
      </c>
      <c r="Z15" s="11">
        <v>163.44299999999996</v>
      </c>
      <c r="AA15" s="345">
        <f t="shared" si="7"/>
        <v>6.1349999999995646</v>
      </c>
      <c r="AB15" s="11">
        <v>74.268675146211535</v>
      </c>
      <c r="AC15" s="345">
        <f t="shared" si="8"/>
        <v>80.4036751462111</v>
      </c>
      <c r="AD15" s="348">
        <f t="shared" si="9"/>
        <v>2.6115545090095837E-2</v>
      </c>
    </row>
    <row r="16" spans="1:30" x14ac:dyDescent="0.2">
      <c r="A16" s="10" t="str">
        <f>name!D13</f>
        <v>34 Culture, media and sports occupations</v>
      </c>
      <c r="B16" s="11">
        <f t="shared" si="2"/>
        <v>14.777455255042181</v>
      </c>
      <c r="C16" s="11">
        <f t="shared" si="2"/>
        <v>14.698951736101396</v>
      </c>
      <c r="D16" s="11">
        <f t="shared" si="2"/>
        <v>-7.8503518940783223E-2</v>
      </c>
      <c r="E16" s="11">
        <f t="shared" si="2"/>
        <v>6.367389095664362</v>
      </c>
      <c r="F16" s="11">
        <f t="shared" si="2"/>
        <v>6.2888855767235787</v>
      </c>
      <c r="G16" s="200">
        <f t="shared" si="3"/>
        <v>2.4173786507091677E-2</v>
      </c>
      <c r="H16" s="11"/>
      <c r="I16" s="10" t="str">
        <f>name!E12</f>
        <v>Elementary occupations</v>
      </c>
      <c r="J16" s="11">
        <v>110.02809848713954</v>
      </c>
      <c r="K16" s="11">
        <v>99.036477909475408</v>
      </c>
      <c r="L16" s="11">
        <v>-10.991620577664133</v>
      </c>
      <c r="M16" s="11">
        <v>48.078256116356705</v>
      </c>
      <c r="N16" s="11">
        <v>37.086635538692576</v>
      </c>
      <c r="O16" s="11"/>
      <c r="P16" s="10" t="str">
        <f>name!D13</f>
        <v>34 Culture, media and sports occupations</v>
      </c>
      <c r="Q16" s="11">
        <v>7.4681364438343305</v>
      </c>
      <c r="R16" s="11">
        <v>7.3734175229819163</v>
      </c>
      <c r="S16" s="345">
        <f t="shared" si="4"/>
        <v>-9.4718920852414179E-2</v>
      </c>
      <c r="T16" s="345">
        <v>2.7881061169570156</v>
      </c>
      <c r="U16" s="345">
        <f t="shared" si="5"/>
        <v>2.6933871961046014</v>
      </c>
      <c r="V16" s="346">
        <f t="shared" si="6"/>
        <v>2.1374637323624768E-2</v>
      </c>
      <c r="X16" s="10" t="str">
        <f>name!B13</f>
        <v>Transport and storage</v>
      </c>
      <c r="Y16" s="11">
        <v>58.660000000000089</v>
      </c>
      <c r="Z16" s="11">
        <v>60.862000000000222</v>
      </c>
      <c r="AA16" s="345">
        <f t="shared" si="7"/>
        <v>2.2020000000001332</v>
      </c>
      <c r="AB16" s="11">
        <v>28.204277301818628</v>
      </c>
      <c r="AC16" s="345">
        <f t="shared" si="8"/>
        <v>30.406277301818761</v>
      </c>
      <c r="AD16" s="348">
        <f t="shared" si="9"/>
        <v>2.6518096931843038E-2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63.347732010909169</v>
      </c>
      <c r="C17" s="11">
        <f t="shared" si="10"/>
        <v>62.61031206095079</v>
      </c>
      <c r="D17" s="11">
        <f t="shared" si="10"/>
        <v>-0.7374199499583679</v>
      </c>
      <c r="E17" s="11">
        <f t="shared" si="10"/>
        <v>27.953002291877503</v>
      </c>
      <c r="F17" s="11">
        <f t="shared" si="10"/>
        <v>27.215582341919134</v>
      </c>
      <c r="G17" s="200">
        <f t="shared" si="3"/>
        <v>2.4667307315620279E-2</v>
      </c>
      <c r="H17" s="11"/>
      <c r="O17" s="11"/>
      <c r="P17" s="10" t="str">
        <f>name!D14</f>
        <v>35 Business and public service associate professionals</v>
      </c>
      <c r="Q17" s="11">
        <v>34.427384141364364</v>
      </c>
      <c r="R17" s="11">
        <v>31.103697950582358</v>
      </c>
      <c r="S17" s="345">
        <f t="shared" si="4"/>
        <v>-3.3236861907820057</v>
      </c>
      <c r="T17" s="345">
        <v>12.065848681688744</v>
      </c>
      <c r="U17" s="345">
        <f t="shared" si="5"/>
        <v>8.7421624909067379</v>
      </c>
      <c r="V17" s="346">
        <f t="shared" si="6"/>
        <v>2.0232250758957404E-2</v>
      </c>
      <c r="X17" s="10" t="str">
        <f>name!B14</f>
        <v>Accommodation and food</v>
      </c>
      <c r="Y17" s="11">
        <v>67.036999999999921</v>
      </c>
      <c r="Z17" s="11">
        <v>70.707999999999984</v>
      </c>
      <c r="AA17" s="345">
        <f t="shared" si="7"/>
        <v>3.6710000000000633</v>
      </c>
      <c r="AB17" s="11">
        <v>33.809163271689187</v>
      </c>
      <c r="AC17" s="345">
        <f t="shared" si="8"/>
        <v>37.48016327168925</v>
      </c>
      <c r="AD17" s="348">
        <f t="shared" si="9"/>
        <v>2.7597377581408011E-2</v>
      </c>
    </row>
    <row r="18" spans="1:30" x14ac:dyDescent="0.2">
      <c r="A18" s="10" t="str">
        <f>name!D15</f>
        <v>41 Administrative occupations</v>
      </c>
      <c r="B18" s="11">
        <f t="shared" si="10"/>
        <v>92.762572229466514</v>
      </c>
      <c r="C18" s="11">
        <f t="shared" si="10"/>
        <v>79.3810953892459</v>
      </c>
      <c r="D18" s="11">
        <f t="shared" si="10"/>
        <v>-13.381476840220628</v>
      </c>
      <c r="E18" s="11">
        <f t="shared" si="10"/>
        <v>42.293715154171593</v>
      </c>
      <c r="F18" s="11">
        <f t="shared" si="10"/>
        <v>28.912238313950958</v>
      </c>
      <c r="G18" s="200">
        <f t="shared" si="3"/>
        <v>2.5359441971027019E-2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23.902739951600058</v>
      </c>
      <c r="R18" s="11">
        <v>23.47731823389401</v>
      </c>
      <c r="S18" s="345">
        <f t="shared" si="4"/>
        <v>-0.42542171770604753</v>
      </c>
      <c r="T18" s="345">
        <v>8.3085944402417304</v>
      </c>
      <c r="U18" s="345">
        <f t="shared" si="5"/>
        <v>7.8831727225356829</v>
      </c>
      <c r="V18" s="346">
        <f t="shared" si="6"/>
        <v>2.0087444011282152E-2</v>
      </c>
      <c r="X18" s="10" t="str">
        <f>name!B15</f>
        <v>Media</v>
      </c>
      <c r="Y18" s="11">
        <v>3.9050000000000034</v>
      </c>
      <c r="Z18" s="11">
        <v>3.9009999999999994</v>
      </c>
      <c r="AA18" s="345">
        <f t="shared" si="7"/>
        <v>-4.0000000000040004E-3</v>
      </c>
      <c r="AB18" s="11">
        <v>1.8368223700381872</v>
      </c>
      <c r="AC18" s="345">
        <f t="shared" si="8"/>
        <v>1.8328223700381832</v>
      </c>
      <c r="AD18" s="348">
        <f t="shared" si="9"/>
        <v>2.6034382622177166E-2</v>
      </c>
    </row>
    <row r="19" spans="1:30" x14ac:dyDescent="0.2">
      <c r="A19" s="10" t="str">
        <f>name!D16</f>
        <v>42 Secretarial and related occupations</v>
      </c>
      <c r="B19" s="11">
        <f t="shared" si="10"/>
        <v>20.664113921345137</v>
      </c>
      <c r="C19" s="11">
        <f t="shared" si="10"/>
        <v>16.947652660429707</v>
      </c>
      <c r="D19" s="11">
        <f t="shared" si="10"/>
        <v>-3.7164612609154322</v>
      </c>
      <c r="E19" s="11">
        <f t="shared" si="10"/>
        <v>10.48120863078182</v>
      </c>
      <c r="F19" s="11">
        <f t="shared" si="10"/>
        <v>6.764747369866388</v>
      </c>
      <c r="G19" s="200">
        <f t="shared" si="3"/>
        <v>2.7728506845668077E-2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1.3879751165529446</v>
      </c>
      <c r="K19" s="11">
        <f t="array" ref="K19:K27">MMULT(aggregation!$B$13:$AA$21,C36:C61)</f>
        <v>2.3140674497148099</v>
      </c>
      <c r="L19" s="11">
        <f t="array" ref="L19:L27">MMULT(aggregation!$B$13:$AA$21,D36:D61)</f>
        <v>0.92609233316186512</v>
      </c>
      <c r="M19" s="11">
        <f t="array" ref="M19:M27">MMULT(aggregation!$B$13:$AA$21,E36:E61)</f>
        <v>0.98027786518884241</v>
      </c>
      <c r="N19" s="11">
        <f t="array" ref="N19:N27">MMULT(aggregation!$B$13:$AA$21,F36:F61)</f>
        <v>1.9063701983507073</v>
      </c>
      <c r="O19" s="11"/>
      <c r="P19" s="10" t="str">
        <f>name!D16</f>
        <v>42 Secretarial and related occupations</v>
      </c>
      <c r="Q19" s="11">
        <v>1.3844853139829432</v>
      </c>
      <c r="R19" s="11">
        <v>2.0459041077677664</v>
      </c>
      <c r="S19" s="345">
        <f t="shared" si="4"/>
        <v>0.66141879378482327</v>
      </c>
      <c r="T19" s="345">
        <v>0.57629056065270778</v>
      </c>
      <c r="U19" s="345">
        <f t="shared" si="5"/>
        <v>1.2377093544375311</v>
      </c>
      <c r="V19" s="346">
        <f t="shared" si="6"/>
        <v>2.3472017988708904E-2</v>
      </c>
      <c r="X19" s="10" t="str">
        <f>name!B16</f>
        <v>Information technology</v>
      </c>
      <c r="Y19" s="11">
        <v>24.987000000000013</v>
      </c>
      <c r="Z19" s="11">
        <v>28.34099999999999</v>
      </c>
      <c r="AA19" s="345">
        <f t="shared" si="7"/>
        <v>3.3539999999999779</v>
      </c>
      <c r="AB19" s="11">
        <v>11.496447592710936</v>
      </c>
      <c r="AC19" s="345">
        <f t="shared" si="8"/>
        <v>14.850447592710914</v>
      </c>
      <c r="AD19" s="348">
        <f t="shared" si="9"/>
        <v>2.5554592205209392E-2</v>
      </c>
    </row>
    <row r="20" spans="1:30" x14ac:dyDescent="0.2">
      <c r="A20" s="10" t="str">
        <f>name!D17</f>
        <v>51 Skilled agricultural and related trades</v>
      </c>
      <c r="B20" s="11">
        <f t="shared" si="10"/>
        <v>13.954645282903201</v>
      </c>
      <c r="C20" s="11">
        <f t="shared" si="10"/>
        <v>13.760734426193004</v>
      </c>
      <c r="D20" s="11">
        <f t="shared" si="10"/>
        <v>-0.19391085671019637</v>
      </c>
      <c r="E20" s="11">
        <f t="shared" si="10"/>
        <v>7.4666871688933005</v>
      </c>
      <c r="F20" s="11">
        <f t="shared" si="10"/>
        <v>7.2727763121831037</v>
      </c>
      <c r="G20" s="200">
        <f t="shared" si="3"/>
        <v>2.8983739750111592E-2</v>
      </c>
      <c r="H20" s="11"/>
      <c r="I20" s="11" t="str">
        <f t="shared" si="11"/>
        <v>Professional occupations</v>
      </c>
      <c r="J20" s="11">
        <v>10.468694495238282</v>
      </c>
      <c r="K20" s="11">
        <v>15.875245048071987</v>
      </c>
      <c r="L20" s="11">
        <v>5.406550552833707</v>
      </c>
      <c r="M20" s="11">
        <v>5.8721702433984291</v>
      </c>
      <c r="N20" s="11">
        <v>11.278720796232136</v>
      </c>
      <c r="O20" s="11"/>
      <c r="P20" s="10" t="str">
        <f>name!D17</f>
        <v>51 Skilled agricultural and related trades</v>
      </c>
      <c r="Q20" s="11">
        <v>10.81146555590658</v>
      </c>
      <c r="R20" s="11">
        <v>9.9976817427574733</v>
      </c>
      <c r="S20" s="345">
        <f t="shared" si="4"/>
        <v>-0.81378381314910619</v>
      </c>
      <c r="T20" s="345">
        <v>5.0409901332077141</v>
      </c>
      <c r="U20" s="345">
        <f t="shared" si="5"/>
        <v>4.2272063200586079</v>
      </c>
      <c r="V20" s="346">
        <f t="shared" si="6"/>
        <v>2.5842762064753666E-2</v>
      </c>
      <c r="X20" s="10" t="str">
        <f>name!B17</f>
        <v>Finance and insurance</v>
      </c>
      <c r="Y20" s="11">
        <v>16.350999999999978</v>
      </c>
      <c r="Z20" s="11">
        <v>15.027999999999999</v>
      </c>
      <c r="AA20" s="345">
        <f t="shared" si="7"/>
        <v>-1.3229999999999791</v>
      </c>
      <c r="AB20" s="11">
        <v>7.6815082362689955</v>
      </c>
      <c r="AC20" s="345">
        <f t="shared" si="8"/>
        <v>6.3585082362690164</v>
      </c>
      <c r="AD20" s="348">
        <f t="shared" si="9"/>
        <v>2.6006988102304174E-2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39.827103873867458</v>
      </c>
      <c r="C21" s="11">
        <f t="shared" si="10"/>
        <v>35.798552568019574</v>
      </c>
      <c r="D21" s="11">
        <f t="shared" si="10"/>
        <v>-4.0285513058478939</v>
      </c>
      <c r="E21" s="11">
        <f t="shared" si="10"/>
        <v>14.296367373562061</v>
      </c>
      <c r="F21" s="11">
        <f t="shared" si="10"/>
        <v>10.267816067714168</v>
      </c>
      <c r="G21" s="200">
        <f t="shared" si="3"/>
        <v>2.0658510224767612E-2</v>
      </c>
      <c r="H21" s="11"/>
      <c r="I21" s="11" t="str">
        <f t="shared" si="11"/>
        <v>Associate professional occupations</v>
      </c>
      <c r="J21" s="11">
        <v>1.3758706909594127</v>
      </c>
      <c r="K21" s="11">
        <v>2.2604058842006673</v>
      </c>
      <c r="L21" s="11">
        <v>0.88453519324125451</v>
      </c>
      <c r="M21" s="11">
        <v>0.81565766966099518</v>
      </c>
      <c r="N21" s="11">
        <v>1.7001928629022498</v>
      </c>
      <c r="O21" s="11"/>
      <c r="P21" s="10" t="str">
        <f>name!D18</f>
        <v>52 Skilled metal, electrical and electronic trades</v>
      </c>
      <c r="Q21" s="11">
        <v>39.000647346250105</v>
      </c>
      <c r="R21" s="11">
        <v>33.50313957788142</v>
      </c>
      <c r="S21" s="345">
        <f t="shared" si="4"/>
        <v>-5.4975077683686848</v>
      </c>
      <c r="T21" s="345">
        <v>13.258491853331078</v>
      </c>
      <c r="U21" s="345">
        <f t="shared" si="5"/>
        <v>7.7609840849623932</v>
      </c>
      <c r="V21" s="346">
        <f t="shared" si="6"/>
        <v>1.9700649074997356E-2</v>
      </c>
      <c r="X21" s="10" t="str">
        <f>name!B18</f>
        <v>Real estate</v>
      </c>
      <c r="Y21" s="11">
        <v>18.449999999999967</v>
      </c>
      <c r="Z21" s="11">
        <v>19.135999999999992</v>
      </c>
      <c r="AA21" s="345">
        <f t="shared" si="7"/>
        <v>0.68600000000002481</v>
      </c>
      <c r="AB21" s="11">
        <v>8.8104434273824275</v>
      </c>
      <c r="AC21" s="345">
        <f t="shared" si="8"/>
        <v>9.4964434273824523</v>
      </c>
      <c r="AD21" s="348">
        <f t="shared" si="9"/>
        <v>2.6366424093992924E-2</v>
      </c>
    </row>
    <row r="22" spans="1:30" x14ac:dyDescent="0.2">
      <c r="A22" s="10" t="str">
        <f>name!D19</f>
        <v>53 Skilled construction and building trades</v>
      </c>
      <c r="B22" s="11">
        <f t="shared" si="10"/>
        <v>23.342308548348292</v>
      </c>
      <c r="C22" s="11">
        <f t="shared" si="10"/>
        <v>20.748301720735785</v>
      </c>
      <c r="D22" s="11">
        <f t="shared" si="10"/>
        <v>-2.5940068276125077</v>
      </c>
      <c r="E22" s="11">
        <f t="shared" si="10"/>
        <v>9.3008983144342192</v>
      </c>
      <c r="F22" s="11">
        <f t="shared" si="10"/>
        <v>6.7068914868217107</v>
      </c>
      <c r="G22" s="200">
        <f t="shared" si="3"/>
        <v>2.2609761669761586E-2</v>
      </c>
      <c r="H22" s="11"/>
      <c r="I22" s="11" t="str">
        <f t="shared" si="11"/>
        <v>Administrative and secretarial occupations</v>
      </c>
      <c r="J22" s="11">
        <v>0.47933546948957828</v>
      </c>
      <c r="K22" s="11">
        <v>0.83238864056136808</v>
      </c>
      <c r="L22" s="11">
        <v>0.3530531710717898</v>
      </c>
      <c r="M22" s="11">
        <v>0.32002197313094044</v>
      </c>
      <c r="N22" s="11">
        <v>0.67307514420273029</v>
      </c>
      <c r="O22" s="11"/>
      <c r="P22" s="10" t="str">
        <f>name!D19</f>
        <v>53 Skilled construction and building trades</v>
      </c>
      <c r="Q22" s="11">
        <v>23.025986607662968</v>
      </c>
      <c r="R22" s="11">
        <v>20.389711706846331</v>
      </c>
      <c r="S22" s="345">
        <f t="shared" si="4"/>
        <v>-2.6362749008166375</v>
      </c>
      <c r="T22" s="345">
        <v>9.1283641989865938</v>
      </c>
      <c r="U22" s="345">
        <f t="shared" si="5"/>
        <v>6.4920892981699563</v>
      </c>
      <c r="V22" s="346">
        <f t="shared" si="6"/>
        <v>2.2511261551733996E-2</v>
      </c>
      <c r="X22" s="10" t="str">
        <f>name!B19</f>
        <v>Professional services</v>
      </c>
      <c r="Y22" s="11">
        <v>91.994999999999933</v>
      </c>
      <c r="Z22" s="11">
        <v>100.0089999999999</v>
      </c>
      <c r="AA22" s="345">
        <f t="shared" si="7"/>
        <v>8.0139999999999674</v>
      </c>
      <c r="AB22" s="11">
        <v>47.270891331289853</v>
      </c>
      <c r="AC22" s="345">
        <f t="shared" si="8"/>
        <v>55.28489133128982</v>
      </c>
      <c r="AD22" s="348">
        <f t="shared" si="9"/>
        <v>2.8029007822886864E-2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17.415275980553947</v>
      </c>
      <c r="C23" s="11">
        <f t="shared" si="10"/>
        <v>14.911942204520974</v>
      </c>
      <c r="D23" s="11">
        <f t="shared" si="10"/>
        <v>-2.5033337760329686</v>
      </c>
      <c r="E23" s="11">
        <f t="shared" si="10"/>
        <v>6.8040338717166398</v>
      </c>
      <c r="F23" s="11">
        <f t="shared" si="10"/>
        <v>4.3007000956836707</v>
      </c>
      <c r="G23" s="200">
        <f t="shared" si="3"/>
        <v>2.2230324456040895E-2</v>
      </c>
      <c r="H23" s="11"/>
      <c r="I23" s="11" t="str">
        <f t="shared" si="11"/>
        <v>Skilled trades occupations</v>
      </c>
      <c r="J23" s="11">
        <v>0.14125517215733102</v>
      </c>
      <c r="K23" s="11">
        <v>0.25088816596763003</v>
      </c>
      <c r="L23" s="11">
        <v>0.10963299381029901</v>
      </c>
      <c r="M23" s="11">
        <v>9.6140081167441049E-2</v>
      </c>
      <c r="N23" s="11">
        <v>0.20577307497774006</v>
      </c>
      <c r="O23" s="11"/>
      <c r="P23" s="10" t="str">
        <f>name!D20</f>
        <v>54 Textiles, printing and other skilled trades</v>
      </c>
      <c r="Q23" s="11">
        <v>9.4487192893533098</v>
      </c>
      <c r="R23" s="11">
        <v>7.8480301348118804</v>
      </c>
      <c r="S23" s="345">
        <f t="shared" si="4"/>
        <v>-1.6006891545414295</v>
      </c>
      <c r="T23" s="345">
        <v>2.6854931124101298</v>
      </c>
      <c r="U23" s="345">
        <f t="shared" si="5"/>
        <v>1.0848039578687003</v>
      </c>
      <c r="V23" s="346">
        <f t="shared" si="6"/>
        <v>1.6816479971283105E-2</v>
      </c>
      <c r="X23" s="10" t="str">
        <f>name!B20</f>
        <v>Support services</v>
      </c>
      <c r="Y23" s="11">
        <v>82.902999999999878</v>
      </c>
      <c r="Z23" s="11">
        <v>93.546999999999784</v>
      </c>
      <c r="AA23" s="345">
        <f t="shared" si="7"/>
        <v>10.643999999999906</v>
      </c>
      <c r="AB23" s="11">
        <v>41.363535311727318</v>
      </c>
      <c r="AC23" s="345">
        <f t="shared" si="8"/>
        <v>52.007535311727224</v>
      </c>
      <c r="AD23" s="348">
        <f t="shared" si="9"/>
        <v>2.7351192924489842E-2</v>
      </c>
    </row>
    <row r="24" spans="1:30" x14ac:dyDescent="0.2">
      <c r="A24" s="10" t="str">
        <f>name!D21</f>
        <v>61 Caring personal service occupations</v>
      </c>
      <c r="B24" s="11">
        <f t="shared" si="10"/>
        <v>92.749199181187848</v>
      </c>
      <c r="C24" s="11">
        <f t="shared" si="10"/>
        <v>109.04929410542641</v>
      </c>
      <c r="D24" s="11">
        <f t="shared" si="10"/>
        <v>16.300094924238572</v>
      </c>
      <c r="E24" s="11">
        <f t="shared" si="10"/>
        <v>56.991355292848453</v>
      </c>
      <c r="F24" s="11">
        <f t="shared" si="10"/>
        <v>73.291450217087018</v>
      </c>
      <c r="G24" s="200">
        <f t="shared" si="3"/>
        <v>3.2449023610244154E-2</v>
      </c>
      <c r="H24" s="11"/>
      <c r="I24" s="11" t="str">
        <f t="shared" si="11"/>
        <v>Caring, leisure and other service occupations</v>
      </c>
      <c r="J24" s="11">
        <v>8.5995223498856785E-2</v>
      </c>
      <c r="K24" s="11">
        <v>0.18670846940788305</v>
      </c>
      <c r="L24" s="11">
        <v>0.10071324590902626</v>
      </c>
      <c r="M24" s="11">
        <v>7.0203514866160568E-2</v>
      </c>
      <c r="N24" s="11">
        <v>0.17091676077518683</v>
      </c>
      <c r="O24" s="11"/>
      <c r="P24" s="10" t="str">
        <f>name!D21</f>
        <v>61 Caring personal service occupations</v>
      </c>
      <c r="Q24" s="11">
        <v>14.210665601666653</v>
      </c>
      <c r="R24" s="11">
        <v>20.460779429429262</v>
      </c>
      <c r="S24" s="345">
        <f t="shared" si="4"/>
        <v>6.2501138277626094</v>
      </c>
      <c r="T24" s="345">
        <v>7.9088808356680129</v>
      </c>
      <c r="U24" s="345">
        <f t="shared" si="5"/>
        <v>14.158994663430622</v>
      </c>
      <c r="V24" s="346">
        <f t="shared" si="6"/>
        <v>2.9937299408552942E-2</v>
      </c>
      <c r="X24" s="10" t="str">
        <f>name!B21</f>
        <v>Public admin. and defence</v>
      </c>
      <c r="Y24" s="11">
        <v>43.203999999999994</v>
      </c>
      <c r="Z24" s="11">
        <v>47.691999999999922</v>
      </c>
      <c r="AA24" s="345">
        <f t="shared" si="7"/>
        <v>4.4879999999999285</v>
      </c>
      <c r="AB24" s="11">
        <v>21.655201015964547</v>
      </c>
      <c r="AC24" s="345">
        <f t="shared" si="8"/>
        <v>26.143201015964475</v>
      </c>
      <c r="AD24" s="348">
        <f t="shared" si="9"/>
        <v>2.7455865564160797E-2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26.025813487001955</v>
      </c>
      <c r="C25" s="11">
        <f t="shared" si="10"/>
        <v>26.692972439435479</v>
      </c>
      <c r="D25" s="11">
        <f t="shared" si="10"/>
        <v>0.6671589524335243</v>
      </c>
      <c r="E25" s="11">
        <f t="shared" si="10"/>
        <v>13.244896025282179</v>
      </c>
      <c r="F25" s="11">
        <f t="shared" si="10"/>
        <v>13.9120549777157</v>
      </c>
      <c r="G25" s="200">
        <f t="shared" si="3"/>
        <v>2.7805559070594787E-2</v>
      </c>
      <c r="H25" s="11"/>
      <c r="I25" s="11" t="str">
        <f t="shared" si="11"/>
        <v>Sales and customer service occupations</v>
      </c>
      <c r="J25" s="11">
        <v>0.18772417681990988</v>
      </c>
      <c r="K25" s="11">
        <v>0.33348751467179283</v>
      </c>
      <c r="L25" s="11">
        <v>0.14576333785188289</v>
      </c>
      <c r="M25" s="11">
        <v>0.11384687149796086</v>
      </c>
      <c r="N25" s="11">
        <v>0.2596102093498438</v>
      </c>
      <c r="O25" s="11"/>
      <c r="P25" s="10" t="str">
        <f>name!D22</f>
        <v>62 Leisure, travel and related personal service occupations</v>
      </c>
      <c r="Q25" s="11">
        <v>7.4678149481152936</v>
      </c>
      <c r="R25" s="11">
        <v>8.1599660310165678</v>
      </c>
      <c r="S25" s="345">
        <f t="shared" si="4"/>
        <v>0.69215108290127425</v>
      </c>
      <c r="T25" s="345">
        <v>3.2966182111991773</v>
      </c>
      <c r="U25" s="345">
        <f t="shared" si="5"/>
        <v>3.9887692941004516</v>
      </c>
      <c r="V25" s="346">
        <f t="shared" si="6"/>
        <v>2.4675866899647625E-2</v>
      </c>
      <c r="X25" s="10" t="str">
        <f>name!B22</f>
        <v>Education</v>
      </c>
      <c r="Y25" s="11">
        <v>95.377000000000095</v>
      </c>
      <c r="Z25" s="11">
        <v>93.453000000000102</v>
      </c>
      <c r="AA25" s="345">
        <f t="shared" si="7"/>
        <v>-1.9239999999999924</v>
      </c>
      <c r="AB25" s="11">
        <v>48.549771552602138</v>
      </c>
      <c r="AC25" s="345">
        <f t="shared" si="8"/>
        <v>46.625771552602146</v>
      </c>
      <c r="AD25" s="348">
        <f t="shared" si="9"/>
        <v>2.7810843104987271E-2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1.1918528605946941</v>
      </c>
      <c r="C26" s="11">
        <f t="shared" si="10"/>
        <v>1.0752398798256726</v>
      </c>
      <c r="D26" s="11">
        <f t="shared" si="10"/>
        <v>-0.11661298076902163</v>
      </c>
      <c r="E26" s="11">
        <f t="shared" si="10"/>
        <v>0.4674219597012908</v>
      </c>
      <c r="F26" s="11">
        <f t="shared" si="10"/>
        <v>0.35080897893226914</v>
      </c>
      <c r="G26" s="200">
        <f t="shared" si="3"/>
        <v>2.2303180587299742E-2</v>
      </c>
      <c r="H26" s="11"/>
      <c r="I26" s="11" t="str">
        <f t="shared" si="11"/>
        <v>Process, plant and machine operatives</v>
      </c>
      <c r="J26" s="11">
        <v>0.13633994441886541</v>
      </c>
      <c r="K26" s="11">
        <v>0.36695470618453058</v>
      </c>
      <c r="L26" s="11">
        <v>0.2306147617656652</v>
      </c>
      <c r="M26" s="11">
        <v>0.14227172912260933</v>
      </c>
      <c r="N26" s="11">
        <v>0.37288649088827452</v>
      </c>
      <c r="O26" s="11"/>
      <c r="P26" s="10" t="str">
        <f>name!D23</f>
        <v>63 Community and civil enforcement occupations</v>
      </c>
      <c r="Q26" s="11">
        <v>0.95789440230781964</v>
      </c>
      <c r="R26" s="11">
        <v>0.77326001276123357</v>
      </c>
      <c r="S26" s="345">
        <f t="shared" si="4"/>
        <v>-0.18463438954658606</v>
      </c>
      <c r="T26" s="345">
        <v>0.2906861692807487</v>
      </c>
      <c r="U26" s="345">
        <f t="shared" si="5"/>
        <v>0.10605177973416263</v>
      </c>
      <c r="V26" s="346">
        <f t="shared" si="6"/>
        <v>1.7825348292287657E-2</v>
      </c>
      <c r="X26" s="10" t="str">
        <f>name!B23</f>
        <v>Health and social work</v>
      </c>
      <c r="Y26" s="11">
        <v>137.07399999999987</v>
      </c>
      <c r="Z26" s="11">
        <v>155.4849999999999</v>
      </c>
      <c r="AA26" s="345">
        <f t="shared" si="7"/>
        <v>18.41100000000003</v>
      </c>
      <c r="AB26" s="11">
        <v>81.058666716264597</v>
      </c>
      <c r="AC26" s="345">
        <f t="shared" si="8"/>
        <v>99.469666716264626</v>
      </c>
      <c r="AD26" s="348">
        <f t="shared" si="9"/>
        <v>3.1456795611614297E-2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68.932010884556206</v>
      </c>
      <c r="C27" s="11">
        <f t="shared" si="12"/>
        <v>60.54506677954538</v>
      </c>
      <c r="D27" s="11">
        <f t="shared" si="12"/>
        <v>-8.3869441050108247</v>
      </c>
      <c r="E27" s="11">
        <f t="shared" si="12"/>
        <v>29.73075660564535</v>
      </c>
      <c r="F27" s="11">
        <f t="shared" si="12"/>
        <v>21.34381250063452</v>
      </c>
      <c r="G27" s="200">
        <f t="shared" si="3"/>
        <v>2.4193832707992691E-2</v>
      </c>
      <c r="H27" s="11"/>
      <c r="I27" s="11" t="str">
        <f t="shared" si="11"/>
        <v>Elementary occupations</v>
      </c>
      <c r="J27" s="11">
        <v>6.4957832531676737E-2</v>
      </c>
      <c r="K27" s="11">
        <v>0.13225503062152288</v>
      </c>
      <c r="L27" s="11">
        <v>6.7297198089846147E-2</v>
      </c>
      <c r="M27" s="11">
        <v>5.1364269956064697E-2</v>
      </c>
      <c r="N27" s="11">
        <v>0.11866146804591085</v>
      </c>
      <c r="O27" s="11"/>
      <c r="P27" s="10" t="str">
        <f>name!D24</f>
        <v>71 Sales occupations</v>
      </c>
      <c r="Q27" s="11">
        <v>26.382313343820389</v>
      </c>
      <c r="R27" s="11">
        <v>23.745120945500393</v>
      </c>
      <c r="S27" s="345">
        <f t="shared" si="4"/>
        <v>-2.6371923983199963</v>
      </c>
      <c r="T27" s="345">
        <v>8.0697432034110967</v>
      </c>
      <c r="U27" s="345">
        <f t="shared" si="5"/>
        <v>5.4325508050911004</v>
      </c>
      <c r="V27" s="346">
        <f t="shared" si="6"/>
        <v>1.7950871405798763E-2</v>
      </c>
      <c r="X27" s="10" t="str">
        <f>name!B24</f>
        <v>Arts and entertainment</v>
      </c>
      <c r="Y27" s="11">
        <v>26.521999999999981</v>
      </c>
      <c r="Z27" s="11">
        <v>25.287999999999997</v>
      </c>
      <c r="AA27" s="345">
        <f t="shared" si="7"/>
        <v>-1.233999999999984</v>
      </c>
      <c r="AB27" s="11">
        <v>12.330495717552767</v>
      </c>
      <c r="AC27" s="345">
        <f t="shared" si="8"/>
        <v>11.096495717552783</v>
      </c>
      <c r="AD27" s="348">
        <f t="shared" si="9"/>
        <v>2.5779880684976719E-2</v>
      </c>
    </row>
    <row r="28" spans="1:30" x14ac:dyDescent="0.2">
      <c r="A28" s="10" t="str">
        <f>name!D25</f>
        <v>72 Customer service occupations</v>
      </c>
      <c r="B28" s="11">
        <f t="shared" si="12"/>
        <v>17.604866121108067</v>
      </c>
      <c r="C28" s="11">
        <f t="shared" si="12"/>
        <v>25.26624875842716</v>
      </c>
      <c r="D28" s="11">
        <f t="shared" si="12"/>
        <v>7.6613826373190923</v>
      </c>
      <c r="E28" s="11">
        <f t="shared" si="12"/>
        <v>10.76183570770227</v>
      </c>
      <c r="F28" s="11">
        <f t="shared" si="12"/>
        <v>18.423218345021361</v>
      </c>
      <c r="G28" s="200">
        <f t="shared" si="3"/>
        <v>3.2313819227268281E-2</v>
      </c>
      <c r="H28" s="11"/>
      <c r="O28" s="11"/>
      <c r="P28" s="10" t="str">
        <f>name!D25</f>
        <v>72 Customer service occupations</v>
      </c>
      <c r="Q28" s="11">
        <v>5.7819922667100769</v>
      </c>
      <c r="R28" s="11">
        <v>8.9796641360629046</v>
      </c>
      <c r="S28" s="345">
        <f t="shared" si="4"/>
        <v>3.1976718693528277</v>
      </c>
      <c r="T28" s="345">
        <v>2.686373864713083</v>
      </c>
      <c r="U28" s="345">
        <f t="shared" si="5"/>
        <v>5.8840457340659107</v>
      </c>
      <c r="V28" s="346">
        <f t="shared" si="6"/>
        <v>2.5765625586141816E-2</v>
      </c>
      <c r="X28" s="10" t="str">
        <f>name!B25</f>
        <v>Other services</v>
      </c>
      <c r="Y28" s="11">
        <v>30.182999999999989</v>
      </c>
      <c r="Z28" s="11">
        <v>28.333999999999953</v>
      </c>
      <c r="AA28" s="345">
        <f t="shared" si="7"/>
        <v>-1.8490000000000357</v>
      </c>
      <c r="AB28" s="11">
        <v>14.194340379889498</v>
      </c>
      <c r="AC28" s="345">
        <f t="shared" si="8"/>
        <v>12.345340379889462</v>
      </c>
      <c r="AD28" s="348">
        <f t="shared" si="9"/>
        <v>2.6029681525417514E-2</v>
      </c>
    </row>
    <row r="29" spans="1:30" x14ac:dyDescent="0.2">
      <c r="A29" s="10" t="str">
        <f>name!D26</f>
        <v>81 Process, plant and machine operatives</v>
      </c>
      <c r="B29" s="11">
        <f t="shared" si="12"/>
        <v>37.850830678901993</v>
      </c>
      <c r="C29" s="11">
        <f t="shared" si="12"/>
        <v>44.270803732973206</v>
      </c>
      <c r="D29" s="11">
        <f t="shared" si="12"/>
        <v>6.419973054071221</v>
      </c>
      <c r="E29" s="11">
        <f t="shared" si="12"/>
        <v>17.461901314638041</v>
      </c>
      <c r="F29" s="11">
        <f t="shared" si="12"/>
        <v>23.881874368709266</v>
      </c>
      <c r="G29" s="200">
        <f t="shared" si="3"/>
        <v>2.5612518070270429E-2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28.79122090457005</v>
      </c>
      <c r="R29" s="11">
        <v>32.133998079806929</v>
      </c>
      <c r="S29" s="345">
        <f t="shared" si="4"/>
        <v>3.3427771752368791</v>
      </c>
      <c r="T29" s="345">
        <v>11.985164774425479</v>
      </c>
      <c r="U29" s="345">
        <f t="shared" si="5"/>
        <v>15.327941949662359</v>
      </c>
      <c r="V29" s="346">
        <f t="shared" si="6"/>
        <v>2.347343906735766E-2</v>
      </c>
      <c r="X29" s="231" t="str">
        <f>name!B3</f>
        <v>All industries</v>
      </c>
      <c r="Y29" s="34">
        <f>SUM(Y7:Y28)</f>
        <v>1086.2270000000001</v>
      </c>
      <c r="Z29" s="34">
        <f>SUM(Z7:Z28)</f>
        <v>1129.4899999999998</v>
      </c>
      <c r="AA29" s="349">
        <f t="shared" si="7"/>
        <v>43.262999999999693</v>
      </c>
      <c r="AB29" s="34">
        <f>SUM(AB7:AB28)</f>
        <v>528.26042526863785</v>
      </c>
      <c r="AC29" s="349">
        <f t="shared" si="8"/>
        <v>571.52342526863754</v>
      </c>
      <c r="AD29" s="350">
        <f t="shared" si="9"/>
        <v>2.6772601831942966E-2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42.32699649013869</v>
      </c>
      <c r="C30" s="11">
        <f t="shared" si="12"/>
        <v>42.920434521925507</v>
      </c>
      <c r="D30" s="11">
        <f t="shared" si="12"/>
        <v>0.59343803178681576</v>
      </c>
      <c r="E30" s="11">
        <f t="shared" si="12"/>
        <v>22.914617159315544</v>
      </c>
      <c r="F30" s="11">
        <f t="shared" si="12"/>
        <v>23.508055191102361</v>
      </c>
      <c r="G30" s="200">
        <f t="shared" si="3"/>
        <v>2.9264868591322601E-2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11.787252055045171</v>
      </c>
      <c r="K30" s="11">
        <f t="array" ref="K30:K38">MMULT(aggregation!$B$13:$AA$21,C65:C90)</f>
        <v>19.26096372017739</v>
      </c>
      <c r="L30" s="11">
        <f t="array" ref="L30:L38">MMULT(aggregation!$B$13:$AA$21,D65:D90)</f>
        <v>7.4737116651322193</v>
      </c>
      <c r="M30" s="11">
        <f t="array" ref="M30:M38">MMULT(aggregation!$B$13:$AA$21,E65:E90)</f>
        <v>8.0606730999780289</v>
      </c>
      <c r="N30" s="11">
        <f t="array" ref="N30:N38">MMULT(aggregation!$B$13:$AA$21,F65:F90)</f>
        <v>15.53438476511025</v>
      </c>
      <c r="O30" s="11"/>
      <c r="P30" s="10" t="str">
        <f>name!D27</f>
        <v>82 Transport and mobile machine drivers and operatives</v>
      </c>
      <c r="Q30" s="11">
        <v>40.145946344539766</v>
      </c>
      <c r="R30" s="11">
        <v>39.539468908539789</v>
      </c>
      <c r="S30" s="345">
        <f t="shared" si="4"/>
        <v>-0.60647743599997739</v>
      </c>
      <c r="T30" s="345">
        <v>21.024351381400677</v>
      </c>
      <c r="U30" s="345">
        <f t="shared" si="5"/>
        <v>20.4178739454007</v>
      </c>
      <c r="V30" s="346">
        <f t="shared" si="6"/>
        <v>2.847386383287942E-2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19.103931410494265</v>
      </c>
      <c r="C31" s="11">
        <f t="shared" si="12"/>
        <v>14.846414260553065</v>
      </c>
      <c r="D31" s="11">
        <f t="shared" si="12"/>
        <v>-4.2575171499411999</v>
      </c>
      <c r="E31" s="11">
        <f t="shared" si="12"/>
        <v>6.4394707528215021</v>
      </c>
      <c r="F31" s="11">
        <f t="shared" si="12"/>
        <v>2.1819536028803026</v>
      </c>
      <c r="G31" s="200">
        <f t="shared" si="3"/>
        <v>1.9554390999586113E-2</v>
      </c>
      <c r="H31" s="11"/>
      <c r="I31" s="11" t="str">
        <f>I20</f>
        <v>Professional occupations</v>
      </c>
      <c r="J31" s="11">
        <v>54.265409714430163</v>
      </c>
      <c r="K31" s="11">
        <v>80.735911909775837</v>
      </c>
      <c r="L31" s="11">
        <v>26.470502195345667</v>
      </c>
      <c r="M31" s="11">
        <v>31.04824084701335</v>
      </c>
      <c r="N31" s="11">
        <v>57.518743042359013</v>
      </c>
      <c r="O31" s="11"/>
      <c r="P31" s="10" t="str">
        <f>name!D28</f>
        <v>91 Elementary trades and related occupations</v>
      </c>
      <c r="Q31" s="11">
        <v>14.701134993779938</v>
      </c>
      <c r="R31" s="11">
        <v>11.204604705694354</v>
      </c>
      <c r="S31" s="345">
        <f t="shared" si="4"/>
        <v>-3.4965302880855837</v>
      </c>
      <c r="T31" s="345">
        <v>4.0216487002603927</v>
      </c>
      <c r="U31" s="345">
        <f t="shared" si="5"/>
        <v>0.52511841217480892</v>
      </c>
      <c r="V31" s="346">
        <f t="shared" si="6"/>
        <v>1.6251743353681514E-2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90.924167076645276</v>
      </c>
      <c r="C32" s="11">
        <f t="shared" si="12"/>
        <v>84.190063648922347</v>
      </c>
      <c r="D32" s="11">
        <f t="shared" si="12"/>
        <v>-6.7341034277229337</v>
      </c>
      <c r="E32" s="11">
        <f t="shared" si="12"/>
        <v>41.638785363535206</v>
      </c>
      <c r="F32" s="11">
        <f t="shared" si="12"/>
        <v>34.90468193581227</v>
      </c>
      <c r="G32" s="200">
        <f t="shared" ref="G32" si="13">IF(B32&gt;0,(1+(E32/B32))^(1/($C$6-$B$6))-1,0)</f>
        <v>2.5454013312247614E-2</v>
      </c>
      <c r="H32" s="11"/>
      <c r="I32" s="11" t="str">
        <f>I21</f>
        <v>Associate professional occupations</v>
      </c>
      <c r="J32" s="11">
        <v>14.769496278284425</v>
      </c>
      <c r="K32" s="11">
        <v>22.893820912833256</v>
      </c>
      <c r="L32" s="11">
        <v>8.1243246345488327</v>
      </c>
      <c r="M32" s="11">
        <v>8.445309108187022</v>
      </c>
      <c r="N32" s="11">
        <v>16.569633742735853</v>
      </c>
      <c r="O32" s="11"/>
      <c r="P32" s="10" t="str">
        <f>name!D29</f>
        <v>92 Elementary administration and service occupations</v>
      </c>
      <c r="Q32" s="11">
        <v>45.150638816118246</v>
      </c>
      <c r="R32" s="11">
        <v>43.569649146695781</v>
      </c>
      <c r="S32" s="345">
        <f t="shared" ref="S32" si="14">R32-Q32</f>
        <v>-1.5809896694224648</v>
      </c>
      <c r="T32" s="345">
        <v>17.977402117676586</v>
      </c>
      <c r="U32" s="345">
        <f>SUM(S32:T32)</f>
        <v>16.396412448254122</v>
      </c>
      <c r="V32" s="346">
        <f t="shared" ref="V32" si="15">IF(Q32&gt;0,(1+(T32/Q32))^(1/($C$6-$B$6))-1,0)</f>
        <v>2.2595539849381119E-2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1086.2269999999994</v>
      </c>
      <c r="C33" s="11">
        <f>SUM(C62,C91,C120,C149,C178,C207,C236,C265,C294)</f>
        <v>1129.4899999999998</v>
      </c>
      <c r="D33" s="11">
        <f t="shared" si="12"/>
        <v>43.263000000000517</v>
      </c>
      <c r="E33" s="11">
        <f t="shared" si="12"/>
        <v>528.26042526863785</v>
      </c>
      <c r="F33" s="11">
        <f t="shared" si="12"/>
        <v>571.52342526863822</v>
      </c>
      <c r="G33" s="200">
        <f t="shared" si="3"/>
        <v>2.6772601831942966E-2</v>
      </c>
      <c r="H33" s="11"/>
      <c r="I33" s="11" t="str">
        <f>I22</f>
        <v>Administrative and secretarial occupations</v>
      </c>
      <c r="J33" s="11">
        <v>6.1978863483371063</v>
      </c>
      <c r="K33" s="11">
        <v>10.422536194801152</v>
      </c>
      <c r="L33" s="11">
        <v>4.2246498464640467</v>
      </c>
      <c r="M33" s="11">
        <v>4.1474928723413207</v>
      </c>
      <c r="N33" s="11">
        <v>8.3721427188053674</v>
      </c>
      <c r="O33" s="11"/>
      <c r="P33" s="10" t="str">
        <f>name!D3</f>
        <v>All occupations</v>
      </c>
      <c r="Q33" s="11">
        <f>SUM(Q7:Q32)</f>
        <v>565.52248555883921</v>
      </c>
      <c r="R33" s="11">
        <f>SUM(R7:R32)</f>
        <v>579.30381695689357</v>
      </c>
      <c r="S33" s="345">
        <f>R33-Q33</f>
        <v>13.781331398054363</v>
      </c>
      <c r="T33" s="11">
        <f>SUM(T7:T32)</f>
        <v>228.93567670158319</v>
      </c>
      <c r="U33" s="345">
        <f>SUM(S33:T33)</f>
        <v>242.71700809963755</v>
      </c>
      <c r="V33" s="346">
        <f t="shared" si="6"/>
        <v>2.2919388308372035E-2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1.6083608212571554</v>
      </c>
      <c r="K34" s="11">
        <v>3.0703542044187961</v>
      </c>
      <c r="L34" s="11">
        <v>1.4619933831616407</v>
      </c>
      <c r="M34" s="11">
        <v>1.1612232231721464</v>
      </c>
      <c r="N34" s="11">
        <v>2.6232166063337874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4.0313193968143404</v>
      </c>
      <c r="K35" s="11">
        <v>8.0363399696627287</v>
      </c>
      <c r="L35" s="11">
        <v>4.0050205728483892</v>
      </c>
      <c r="M35" s="11">
        <v>3.2325222930651321</v>
      </c>
      <c r="N35" s="11">
        <v>7.2375428659135226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1.025432954529256</v>
      </c>
      <c r="C36" s="11">
        <v>1.5170024469743442</v>
      </c>
      <c r="D36" s="11">
        <f>C36-B36</f>
        <v>0.49156949244508819</v>
      </c>
      <c r="E36" s="11">
        <v>0.63344707188437377</v>
      </c>
      <c r="F36" s="11">
        <f>SUM(D36:E36)</f>
        <v>1.1250165643294618</v>
      </c>
      <c r="G36" s="200">
        <f>IF(B36&gt;0,(1+(E36/B36))^(1/($C$6-$B$6))-1,0)</f>
        <v>3.2588254019002783E-2</v>
      </c>
      <c r="I36" s="11" t="str">
        <f t="shared" si="17"/>
        <v>Sales and customer service occupations</v>
      </c>
      <c r="J36" s="11">
        <v>2.5746258641360793</v>
      </c>
      <c r="K36" s="11">
        <v>5.0206001357601409</v>
      </c>
      <c r="L36" s="11">
        <v>2.4459742716240616</v>
      </c>
      <c r="M36" s="11">
        <v>1.7065322280318247</v>
      </c>
      <c r="N36" s="11">
        <v>4.1525064996558871</v>
      </c>
      <c r="P36" s="10" t="str">
        <f>name!D4</f>
        <v>11 Corporate managers and directors</v>
      </c>
      <c r="Q36" s="11">
        <v>25.133255790619977</v>
      </c>
      <c r="R36" s="11">
        <v>28.967388903227604</v>
      </c>
      <c r="S36" s="345">
        <f>R36-Q36</f>
        <v>3.8341331126076277</v>
      </c>
      <c r="T36" s="345">
        <v>15.270917086047074</v>
      </c>
      <c r="U36" s="345">
        <f>SUM(S36:T36)</f>
        <v>19.105050198654702</v>
      </c>
      <c r="V36" s="346">
        <f>IF(Q36&gt;0,(1+(T36/Q36))^(1/($C$6-$B$6))-1,0)</f>
        <v>3.2155579649772337E-2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0.36254216202368872</v>
      </c>
      <c r="C37" s="11">
        <v>0.79706500274046566</v>
      </c>
      <c r="D37" s="11">
        <f t="shared" ref="D37:D60" si="25">C37-B37</f>
        <v>0.43452284071677694</v>
      </c>
      <c r="E37" s="11">
        <v>0.34683079330446864</v>
      </c>
      <c r="F37" s="11">
        <f t="shared" ref="F37:F60" si="26">SUM(D37:E37)</f>
        <v>0.78135363402124558</v>
      </c>
      <c r="G37" s="200">
        <f t="shared" ref="G37:G62" si="27">IF(B37&gt;0,(1+(E37/B37))^(1/($C$6-$B$6))-1,0)</f>
        <v>4.5765733193134928E-2</v>
      </c>
      <c r="I37" s="11" t="str">
        <f t="shared" si="17"/>
        <v>Process, plant and machine operatives</v>
      </c>
      <c r="J37" s="11">
        <v>0.88590630471888188</v>
      </c>
      <c r="K37" s="11">
        <v>2.286840259730587</v>
      </c>
      <c r="L37" s="11">
        <v>1.400933955011705</v>
      </c>
      <c r="M37" s="11">
        <v>0.86167271153933567</v>
      </c>
      <c r="N37" s="11">
        <v>2.2626066665510409</v>
      </c>
      <c r="P37" s="10" t="str">
        <f>name!D5</f>
        <v>12 Other managers and proprietors</v>
      </c>
      <c r="Q37" s="11">
        <v>13.149485633715374</v>
      </c>
      <c r="R37" s="11">
        <v>17.389478907096766</v>
      </c>
      <c r="S37" s="345">
        <f t="shared" ref="S37:S60" si="28">R37-Q37</f>
        <v>4.2399932733813923</v>
      </c>
      <c r="T37" s="345">
        <v>9.8572399812911353</v>
      </c>
      <c r="U37" s="345">
        <f t="shared" ref="U37:U60" si="29">SUM(S37:T37)</f>
        <v>14.097233254672528</v>
      </c>
      <c r="V37" s="346">
        <f t="shared" ref="V37:V62" si="30">IF(Q37&gt;0,(1+(T37/Q37))^(1/($C$6-$B$6))-1,0)</f>
        <v>3.7997728686848253E-2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2.9927833532132486</v>
      </c>
      <c r="C38" s="11">
        <v>4.8370123925192869</v>
      </c>
      <c r="D38" s="11">
        <f t="shared" si="25"/>
        <v>1.8442290393060383</v>
      </c>
      <c r="E38" s="11">
        <v>1.4772870359967516</v>
      </c>
      <c r="F38" s="11">
        <f t="shared" si="26"/>
        <v>3.3215160753027897</v>
      </c>
      <c r="G38" s="200">
        <f t="shared" si="27"/>
        <v>2.7107590702826867E-2</v>
      </c>
      <c r="I38" s="11" t="str">
        <f t="shared" si="17"/>
        <v>Elementary occupations</v>
      </c>
      <c r="J38" s="11">
        <v>1.8078743454737918</v>
      </c>
      <c r="K38" s="11">
        <v>3.6975033876441494</v>
      </c>
      <c r="L38" s="11">
        <v>1.8896290421703577</v>
      </c>
      <c r="M38" s="11">
        <v>1.4117482163417594</v>
      </c>
      <c r="N38" s="11">
        <v>3.3013772585121171</v>
      </c>
      <c r="P38" s="10" t="str">
        <f>name!D6</f>
        <v>21 Science, research, engineering and technology professionals</v>
      </c>
      <c r="Q38" s="11">
        <v>12.795505649063628</v>
      </c>
      <c r="R38" s="11">
        <v>18.035119450365737</v>
      </c>
      <c r="S38" s="345">
        <f t="shared" si="28"/>
        <v>5.2396138013021094</v>
      </c>
      <c r="T38" s="345">
        <v>7.9666560102690251</v>
      </c>
      <c r="U38" s="345">
        <f t="shared" si="29"/>
        <v>13.206269811571135</v>
      </c>
      <c r="V38" s="346">
        <f t="shared" si="30"/>
        <v>3.2795509580811011E-2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2.7410325026172928</v>
      </c>
      <c r="C39" s="11">
        <v>4.5191607168917551</v>
      </c>
      <c r="D39" s="11">
        <f t="shared" si="25"/>
        <v>1.7781282142744623</v>
      </c>
      <c r="E39" s="11">
        <v>1.7244326857095409</v>
      </c>
      <c r="F39" s="11">
        <f t="shared" si="26"/>
        <v>3.5025608999840032</v>
      </c>
      <c r="G39" s="200">
        <f t="shared" si="27"/>
        <v>3.3070994824792699E-2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34.443112293152154</v>
      </c>
      <c r="R39" s="11">
        <v>41.046112381557172</v>
      </c>
      <c r="S39" s="345">
        <f t="shared" si="28"/>
        <v>6.6030000884050182</v>
      </c>
      <c r="T39" s="345">
        <v>22.049925217692255</v>
      </c>
      <c r="U39" s="345">
        <f t="shared" si="29"/>
        <v>28.652925306097274</v>
      </c>
      <c r="V39" s="346">
        <f t="shared" si="30"/>
        <v>3.3537334451589684E-2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3.654069251235839</v>
      </c>
      <c r="C40" s="11">
        <v>4.5707506033542957</v>
      </c>
      <c r="D40" s="11">
        <f>C40-B40</f>
        <v>0.91668135211845669</v>
      </c>
      <c r="E40" s="11">
        <v>1.9234017048815355</v>
      </c>
      <c r="F40" s="11">
        <f>SUM(D40:E40)</f>
        <v>2.8400830569999922</v>
      </c>
      <c r="G40" s="200">
        <f>IF(B40&gt;0,(1+(E40/B40))^(1/($C$6-$B$6))-1,0)</f>
        <v>2.8594117429615595E-2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26.575901314051702</v>
      </c>
      <c r="R40" s="11">
        <v>26.953664220461437</v>
      </c>
      <c r="S40" s="345">
        <f t="shared" si="28"/>
        <v>0.37776290640973542</v>
      </c>
      <c r="T40" s="345">
        <v>13.803787829367442</v>
      </c>
      <c r="U40" s="345">
        <f t="shared" si="29"/>
        <v>14.181550735777178</v>
      </c>
      <c r="V40" s="346">
        <f t="shared" si="30"/>
        <v>2.828065280412484E-2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1.0808093881719001</v>
      </c>
      <c r="C41" s="11">
        <v>1.9483213353066497</v>
      </c>
      <c r="D41" s="11">
        <f t="shared" si="25"/>
        <v>0.86751194713474966</v>
      </c>
      <c r="E41" s="11">
        <v>0.74704881681060131</v>
      </c>
      <c r="F41" s="11">
        <f t="shared" si="26"/>
        <v>1.614560763945351</v>
      </c>
      <c r="G41" s="200">
        <f t="shared" si="27"/>
        <v>3.5649722024573505E-2</v>
      </c>
      <c r="I41" s="11" t="str">
        <f>I30</f>
        <v>Managers, directors and senior officials</v>
      </c>
      <c r="J41" s="11">
        <f t="array" ref="J41:J49">MMULT(aggregation!$B$13:$AA$21,B94:B119)</f>
        <v>30.637800564825504</v>
      </c>
      <c r="K41" s="11">
        <f t="array" ref="K41:K49">MMULT(aggregation!$B$13:$AA$21,C94:C119)</f>
        <v>40.468847775120068</v>
      </c>
      <c r="L41" s="11">
        <f t="array" ref="L41:L49">MMULT(aggregation!$B$13:$AA$21,D94:D119)</f>
        <v>9.8310472102945639</v>
      </c>
      <c r="M41" s="11">
        <f t="array" ref="M41:M49">MMULT(aggregation!$B$13:$AA$21,E94:E119)</f>
        <v>20.524221561386007</v>
      </c>
      <c r="N41" s="11">
        <f t="array" ref="N41:N49">MMULT(aggregation!$B$13:$AA$21,F94:F119)</f>
        <v>30.355268771680571</v>
      </c>
      <c r="P41" s="10" t="str">
        <f>name!D9</f>
        <v>24 Business, media and public service professionals</v>
      </c>
      <c r="Q41" s="11">
        <v>33.797489015215561</v>
      </c>
      <c r="R41" s="11">
        <v>43.650825422808722</v>
      </c>
      <c r="S41" s="345">
        <f t="shared" si="28"/>
        <v>9.8533364075931615</v>
      </c>
      <c r="T41" s="345">
        <v>21.338949191852215</v>
      </c>
      <c r="U41" s="345">
        <f t="shared" si="29"/>
        <v>31.192285599445377</v>
      </c>
      <c r="V41" s="346">
        <f t="shared" si="30"/>
        <v>3.3166425969714197E-2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0.37546293081205506</v>
      </c>
      <c r="C42" s="11">
        <v>0.60795324885629498</v>
      </c>
      <c r="D42" s="11">
        <f t="shared" si="25"/>
        <v>0.23249031804423992</v>
      </c>
      <c r="E42" s="11">
        <v>0.20896207613380793</v>
      </c>
      <c r="F42" s="11">
        <f t="shared" si="26"/>
        <v>0.44145239417804782</v>
      </c>
      <c r="G42" s="200">
        <f t="shared" si="27"/>
        <v>2.993728791141792E-2</v>
      </c>
      <c r="I42" s="11" t="str">
        <f>I31</f>
        <v>Professional occupations</v>
      </c>
      <c r="J42" s="11">
        <v>78.828376649553078</v>
      </c>
      <c r="K42" s="11">
        <v>92.845591659943267</v>
      </c>
      <c r="L42" s="11">
        <v>14.01721501039019</v>
      </c>
      <c r="M42" s="11">
        <v>44.146236090893865</v>
      </c>
      <c r="N42" s="11">
        <v>58.163451101284053</v>
      </c>
      <c r="P42" s="10" t="str">
        <f>name!D10</f>
        <v>31 Science, engineering and technology associate professionals</v>
      </c>
      <c r="Q42" s="11">
        <v>5.7271020689171799</v>
      </c>
      <c r="R42" s="11">
        <v>6.7967942128128005</v>
      </c>
      <c r="S42" s="345">
        <f t="shared" si="28"/>
        <v>1.0696921438956206</v>
      </c>
      <c r="T42" s="345">
        <v>3.0584913826935236</v>
      </c>
      <c r="U42" s="345">
        <f t="shared" si="29"/>
        <v>4.1281835265891438</v>
      </c>
      <c r="V42" s="346">
        <f t="shared" si="30"/>
        <v>2.8937696879476338E-2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8.459383159561841E-2</v>
      </c>
      <c r="C43" s="11">
        <v>0.16337519188843042</v>
      </c>
      <c r="D43" s="11">
        <f t="shared" si="25"/>
        <v>7.8781360292812005E-2</v>
      </c>
      <c r="E43" s="11">
        <v>6.8607117711870835E-2</v>
      </c>
      <c r="F43" s="11">
        <f t="shared" si="26"/>
        <v>0.14738847800468285</v>
      </c>
      <c r="G43" s="200">
        <f t="shared" si="27"/>
        <v>4.0386841350477765E-2</v>
      </c>
      <c r="I43" s="11" t="str">
        <f>I32</f>
        <v>Associate professional occupations</v>
      </c>
      <c r="J43" s="11">
        <v>36.30779205823918</v>
      </c>
      <c r="K43" s="11">
        <v>44.607909608652491</v>
      </c>
      <c r="L43" s="11">
        <v>8.300117550413308</v>
      </c>
      <c r="M43" s="11">
        <v>20.461124651448458</v>
      </c>
      <c r="N43" s="11">
        <v>28.761242201861762</v>
      </c>
      <c r="P43" s="10" t="str">
        <f>name!D11</f>
        <v>32 Health and social care associate professionals</v>
      </c>
      <c r="Q43" s="11">
        <v>16.666158342326671</v>
      </c>
      <c r="R43" s="11">
        <v>19.191719019965472</v>
      </c>
      <c r="S43" s="345">
        <f t="shared" si="28"/>
        <v>2.5255606776388007</v>
      </c>
      <c r="T43" s="345">
        <v>10.617667877909401</v>
      </c>
      <c r="U43" s="345">
        <f t="shared" si="29"/>
        <v>13.143228555548202</v>
      </c>
      <c r="V43" s="346">
        <f t="shared" si="30"/>
        <v>3.3406807412744488E-2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3.7717969428271887E-2</v>
      </c>
      <c r="C44" s="11">
        <v>9.6983565244707054E-2</v>
      </c>
      <c r="D44" s="11">
        <f t="shared" si="25"/>
        <v>5.9265595816435167E-2</v>
      </c>
      <c r="E44" s="11">
        <v>2.5579214228340901E-2</v>
      </c>
      <c r="F44" s="11">
        <f t="shared" si="26"/>
        <v>8.4844810044776064E-2</v>
      </c>
      <c r="G44" s="200">
        <f t="shared" si="27"/>
        <v>3.5116120531026418E-2</v>
      </c>
      <c r="I44" s="11" t="str">
        <f>I33</f>
        <v>Administrative and secretarial occupations</v>
      </c>
      <c r="J44" s="11">
        <v>20.560756594344824</v>
      </c>
      <c r="K44" s="11">
        <v>27.838008694911764</v>
      </c>
      <c r="L44" s="11">
        <v>7.2772521005669377</v>
      </c>
      <c r="M44" s="11">
        <v>14.256194243895795</v>
      </c>
      <c r="N44" s="11">
        <v>21.533446344462732</v>
      </c>
      <c r="P44" s="10" t="str">
        <f>name!D12</f>
        <v>33 Protective service occupations</v>
      </c>
      <c r="Q44" s="11">
        <v>2.6748153126159413</v>
      </c>
      <c r="R44" s="11">
        <v>4.7464120046093505</v>
      </c>
      <c r="S44" s="345">
        <f t="shared" si="28"/>
        <v>2.0715966919934092</v>
      </c>
      <c r="T44" s="345">
        <v>1.8598202628521738</v>
      </c>
      <c r="U44" s="345">
        <f t="shared" si="29"/>
        <v>3.9314169548455831</v>
      </c>
      <c r="V44" s="346">
        <f t="shared" si="30"/>
        <v>3.5817488667396979E-2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0.18394337943637504</v>
      </c>
      <c r="C45" s="11">
        <v>0.26454069194670865</v>
      </c>
      <c r="D45" s="11">
        <f t="shared" ref="D45:D46" si="31">C45-B45</f>
        <v>8.0597312510333613E-2</v>
      </c>
      <c r="E45" s="11">
        <v>0.10178271418868091</v>
      </c>
      <c r="F45" s="11">
        <f t="shared" ref="F45:F46" si="32">SUM(D45:E45)</f>
        <v>0.18238002669901454</v>
      </c>
      <c r="G45" s="200">
        <f t="shared" si="27"/>
        <v>2.9795641763333602E-2</v>
      </c>
      <c r="I45" s="11" t="str">
        <f t="shared" ref="I45:I49" si="33">I34</f>
        <v>Skilled trades occupations</v>
      </c>
      <c r="J45" s="11">
        <v>6.5174887807738244</v>
      </c>
      <c r="K45" s="11">
        <v>9.6921758940599361</v>
      </c>
      <c r="L45" s="11">
        <v>3.1746871132861103</v>
      </c>
      <c r="M45" s="11">
        <v>4.5467043762382886</v>
      </c>
      <c r="N45" s="11">
        <v>7.7213914895243985</v>
      </c>
      <c r="P45" s="10" t="str">
        <f>name!D13</f>
        <v>34 Culture, media and sports occupations</v>
      </c>
      <c r="Q45" s="11">
        <v>7.3093188112078513</v>
      </c>
      <c r="R45" s="11">
        <v>7.3255342131194841</v>
      </c>
      <c r="S45" s="345">
        <f t="shared" si="28"/>
        <v>1.6215401911632732E-2</v>
      </c>
      <c r="T45" s="345">
        <v>3.579282978707345</v>
      </c>
      <c r="U45" s="345">
        <f t="shared" si="29"/>
        <v>3.5954983806189778</v>
      </c>
      <c r="V45" s="346">
        <f t="shared" si="30"/>
        <v>2.6927255854374499E-2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0.69415257968709243</v>
      </c>
      <c r="C46" s="11">
        <v>1.1275531862645263</v>
      </c>
      <c r="D46" s="11">
        <f t="shared" si="31"/>
        <v>0.43340060657743384</v>
      </c>
      <c r="E46" s="11">
        <v>0.41072654739829456</v>
      </c>
      <c r="F46" s="11">
        <f t="shared" si="32"/>
        <v>0.84412715397572846</v>
      </c>
      <c r="G46" s="200">
        <f t="shared" si="27"/>
        <v>3.1471711567728988E-2</v>
      </c>
      <c r="I46" s="11" t="str">
        <f t="shared" si="33"/>
        <v>Caring, leisure and other service occupations</v>
      </c>
      <c r="J46" s="11">
        <v>14.232176051416262</v>
      </c>
      <c r="K46" s="11">
        <v>24.035682213781634</v>
      </c>
      <c r="L46" s="11">
        <v>9.8035061623653732</v>
      </c>
      <c r="M46" s="11">
        <v>12.718124475627766</v>
      </c>
      <c r="N46" s="11">
        <v>22.521630637993137</v>
      </c>
      <c r="P46" s="10" t="str">
        <f>name!D14</f>
        <v>35 Business and public service associate professionals</v>
      </c>
      <c r="Q46" s="11">
        <v>28.920347869544777</v>
      </c>
      <c r="R46" s="11">
        <v>31.506614110368435</v>
      </c>
      <c r="S46" s="345">
        <f t="shared" si="28"/>
        <v>2.5862662408236581</v>
      </c>
      <c r="T46" s="345">
        <v>15.887153610188754</v>
      </c>
      <c r="U46" s="345">
        <f t="shared" si="29"/>
        <v>18.473419851012412</v>
      </c>
      <c r="V46" s="346">
        <f t="shared" si="30"/>
        <v>2.9618840736900687E-2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0.43927753337644149</v>
      </c>
      <c r="C47" s="11">
        <v>0.73212220193301025</v>
      </c>
      <c r="D47" s="11">
        <f t="shared" si="25"/>
        <v>0.29284466855656877</v>
      </c>
      <c r="E47" s="11">
        <v>0.28166160591220324</v>
      </c>
      <c r="F47" s="11">
        <f t="shared" si="26"/>
        <v>0.574506274468772</v>
      </c>
      <c r="G47" s="200">
        <f t="shared" si="27"/>
        <v>3.3579707440670514E-2</v>
      </c>
      <c r="I47" s="11" t="str">
        <f t="shared" si="33"/>
        <v>Sales and customer service occupations</v>
      </c>
      <c r="J47" s="11">
        <v>11.278938880758558</v>
      </c>
      <c r="K47" s="11">
        <v>18.113010643855333</v>
      </c>
      <c r="L47" s="11">
        <v>6.8340717630967731</v>
      </c>
      <c r="M47" s="11">
        <v>8.0256697986640937</v>
      </c>
      <c r="N47" s="11">
        <v>14.859741561760867</v>
      </c>
      <c r="P47" s="10" t="str">
        <f>name!D15</f>
        <v>41 Administrative occupations</v>
      </c>
      <c r="Q47" s="11">
        <v>68.859832277866616</v>
      </c>
      <c r="R47" s="11">
        <v>55.903777155351925</v>
      </c>
      <c r="S47" s="345">
        <f t="shared" si="28"/>
        <v>-12.956055122514691</v>
      </c>
      <c r="T47" s="345">
        <v>33.985120713929859</v>
      </c>
      <c r="U47" s="345">
        <f t="shared" si="29"/>
        <v>21.029065591415169</v>
      </c>
      <c r="V47" s="346">
        <f t="shared" si="30"/>
        <v>2.7104112742436959E-2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4.0057936113136773E-2</v>
      </c>
      <c r="C48" s="11">
        <v>0.10026643862835781</v>
      </c>
      <c r="D48" s="11">
        <f t="shared" si="25"/>
        <v>6.0208502515221037E-2</v>
      </c>
      <c r="E48" s="11">
        <v>3.8360367218737201E-2</v>
      </c>
      <c r="F48" s="11">
        <f t="shared" si="26"/>
        <v>9.8568869733958231E-2</v>
      </c>
      <c r="G48" s="200">
        <f t="shared" si="27"/>
        <v>4.5799889171505903E-2</v>
      </c>
      <c r="I48" s="11" t="str">
        <f t="shared" si="33"/>
        <v>Process, plant and machine operatives</v>
      </c>
      <c r="J48" s="11">
        <v>3.3178194628280737</v>
      </c>
      <c r="K48" s="11">
        <v>6.7501099032213112</v>
      </c>
      <c r="L48" s="11">
        <v>3.4322904403932375</v>
      </c>
      <c r="M48" s="11">
        <v>2.9833833616771193</v>
      </c>
      <c r="N48" s="11">
        <v>6.4156738020703568</v>
      </c>
      <c r="P48" s="10" t="str">
        <f>name!D16</f>
        <v>42 Secretarial and related occupations</v>
      </c>
      <c r="Q48" s="11">
        <v>19.279628607362195</v>
      </c>
      <c r="R48" s="11">
        <v>14.901748552661944</v>
      </c>
      <c r="S48" s="345">
        <f t="shared" si="28"/>
        <v>-4.3778800547002508</v>
      </c>
      <c r="T48" s="345">
        <v>9.9049180701291117</v>
      </c>
      <c r="U48" s="345">
        <f t="shared" si="29"/>
        <v>5.527038015428861</v>
      </c>
      <c r="V48" s="346">
        <f t="shared" si="30"/>
        <v>2.8024865182619152E-2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2.4869638185894407E-2</v>
      </c>
      <c r="C49" s="11">
        <v>4.0196586842110298E-2</v>
      </c>
      <c r="D49" s="11">
        <f t="shared" si="25"/>
        <v>1.5326948656215891E-2</v>
      </c>
      <c r="E49" s="11">
        <v>2.1518022144849127E-2</v>
      </c>
      <c r="F49" s="11">
        <f t="shared" si="26"/>
        <v>3.6844970801065018E-2</v>
      </c>
      <c r="G49" s="200">
        <f t="shared" si="27"/>
        <v>4.2434717417821011E-2</v>
      </c>
      <c r="I49" s="11" t="str">
        <f t="shared" si="33"/>
        <v>Elementary occupations</v>
      </c>
      <c r="J49" s="11">
        <v>7.6407776440126156</v>
      </c>
      <c r="K49" s="11">
        <v>12.094551403651586</v>
      </c>
      <c r="L49" s="11">
        <v>4.4537737596389704</v>
      </c>
      <c r="M49" s="11">
        <v>6.0906529992468288</v>
      </c>
      <c r="N49" s="11">
        <v>10.544426758885798</v>
      </c>
      <c r="P49" s="10" t="str">
        <f>name!D17</f>
        <v>51 Skilled agricultural and related trades</v>
      </c>
      <c r="Q49" s="11">
        <v>3.1431797269966077</v>
      </c>
      <c r="R49" s="11">
        <v>3.7630526834355349</v>
      </c>
      <c r="S49" s="345">
        <f t="shared" si="28"/>
        <v>0.61987295643892715</v>
      </c>
      <c r="T49" s="345">
        <v>2.4256970356855874</v>
      </c>
      <c r="U49" s="345">
        <f t="shared" si="29"/>
        <v>3.0455699921245145</v>
      </c>
      <c r="V49" s="346">
        <f t="shared" si="30"/>
        <v>3.886686095796632E-2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3.676096143863973E-2</v>
      </c>
      <c r="C50" s="11">
        <v>6.6825139568958469E-2</v>
      </c>
      <c r="D50" s="11">
        <f t="shared" si="25"/>
        <v>3.0064178130318739E-2</v>
      </c>
      <c r="E50" s="11">
        <v>2.326419136377603E-2</v>
      </c>
      <c r="F50" s="11">
        <f t="shared" si="26"/>
        <v>5.3328369494094766E-2</v>
      </c>
      <c r="G50" s="200">
        <f t="shared" si="27"/>
        <v>3.3228620210853599E-2</v>
      </c>
      <c r="O50" s="71"/>
      <c r="P50" s="10" t="str">
        <f>name!D18</f>
        <v>52 Skilled metal, electrical and electronic trades</v>
      </c>
      <c r="Q50" s="11">
        <v>0.82645652761741872</v>
      </c>
      <c r="R50" s="11">
        <v>2.2954129901382121</v>
      </c>
      <c r="S50" s="345">
        <f t="shared" si="28"/>
        <v>1.4689564625207934</v>
      </c>
      <c r="T50" s="345">
        <v>1.0378755202309904</v>
      </c>
      <c r="U50" s="345">
        <f t="shared" si="29"/>
        <v>2.506831982751784</v>
      </c>
      <c r="V50" s="346">
        <f t="shared" si="30"/>
        <v>5.573167068132312E-2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6.9164119461015599E-3</v>
      </c>
      <c r="C51" s="11">
        <v>1.2457073016494674E-2</v>
      </c>
      <c r="D51" s="11">
        <f t="shared" ref="D51" si="34">C51-B51</f>
        <v>5.5406610703931146E-3</v>
      </c>
      <c r="E51" s="11">
        <v>5.3990777911086703E-3</v>
      </c>
      <c r="F51" s="11">
        <f t="shared" ref="F51" si="35">SUM(D51:E51)</f>
        <v>1.0939738861501784E-2</v>
      </c>
      <c r="G51" s="200">
        <f t="shared" si="27"/>
        <v>3.9213362288796016E-2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0.31632194068532432</v>
      </c>
      <c r="R51" s="11">
        <v>0.35859001388944767</v>
      </c>
      <c r="S51" s="345">
        <f t="shared" si="28"/>
        <v>4.2268073204123346E-2</v>
      </c>
      <c r="T51" s="345">
        <v>0.17253411544762287</v>
      </c>
      <c r="U51" s="345">
        <f t="shared" si="29"/>
        <v>0.21480218865174622</v>
      </c>
      <c r="V51" s="346">
        <f t="shared" si="30"/>
        <v>2.9445703921670896E-2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7.2708160586695311E-2</v>
      </c>
      <c r="C52" s="11">
        <v>0.13140936654006657</v>
      </c>
      <c r="D52" s="11">
        <f t="shared" si="25"/>
        <v>5.8701205953371263E-2</v>
      </c>
      <c r="E52" s="11">
        <v>4.5958789867707225E-2</v>
      </c>
      <c r="F52" s="11">
        <f t="shared" si="26"/>
        <v>0.10465999582107849</v>
      </c>
      <c r="G52" s="200">
        <f t="shared" si="27"/>
        <v>3.3196932892269659E-2</v>
      </c>
      <c r="I52" s="11" t="str">
        <f>I41</f>
        <v>Managers, directors and senior officials</v>
      </c>
      <c r="J52" s="11">
        <f t="array" ref="J52:J60">MMULT(aggregation!$B$13:$AA$21,B123:B148)</f>
        <v>6.4071340324328245</v>
      </c>
      <c r="K52" s="11">
        <f t="array" ref="K52:K60">MMULT(aggregation!$B$13:$AA$21,C123:C148)</f>
        <v>7.7323865980819395</v>
      </c>
      <c r="L52" s="11">
        <f t="array" ref="L52:L60">MMULT(aggregation!$B$13:$AA$21,D123:D148)</f>
        <v>1.3252525656491145</v>
      </c>
      <c r="M52" s="11">
        <f t="array" ref="M52:M60">MMULT(aggregation!$B$13:$AA$21,E123:E148)</f>
        <v>3.9624761438147096</v>
      </c>
      <c r="N52" s="11">
        <f t="array" ref="N52:N60">MMULT(aggregation!$B$13:$AA$21,F123:F148)</f>
        <v>5.2877287094638241</v>
      </c>
      <c r="P52" s="10" t="str">
        <f>name!D20</f>
        <v>54 Textiles, printing and other skilled trades</v>
      </c>
      <c r="Q52" s="11">
        <v>7.9665566912006476</v>
      </c>
      <c r="R52" s="11">
        <v>7.0639120697090902</v>
      </c>
      <c r="S52" s="345">
        <f t="shared" si="28"/>
        <v>-0.90264462149155733</v>
      </c>
      <c r="T52" s="345">
        <v>4.1185407593065104</v>
      </c>
      <c r="U52" s="345">
        <f t="shared" si="29"/>
        <v>3.2158961378149531</v>
      </c>
      <c r="V52" s="346">
        <f t="shared" si="30"/>
        <v>2.8170881964405092E-2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5.9334319155719656E-2</v>
      </c>
      <c r="C53" s="11">
        <v>0.12832234051610467</v>
      </c>
      <c r="D53" s="11">
        <f t="shared" si="25"/>
        <v>6.898802136038501E-2</v>
      </c>
      <c r="E53" s="11">
        <v>4.9366897176135772E-2</v>
      </c>
      <c r="F53" s="11">
        <f t="shared" si="26"/>
        <v>0.11835491853652078</v>
      </c>
      <c r="G53" s="200">
        <f t="shared" si="27"/>
        <v>4.1186582164683072E-2</v>
      </c>
      <c r="I53" s="11" t="str">
        <f>I42</f>
        <v>Professional occupations</v>
      </c>
      <c r="J53" s="11">
        <v>11.399543787633812</v>
      </c>
      <c r="K53" s="11">
        <v>7.4421724095526454</v>
      </c>
      <c r="L53" s="11">
        <v>-3.9573713780811675</v>
      </c>
      <c r="M53" s="11">
        <v>3.3362582877006473</v>
      </c>
      <c r="N53" s="11">
        <v>-0.62111309038052043</v>
      </c>
      <c r="P53" s="10" t="str">
        <f>name!D21</f>
        <v>61 Caring personal service occupations</v>
      </c>
      <c r="Q53" s="11">
        <v>78.538533579521243</v>
      </c>
      <c r="R53" s="11">
        <v>88.588514675997104</v>
      </c>
      <c r="S53" s="345">
        <f t="shared" si="28"/>
        <v>10.049981096475861</v>
      </c>
      <c r="T53" s="345">
        <v>49.082474457180439</v>
      </c>
      <c r="U53" s="345">
        <f t="shared" si="29"/>
        <v>59.1324555536563</v>
      </c>
      <c r="V53" s="346">
        <f t="shared" si="30"/>
        <v>3.289448561740449E-2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2.4388843085722315E-2</v>
      </c>
      <c r="C54" s="11">
        <v>5.3668635613011939E-2</v>
      </c>
      <c r="D54" s="11">
        <f t="shared" ref="D54:D55" si="36">C54-B54</f>
        <v>2.9279792527289624E-2</v>
      </c>
      <c r="E54" s="11">
        <v>1.8978697047403473E-2</v>
      </c>
      <c r="F54" s="11">
        <f t="shared" ref="F54:F55" si="37">SUM(D54:E54)</f>
        <v>4.82584895746931E-2</v>
      </c>
      <c r="G54" s="200">
        <f t="shared" si="27"/>
        <v>3.9118091081227435E-2</v>
      </c>
      <c r="I54" s="11" t="str">
        <f>I43</f>
        <v>Associate professional occupations</v>
      </c>
      <c r="J54" s="11">
        <v>10.206644142816781</v>
      </c>
      <c r="K54" s="11">
        <v>10.557241656676636</v>
      </c>
      <c r="L54" s="11">
        <v>0.35059751385985416</v>
      </c>
      <c r="M54" s="11">
        <v>4.6344305410159414</v>
      </c>
      <c r="N54" s="11">
        <v>4.9850280548757953</v>
      </c>
      <c r="P54" s="10" t="str">
        <f>name!D22</f>
        <v>62 Leisure, travel and related personal service occupations</v>
      </c>
      <c r="Q54" s="11">
        <v>18.557998538886654</v>
      </c>
      <c r="R54" s="11">
        <v>18.53300640841892</v>
      </c>
      <c r="S54" s="345">
        <f t="shared" si="28"/>
        <v>-2.4992130467733631E-2</v>
      </c>
      <c r="T54" s="345">
        <v>9.9482778140830028</v>
      </c>
      <c r="U54" s="345">
        <f t="shared" si="29"/>
        <v>9.9232856836152692</v>
      </c>
      <c r="V54" s="346">
        <f t="shared" si="30"/>
        <v>2.9028232646157504E-2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2.2720612574148192E-3</v>
      </c>
      <c r="C55" s="11">
        <v>4.7174932787664402E-3</v>
      </c>
      <c r="D55" s="11">
        <f t="shared" si="36"/>
        <v>2.445432021351621E-3</v>
      </c>
      <c r="E55" s="11">
        <v>1.8579206426213185E-3</v>
      </c>
      <c r="F55" s="11">
        <f t="shared" si="37"/>
        <v>4.303352663972939E-3</v>
      </c>
      <c r="G55" s="200">
        <f t="shared" si="27"/>
        <v>4.0643256137249839E-2</v>
      </c>
      <c r="I55" s="11" t="str">
        <f>I44</f>
        <v>Administrative and secretarial occupations</v>
      </c>
      <c r="J55" s="11">
        <v>8.1724204247957495</v>
      </c>
      <c r="K55" s="11">
        <v>10.490861946586522</v>
      </c>
      <c r="L55" s="11">
        <v>2.3184415217907723</v>
      </c>
      <c r="M55" s="11">
        <v>5.6781060026143013</v>
      </c>
      <c r="N55" s="11">
        <v>7.9965475244050737</v>
      </c>
      <c r="P55" s="10" t="str">
        <f>name!D23</f>
        <v>63 Community and civil enforcement occupations</v>
      </c>
      <c r="Q55" s="11">
        <v>0.23395845828687475</v>
      </c>
      <c r="R55" s="11">
        <v>0.30197986706444002</v>
      </c>
      <c r="S55" s="345">
        <f t="shared" si="28"/>
        <v>6.8021408777565268E-2</v>
      </c>
      <c r="T55" s="345">
        <v>0.17673579042054227</v>
      </c>
      <c r="U55" s="345">
        <f t="shared" si="29"/>
        <v>0.24475719919810754</v>
      </c>
      <c r="V55" s="346">
        <f t="shared" si="30"/>
        <v>3.8226216968231919E-2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0.13317159454139288</v>
      </c>
      <c r="C56" s="11">
        <v>0.19930025832334458</v>
      </c>
      <c r="D56" s="11">
        <f t="shared" si="25"/>
        <v>6.6128663781951702E-2</v>
      </c>
      <c r="E56" s="11">
        <v>7.1963126004083375E-2</v>
      </c>
      <c r="F56" s="11">
        <f t="shared" si="26"/>
        <v>0.13809178978603509</v>
      </c>
      <c r="G56" s="200">
        <f t="shared" si="27"/>
        <v>2.9220682608575466E-2</v>
      </c>
      <c r="I56" s="11" t="str">
        <f t="shared" ref="I56:I60" si="38">I45</f>
        <v>Skilled trades occupations</v>
      </c>
      <c r="J56" s="11">
        <v>2.6978605006711986</v>
      </c>
      <c r="K56" s="11">
        <v>3.5748113341091718</v>
      </c>
      <c r="L56" s="11">
        <v>0.87695083343797298</v>
      </c>
      <c r="M56" s="11">
        <v>1.7584030369980521</v>
      </c>
      <c r="N56" s="11">
        <v>2.6353538704360249</v>
      </c>
      <c r="P56" s="10" t="str">
        <f>name!D24</f>
        <v>71 Sales occupations</v>
      </c>
      <c r="Q56" s="11">
        <v>42.549697540735806</v>
      </c>
      <c r="R56" s="11">
        <v>36.799945834044962</v>
      </c>
      <c r="S56" s="345">
        <f t="shared" si="28"/>
        <v>-5.7497517066908443</v>
      </c>
      <c r="T56" s="345">
        <v>21.66101340223425</v>
      </c>
      <c r="U56" s="345">
        <f t="shared" si="29"/>
        <v>15.911261695543406</v>
      </c>
      <c r="V56" s="346">
        <f t="shared" si="30"/>
        <v>2.7812906069009768E-2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5.4552582278517017E-2</v>
      </c>
      <c r="C57" s="11">
        <v>0.13418725634844822</v>
      </c>
      <c r="D57" s="11">
        <f t="shared" si="25"/>
        <v>7.9634674069931202E-2</v>
      </c>
      <c r="E57" s="11">
        <v>4.1883745493877481E-2</v>
      </c>
      <c r="F57" s="11">
        <f t="shared" si="26"/>
        <v>0.12151841956380868</v>
      </c>
      <c r="G57" s="200">
        <f t="shared" si="27"/>
        <v>3.8711699773529729E-2</v>
      </c>
      <c r="I57" s="11" t="str">
        <f t="shared" si="38"/>
        <v>Caring, leisure and other service occupations</v>
      </c>
      <c r="J57" s="11">
        <v>10.534601812954563</v>
      </c>
      <c r="K57" s="11">
        <v>13.689662654878749</v>
      </c>
      <c r="L57" s="11">
        <v>3.155060841924187</v>
      </c>
      <c r="M57" s="11">
        <v>7.3219212753701939</v>
      </c>
      <c r="N57" s="11">
        <v>10.47698211729438</v>
      </c>
      <c r="P57" s="10" t="str">
        <f>name!D25</f>
        <v>72 Customer service occupations</v>
      </c>
      <c r="Q57" s="11">
        <v>11.822873854397983</v>
      </c>
      <c r="R57" s="11">
        <v>16.286584622364266</v>
      </c>
      <c r="S57" s="345">
        <f t="shared" si="28"/>
        <v>4.4637107679662833</v>
      </c>
      <c r="T57" s="345">
        <v>8.0754618429891885</v>
      </c>
      <c r="U57" s="345">
        <f t="shared" si="29"/>
        <v>12.539172610955472</v>
      </c>
      <c r="V57" s="346">
        <f t="shared" si="30"/>
        <v>3.5315970024027754E-2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6.1623982349825336E-2</v>
      </c>
      <c r="C58" s="11">
        <v>0.19150546128324833</v>
      </c>
      <c r="D58" s="11">
        <f t="shared" ref="D58:D59" si="39">C58-B58</f>
        <v>0.129881478933423</v>
      </c>
      <c r="E58" s="11">
        <v>6.2602087937270595E-2</v>
      </c>
      <c r="F58" s="11">
        <f t="shared" ref="F58:F59" si="40">SUM(D58:E58)</f>
        <v>0.1924835668706936</v>
      </c>
      <c r="G58" s="200">
        <f t="shared" si="27"/>
        <v>4.7846175094253374E-2</v>
      </c>
      <c r="I58" s="11" t="str">
        <f t="shared" si="38"/>
        <v>Sales and customer service occupations</v>
      </c>
      <c r="J58" s="11">
        <v>3.9596809967734048</v>
      </c>
      <c r="K58" s="11">
        <v>6.2695162148145682</v>
      </c>
      <c r="L58" s="11">
        <v>2.3098352180411634</v>
      </c>
      <c r="M58" s="11">
        <v>2.8846632093851201</v>
      </c>
      <c r="N58" s="11">
        <v>5.194498427426284</v>
      </c>
      <c r="P58" s="10" t="str">
        <f>name!D26</f>
        <v>81 Process, plant and machine operatives</v>
      </c>
      <c r="Q58" s="11">
        <v>9.0596097743318911</v>
      </c>
      <c r="R58" s="11">
        <v>12.136805653166281</v>
      </c>
      <c r="S58" s="345">
        <f t="shared" si="28"/>
        <v>3.0771958788343898</v>
      </c>
      <c r="T58" s="345">
        <v>5.4767365402125643</v>
      </c>
      <c r="U58" s="345">
        <f t="shared" si="29"/>
        <v>8.553932419046955</v>
      </c>
      <c r="V58" s="346">
        <f t="shared" si="30"/>
        <v>3.2023812069534863E-2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7.4715962069040062E-2</v>
      </c>
      <c r="C59" s="11">
        <v>0.17544924490128225</v>
      </c>
      <c r="D59" s="11">
        <f t="shared" si="39"/>
        <v>0.10073328283224219</v>
      </c>
      <c r="E59" s="11">
        <v>7.966964118533873E-2</v>
      </c>
      <c r="F59" s="11">
        <f t="shared" si="40"/>
        <v>0.1804029240175809</v>
      </c>
      <c r="G59" s="200">
        <f t="shared" si="27"/>
        <v>4.9573588920609257E-2</v>
      </c>
      <c r="I59" s="11" t="str">
        <f t="shared" si="38"/>
        <v>Process, plant and machine operatives</v>
      </c>
      <c r="J59" s="11">
        <v>1.6633733613176616</v>
      </c>
      <c r="K59" s="11">
        <v>2.8866456146687129</v>
      </c>
      <c r="L59" s="11">
        <v>1.2232722533510514</v>
      </c>
      <c r="M59" s="11">
        <v>1.3278122776579018</v>
      </c>
      <c r="N59" s="11">
        <v>2.5510845310089536</v>
      </c>
      <c r="P59" s="10" t="str">
        <f>name!D27</f>
        <v>82 Transport and mobile machine drivers and operatives</v>
      </c>
      <c r="Q59" s="11">
        <v>2.1810501455989582</v>
      </c>
      <c r="R59" s="11">
        <v>3.3809656133857131</v>
      </c>
      <c r="S59" s="345">
        <f t="shared" si="28"/>
        <v>1.199915467786755</v>
      </c>
      <c r="T59" s="345">
        <v>1.8902657779148639</v>
      </c>
      <c r="U59" s="345">
        <f t="shared" si="29"/>
        <v>3.0901812457016189</v>
      </c>
      <c r="V59" s="346">
        <f t="shared" si="30"/>
        <v>4.2488509669233565E-2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7.2448931299027523E-4</v>
      </c>
      <c r="C60" s="11">
        <v>9.5117675922720398E-4</v>
      </c>
      <c r="D60" s="11">
        <f t="shared" si="25"/>
        <v>2.2668744623692875E-4</v>
      </c>
      <c r="E60" s="11">
        <v>4.4019450538811936E-4</v>
      </c>
      <c r="F60" s="11">
        <f t="shared" si="26"/>
        <v>6.668819516250481E-4</v>
      </c>
      <c r="G60" s="200">
        <f t="shared" si="27"/>
        <v>3.2155356035506566E-2</v>
      </c>
      <c r="I60" s="11" t="str">
        <f t="shared" si="38"/>
        <v>Elementary occupations</v>
      </c>
      <c r="J60" s="11">
        <v>3.8753013097133184</v>
      </c>
      <c r="K60" s="11">
        <v>6.0428171073340531</v>
      </c>
      <c r="L60" s="11">
        <v>2.1675157976207351</v>
      </c>
      <c r="M60" s="11">
        <v>2.9001608592993104</v>
      </c>
      <c r="N60" s="11">
        <v>5.067676656920046</v>
      </c>
      <c r="P60" s="10" t="str">
        <f>name!D28</f>
        <v>91 Elementary trades and related occupations</v>
      </c>
      <c r="Q60" s="11">
        <v>4.4027964167143345</v>
      </c>
      <c r="R60" s="11">
        <v>3.6418095548587064</v>
      </c>
      <c r="S60" s="345">
        <f t="shared" si="28"/>
        <v>-0.76098686185562814</v>
      </c>
      <c r="T60" s="345">
        <v>2.4178220525611098</v>
      </c>
      <c r="U60" s="345">
        <f t="shared" si="29"/>
        <v>1.6568351907054817</v>
      </c>
      <c r="V60" s="346">
        <f t="shared" si="30"/>
        <v>2.9610612113745827E-2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6.4233343218686456E-2</v>
      </c>
      <c r="C61" s="11">
        <v>0.13130385386229568</v>
      </c>
      <c r="D61" s="11">
        <f t="shared" ref="D61" si="41">C61-B61</f>
        <v>6.7070510643609221E-2</v>
      </c>
      <c r="E61" s="11">
        <v>5.0924075450676579E-2</v>
      </c>
      <c r="F61" s="11">
        <f t="shared" ref="F61" si="42">SUM(D61:E61)</f>
        <v>0.1179945860942858</v>
      </c>
      <c r="G61" s="200">
        <f t="shared" ref="G61" si="43">IF(B61&gt;0,(1+(E61/B61))^(1/($C$6-$B$6))-1,0)</f>
        <v>3.9685753410755753E-2</v>
      </c>
      <c r="P61" s="10" t="str">
        <f>name!D29</f>
        <v>92 Elementary administration and service occupations</v>
      </c>
      <c r="Q61" s="11">
        <v>45.773528260526916</v>
      </c>
      <c r="R61" s="11">
        <v>40.620414502226588</v>
      </c>
      <c r="S61" s="345">
        <f t="shared" ref="S61" si="44">R61-Q61</f>
        <v>-5.1531137583003286</v>
      </c>
      <c r="T61" s="345">
        <v>23.661383245858623</v>
      </c>
      <c r="U61" s="345">
        <f t="shared" ref="U61" si="45">SUM(S61:T61)</f>
        <v>18.508269487558294</v>
      </c>
      <c r="V61" s="346">
        <f t="shared" ref="V61" si="46">IF(Q61&gt;0,(1+(T61/Q61))^(1/($C$6-$B$6))-1,0)</f>
        <v>2.816835527643935E-2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14.328148121666857</v>
      </c>
      <c r="C62" s="11">
        <f t="shared" ref="C62:F62" si="47">SUM(C36:C61)</f>
        <v>22.552400909402181</v>
      </c>
      <c r="D62" s="11">
        <f t="shared" si="47"/>
        <v>8.2242527877353364</v>
      </c>
      <c r="E62" s="11">
        <f t="shared" si="47"/>
        <v>8.4619542179894438</v>
      </c>
      <c r="F62" s="11">
        <f t="shared" si="47"/>
        <v>16.686207005724782</v>
      </c>
      <c r="G62" s="200">
        <f t="shared" si="27"/>
        <v>3.1423639385181668E-2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520.7045144411602</v>
      </c>
      <c r="R62" s="11">
        <f>SUM(R36:R61)</f>
        <v>550.18618304310621</v>
      </c>
      <c r="S62" s="345">
        <f>R62-Q62</f>
        <v>29.481668601946012</v>
      </c>
      <c r="T62" s="11">
        <f>SUM(T36:T61)</f>
        <v>299.3247485670546</v>
      </c>
      <c r="U62" s="345">
        <f>SUM(S62:T62)</f>
        <v>328.80641716900061</v>
      </c>
      <c r="V62" s="346">
        <f t="shared" si="30"/>
        <v>3.0740167177455202E-2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9.2555906206667746</v>
      </c>
      <c r="K63" s="11">
        <f t="array" ref="K63:K71">MMULT(aggregation!$B$13:$AA$21,C152:C177)</f>
        <v>11.012333195656037</v>
      </c>
      <c r="L63" s="11">
        <f t="array" ref="L63:L71">MMULT(aggregation!$B$13:$AA$21,D152:D177)</f>
        <v>1.7567425749892638</v>
      </c>
      <c r="M63" s="11">
        <f t="array" ref="M63:M71">MMULT(aggregation!$B$13:$AA$21,E152:E177)</f>
        <v>5.3934082431775634</v>
      </c>
      <c r="N63" s="11">
        <f t="array" ref="N63:N71">MMULT(aggregation!$B$13:$AA$21,F152:F177)</f>
        <v>7.1501508181668267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12.445352652865232</v>
      </c>
      <c r="K64" s="11">
        <v>13.85414762231003</v>
      </c>
      <c r="L64" s="11">
        <v>1.408794969444799</v>
      </c>
      <c r="M64" s="11">
        <v>5.5819711564100825</v>
      </c>
      <c r="N64" s="11">
        <v>6.9907661258548819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8.5978904862078949</v>
      </c>
      <c r="C65" s="11">
        <v>12.42042611431064</v>
      </c>
      <c r="D65" s="11">
        <f>C65-B65</f>
        <v>3.8225356281027452</v>
      </c>
      <c r="E65" s="11">
        <v>5.1810835504460258</v>
      </c>
      <c r="F65" s="11">
        <f>SUM(D65:E65)</f>
        <v>9.0036191785487709</v>
      </c>
      <c r="G65" s="200">
        <f>IF(B65&gt;0,(1+(E65/B65))^(1/($C$6-$B$6))-1,0)</f>
        <v>3.1941309970025644E-2</v>
      </c>
      <c r="I65" s="11" t="str">
        <f>I54</f>
        <v>Associate professional occupations</v>
      </c>
      <c r="J65" s="11">
        <v>9.0846223164233244</v>
      </c>
      <c r="K65" s="11">
        <v>9.3871045579783132</v>
      </c>
      <c r="L65" s="11">
        <v>0.30248224155498904</v>
      </c>
      <c r="M65" s="11">
        <v>4.0169379184383303</v>
      </c>
      <c r="N65" s="11">
        <v>4.31942015999332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3.1893615688372758</v>
      </c>
      <c r="C66" s="11">
        <v>6.84053760586675</v>
      </c>
      <c r="D66" s="11">
        <f t="shared" ref="D66:D89" si="50">C66-B66</f>
        <v>3.6511760370294741</v>
      </c>
      <c r="E66" s="11">
        <v>2.8795895495320041</v>
      </c>
      <c r="F66" s="11">
        <f t="shared" ref="F66:F89" si="51">SUM(D66:E66)</f>
        <v>6.5307655865614782</v>
      </c>
      <c r="G66" s="200">
        <f t="shared" ref="G66:G89" si="52">IF(B66&gt;0,(1+(E66/B66))^(1/($C$6-$B$6))-1,0)</f>
        <v>4.3824113971717704E-2</v>
      </c>
      <c r="I66" s="11" t="str">
        <f>I55</f>
        <v>Administrative and secretarial occupations</v>
      </c>
      <c r="J66" s="11">
        <v>7.3706849246936663</v>
      </c>
      <c r="K66" s="11">
        <v>8.7638529609271263</v>
      </c>
      <c r="L66" s="11">
        <v>1.3931680362334606</v>
      </c>
      <c r="M66" s="11">
        <v>4.6591450531357941</v>
      </c>
      <c r="N66" s="11">
        <v>6.0523130893692541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11.4940065242349</v>
      </c>
      <c r="C67" s="11">
        <v>19.786716459881884</v>
      </c>
      <c r="D67" s="11">
        <f t="shared" si="50"/>
        <v>8.2927099356469842</v>
      </c>
      <c r="E67" s="11">
        <v>6.1828346806749241</v>
      </c>
      <c r="F67" s="11">
        <f t="shared" si="51"/>
        <v>14.475544616321908</v>
      </c>
      <c r="G67" s="200">
        <f t="shared" si="52"/>
        <v>2.9110986782485693E-2</v>
      </c>
      <c r="I67" s="11" t="str">
        <f t="shared" ref="I67:I71" si="53">I56</f>
        <v>Skilled trades occupations</v>
      </c>
      <c r="J67" s="11">
        <v>5.4987773688766044</v>
      </c>
      <c r="K67" s="11">
        <v>6.9446684471710158</v>
      </c>
      <c r="L67" s="11">
        <v>1.4458910782944108</v>
      </c>
      <c r="M67" s="11">
        <v>3.0826245893771618</v>
      </c>
      <c r="N67" s="11">
        <v>4.5285156676715728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8.0704778816289036</v>
      </c>
      <c r="C68" s="11">
        <v>12.317053788268082</v>
      </c>
      <c r="D68" s="11">
        <f t="shared" si="50"/>
        <v>4.2465759066391779</v>
      </c>
      <c r="E68" s="11">
        <v>4.8785895036162819</v>
      </c>
      <c r="F68" s="11">
        <f t="shared" si="51"/>
        <v>9.1251654102554589</v>
      </c>
      <c r="G68" s="200">
        <f t="shared" si="52"/>
        <v>3.2022777557437543E-2</v>
      </c>
      <c r="I68" s="11" t="str">
        <f t="shared" si="53"/>
        <v>Caring, leisure and other service occupations</v>
      </c>
      <c r="J68" s="11">
        <v>7.2825550080670576</v>
      </c>
      <c r="K68" s="11">
        <v>10.661841468911154</v>
      </c>
      <c r="L68" s="11">
        <v>3.3792864608440958</v>
      </c>
      <c r="M68" s="11">
        <v>5.416495886614161</v>
      </c>
      <c r="N68" s="11">
        <v>8.7957823474582568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20.048681733107038</v>
      </c>
      <c r="C69" s="11">
        <v>24.867235602669954</v>
      </c>
      <c r="D69" s="11">
        <f t="shared" ref="D69" si="54">C69-B69</f>
        <v>4.8185538695629155</v>
      </c>
      <c r="E69" s="11">
        <v>10.738479828384937</v>
      </c>
      <c r="F69" s="11">
        <f t="shared" ref="F69" si="55">SUM(D69:E69)</f>
        <v>15.557033697947853</v>
      </c>
      <c r="G69" s="200">
        <f t="shared" si="52"/>
        <v>2.9008404581444713E-2</v>
      </c>
      <c r="I69" s="11" t="str">
        <f t="shared" si="53"/>
        <v>Sales and customer service occupations</v>
      </c>
      <c r="J69" s="11">
        <v>3.6618693127741668</v>
      </c>
      <c r="K69" s="11">
        <v>5.0670897396036194</v>
      </c>
      <c r="L69" s="11">
        <v>1.4052204268294524</v>
      </c>
      <c r="M69" s="11">
        <v>2.1025146018738763</v>
      </c>
      <c r="N69" s="11">
        <v>3.5077350287033289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14.652243575459323</v>
      </c>
      <c r="C70" s="11">
        <v>23.764906058955912</v>
      </c>
      <c r="D70" s="11">
        <f t="shared" si="50"/>
        <v>9.1126624834965888</v>
      </c>
      <c r="E70" s="11">
        <v>9.2483368343372057</v>
      </c>
      <c r="F70" s="11">
        <f t="shared" si="51"/>
        <v>18.360999317833794</v>
      </c>
      <c r="G70" s="200">
        <f t="shared" si="52"/>
        <v>3.315850346829885E-2</v>
      </c>
      <c r="I70" s="11" t="str">
        <f t="shared" si="53"/>
        <v>Process, plant and machine operatives</v>
      </c>
      <c r="J70" s="11">
        <v>2.9099746433146541</v>
      </c>
      <c r="K70" s="11">
        <v>5.0482943590547071</v>
      </c>
      <c r="L70" s="11">
        <v>2.1383197157400531</v>
      </c>
      <c r="M70" s="11">
        <v>2.2999710483885165</v>
      </c>
      <c r="N70" s="11">
        <v>4.4382907641285696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2.091247686631164</v>
      </c>
      <c r="C71" s="11">
        <v>3.0434115665263004</v>
      </c>
      <c r="D71" s="11">
        <f t="shared" si="50"/>
        <v>0.9521638798951364</v>
      </c>
      <c r="E71" s="11">
        <v>1.0348698670355754</v>
      </c>
      <c r="F71" s="11">
        <f t="shared" si="51"/>
        <v>1.9870337469307118</v>
      </c>
      <c r="G71" s="200">
        <f t="shared" si="52"/>
        <v>2.7164470452897493E-2</v>
      </c>
      <c r="I71" s="11" t="str">
        <f t="shared" si="53"/>
        <v>Elementary occupations</v>
      </c>
      <c r="J71" s="11">
        <v>3.6136424716493449</v>
      </c>
      <c r="K71" s="11">
        <v>5.307876764484881</v>
      </c>
      <c r="L71" s="11">
        <v>1.6942342928355361</v>
      </c>
      <c r="M71" s="11">
        <v>2.5624956021261096</v>
      </c>
      <c r="N71" s="11">
        <v>4.2567298949616452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2.0576203619895801</v>
      </c>
      <c r="C72" s="11">
        <v>3.5291787680007012</v>
      </c>
      <c r="D72" s="11">
        <f t="shared" si="50"/>
        <v>1.4715584060111211</v>
      </c>
      <c r="E72" s="11">
        <v>1.4288273022177032</v>
      </c>
      <c r="F72" s="11">
        <f t="shared" si="51"/>
        <v>2.900385708228824</v>
      </c>
      <c r="G72" s="200">
        <f t="shared" si="52"/>
        <v>3.578080890755464E-2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0.64874742337195856</v>
      </c>
      <c r="C73" s="11">
        <v>1.5743699930007771</v>
      </c>
      <c r="D73" s="11">
        <f t="shared" si="50"/>
        <v>0.9256225696288185</v>
      </c>
      <c r="E73" s="11">
        <v>0.37000281215917141</v>
      </c>
      <c r="F73" s="11">
        <f t="shared" si="51"/>
        <v>1.2956253817879899</v>
      </c>
      <c r="G73" s="200">
        <f t="shared" si="52"/>
        <v>3.0543049194017735E-2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2.5826564673992491</v>
      </c>
      <c r="C74" s="11">
        <v>3.53968124128395</v>
      </c>
      <c r="D74" s="11">
        <f t="shared" ref="D74:D75" si="56">C74-B74</f>
        <v>0.95702477388470086</v>
      </c>
      <c r="E74" s="11">
        <v>1.3742236877460945</v>
      </c>
      <c r="F74" s="11">
        <f t="shared" ref="F74:F75" si="57">SUM(D74:E74)</f>
        <v>2.3312484616307954</v>
      </c>
      <c r="G74" s="200">
        <f t="shared" si="52"/>
        <v>2.8850841114860692E-2</v>
      </c>
      <c r="I74" s="11" t="str">
        <f>I63</f>
        <v>Managers, directors and senior officials</v>
      </c>
      <c r="J74" s="11">
        <f t="array" ref="J74:J82">MMULT(aggregation!$B$13:$AA$21,B181:B206)</f>
        <v>23.848763011199896</v>
      </c>
      <c r="K74" s="11">
        <f t="array" ref="K74:K82">MMULT(aggregation!$B$13:$AA$21,C181:C206)</f>
        <v>25.462995797795646</v>
      </c>
      <c r="L74" s="11">
        <f t="array" ref="L74:L82">MMULT(aggregation!$B$13:$AA$21,D181:D206)</f>
        <v>1.6142327865957506</v>
      </c>
      <c r="M74" s="11">
        <f t="array" ref="M74:M82">MMULT(aggregation!$B$13:$AA$21,E181:E206)</f>
        <v>10.790797806403646</v>
      </c>
      <c r="N74" s="11">
        <f t="array" ref="N74:N82">MMULT(aggregation!$B$13:$AA$21,F181:F206)</f>
        <v>12.405030592999395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7.3892243388924719</v>
      </c>
      <c r="C75" s="11">
        <v>11.207179344021528</v>
      </c>
      <c r="D75" s="11">
        <f t="shared" si="56"/>
        <v>3.8179550051290558</v>
      </c>
      <c r="E75" s="11">
        <v>4.2373854390284782</v>
      </c>
      <c r="F75" s="11">
        <f t="shared" si="57"/>
        <v>8.0553404441575331</v>
      </c>
      <c r="G75" s="200">
        <f t="shared" si="52"/>
        <v>3.0679448249866681E-2</v>
      </c>
      <c r="I75" s="11" t="str">
        <f>I64</f>
        <v>Professional occupations</v>
      </c>
      <c r="J75" s="11">
        <v>28.829987105728868</v>
      </c>
      <c r="K75" s="11">
        <v>32.072551009944377</v>
      </c>
      <c r="L75" s="11">
        <v>3.2425639042155066</v>
      </c>
      <c r="M75" s="11">
        <v>12.303776378760997</v>
      </c>
      <c r="N75" s="11">
        <v>15.546340282976505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5.3493465674837521</v>
      </c>
      <c r="C76" s="11">
        <v>8.6817985987214481</v>
      </c>
      <c r="D76" s="11">
        <f t="shared" si="50"/>
        <v>3.332452031237696</v>
      </c>
      <c r="E76" s="11">
        <v>3.4338193650501894</v>
      </c>
      <c r="F76" s="11">
        <f t="shared" si="51"/>
        <v>6.7662713962878858</v>
      </c>
      <c r="G76" s="200">
        <f t="shared" si="52"/>
        <v>3.3609970842788384E-2</v>
      </c>
      <c r="I76" s="11" t="str">
        <f>I65</f>
        <v>Associate professional occupations</v>
      </c>
      <c r="J76" s="11">
        <v>27.798036393643418</v>
      </c>
      <c r="K76" s="11">
        <v>25.966373272779293</v>
      </c>
      <c r="L76" s="11">
        <v>-1.8316631208641243</v>
      </c>
      <c r="M76" s="11">
        <v>10.757117022484195</v>
      </c>
      <c r="N76" s="11">
        <v>8.9254539016200702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0.84853978085335391</v>
      </c>
      <c r="C77" s="11">
        <v>1.7407375960797042</v>
      </c>
      <c r="D77" s="11">
        <f t="shared" si="50"/>
        <v>0.89219781522635033</v>
      </c>
      <c r="E77" s="11">
        <v>0.71367350729113099</v>
      </c>
      <c r="F77" s="11">
        <f t="shared" si="51"/>
        <v>1.6058713225174812</v>
      </c>
      <c r="G77" s="200">
        <f t="shared" si="52"/>
        <v>4.1528619152848556E-2</v>
      </c>
      <c r="I77" s="11" t="str">
        <f>I66</f>
        <v>Administrative and secretarial occupations</v>
      </c>
      <c r="J77" s="11">
        <v>25.097240501586569</v>
      </c>
      <c r="K77" s="11">
        <v>18.387685983998587</v>
      </c>
      <c r="L77" s="11">
        <v>-6.709554517587982</v>
      </c>
      <c r="M77" s="11">
        <v>10.283924597714723</v>
      </c>
      <c r="N77" s="11">
        <v>3.5743700801267404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0.15697498885908676</v>
      </c>
      <c r="C78" s="11">
        <v>0.24448196246166634</v>
      </c>
      <c r="D78" s="11">
        <f t="shared" si="50"/>
        <v>8.7506973602579585E-2</v>
      </c>
      <c r="E78" s="11">
        <v>0.10427813180476551</v>
      </c>
      <c r="F78" s="11">
        <f t="shared" si="51"/>
        <v>0.19178510540734511</v>
      </c>
      <c r="G78" s="200">
        <f t="shared" si="52"/>
        <v>3.4543449171220653E-2</v>
      </c>
      <c r="I78" s="11" t="str">
        <f t="shared" ref="I78:I82" si="58">I67</f>
        <v>Skilled trades occupations</v>
      </c>
      <c r="J78" s="11">
        <v>31.878689078291206</v>
      </c>
      <c r="K78" s="11">
        <v>29.925125521875682</v>
      </c>
      <c r="L78" s="11">
        <v>-1.9535635564155234</v>
      </c>
      <c r="M78" s="11">
        <v>11.88456003809889</v>
      </c>
      <c r="N78" s="11">
        <v>9.9309964816833673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0.61655623458933673</v>
      </c>
      <c r="C79" s="11">
        <v>1.396823610044942</v>
      </c>
      <c r="D79" s="11">
        <f t="shared" si="50"/>
        <v>0.78026737545560532</v>
      </c>
      <c r="E79" s="11">
        <v>0.48386480479502403</v>
      </c>
      <c r="F79" s="11">
        <f t="shared" si="51"/>
        <v>1.2641321802506293</v>
      </c>
      <c r="G79" s="200">
        <f t="shared" si="52"/>
        <v>3.9375349911116464E-2</v>
      </c>
      <c r="I79" s="11" t="str">
        <f t="shared" si="58"/>
        <v>Caring, leisure and other service occupations</v>
      </c>
      <c r="J79" s="11">
        <v>42.129096019117164</v>
      </c>
      <c r="K79" s="11">
        <v>50.025141212312924</v>
      </c>
      <c r="L79" s="11">
        <v>7.8960451931957616</v>
      </c>
      <c r="M79" s="11">
        <v>24.787416965152108</v>
      </c>
      <c r="N79" s="11">
        <v>32.683462158347865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0.19234017717811586</v>
      </c>
      <c r="C80" s="11">
        <v>0.34659966146855947</v>
      </c>
      <c r="D80" s="11">
        <f t="shared" ref="D80" si="59">C80-B80</f>
        <v>0.15425948429044362</v>
      </c>
      <c r="E80" s="11">
        <v>0.13871183509210222</v>
      </c>
      <c r="F80" s="11">
        <f t="shared" ref="F80" si="60">SUM(D80:E80)</f>
        <v>0.29297131938254584</v>
      </c>
      <c r="G80" s="200">
        <f t="shared" si="52"/>
        <v>3.6863885444355038E-2</v>
      </c>
      <c r="I80" s="11" t="str">
        <f t="shared" si="58"/>
        <v>Sales and customer service occupations</v>
      </c>
      <c r="J80" s="11">
        <v>23.879870077413923</v>
      </c>
      <c r="K80" s="11">
        <v>26.154963664149207</v>
      </c>
      <c r="L80" s="11">
        <v>2.2750935867352826</v>
      </c>
      <c r="M80" s="11">
        <v>11.251051641683585</v>
      </c>
      <c r="N80" s="11">
        <v>13.526145228418867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0.64248942063061609</v>
      </c>
      <c r="C81" s="11">
        <v>1.0824489704436284</v>
      </c>
      <c r="D81" s="11">
        <f t="shared" si="50"/>
        <v>0.43995954981301233</v>
      </c>
      <c r="E81" s="11">
        <v>0.43436845148025466</v>
      </c>
      <c r="F81" s="11">
        <f t="shared" si="51"/>
        <v>0.87432800129326704</v>
      </c>
      <c r="G81" s="200">
        <f t="shared" si="52"/>
        <v>3.5029736013584722E-2</v>
      </c>
      <c r="I81" s="11" t="str">
        <f t="shared" si="58"/>
        <v>Process, plant and machine operatives</v>
      </c>
      <c r="J81" s="11">
        <v>18.526957518709612</v>
      </c>
      <c r="K81" s="11">
        <v>27.598077418414686</v>
      </c>
      <c r="L81" s="11">
        <v>9.0711198997050744</v>
      </c>
      <c r="M81" s="11">
        <v>10.692754452588638</v>
      </c>
      <c r="N81" s="11">
        <v>19.763874352293712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3.4550894052996575</v>
      </c>
      <c r="C82" s="11">
        <v>7.0292554451983555</v>
      </c>
      <c r="D82" s="11">
        <f t="shared" si="50"/>
        <v>3.5741660398986981</v>
      </c>
      <c r="E82" s="11">
        <v>2.8435376205839971</v>
      </c>
      <c r="F82" s="11">
        <f t="shared" si="51"/>
        <v>6.4177036604826956</v>
      </c>
      <c r="G82" s="200">
        <f t="shared" si="52"/>
        <v>4.0844312659379822E-2</v>
      </c>
      <c r="I82" s="11" t="str">
        <f t="shared" si="58"/>
        <v>Elementary occupations</v>
      </c>
      <c r="J82" s="11">
        <v>19.995646561467829</v>
      </c>
      <c r="K82" s="11">
        <v>20.594215465463883</v>
      </c>
      <c r="L82" s="11">
        <v>0.598568903996052</v>
      </c>
      <c r="M82" s="11">
        <v>8.9965195009608347</v>
      </c>
      <c r="N82" s="11">
        <v>9.5950884049568863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0.53806968507618014</v>
      </c>
      <c r="C83" s="11">
        <v>0.94295723204095339</v>
      </c>
      <c r="D83" s="11">
        <f t="shared" ref="D83:D84" si="61">C83-B83</f>
        <v>0.40488754696477325</v>
      </c>
      <c r="E83" s="11">
        <v>0.36500817709691558</v>
      </c>
      <c r="F83" s="11">
        <f t="shared" ref="F83:F84" si="62">SUM(D83:E83)</f>
        <v>0.76989572406168882</v>
      </c>
      <c r="G83" s="200">
        <f t="shared" si="52"/>
        <v>3.5124158946872486E-2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3.8160306438502233E-2</v>
      </c>
      <c r="C84" s="11">
        <v>6.4127292423420301E-2</v>
      </c>
      <c r="D84" s="11">
        <f t="shared" si="61"/>
        <v>2.5966985984918069E-2</v>
      </c>
      <c r="E84" s="11">
        <v>2.3976495384219716E-2</v>
      </c>
      <c r="F84" s="11">
        <f t="shared" si="62"/>
        <v>4.9943481369137788E-2</v>
      </c>
      <c r="G84" s="200">
        <f t="shared" si="52"/>
        <v>3.303682410257136E-2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1.9133143835727295</v>
      </c>
      <c r="C85" s="11">
        <v>3.3656177109923036</v>
      </c>
      <c r="D85" s="11">
        <f t="shared" si="50"/>
        <v>1.452303327419574</v>
      </c>
      <c r="E85" s="11">
        <v>1.1616770017033677</v>
      </c>
      <c r="F85" s="11">
        <f t="shared" si="51"/>
        <v>2.613980329122942</v>
      </c>
      <c r="G85" s="200">
        <f t="shared" si="52"/>
        <v>3.2136582284684634E-2</v>
      </c>
      <c r="I85" s="11" t="str">
        <f>I74</f>
        <v>Managers, directors and senior officials</v>
      </c>
      <c r="J85" s="11">
        <f t="array" ref="J85:J93">MMULT(aggregation!$B$13:$AA$21,B210:B235)</f>
        <v>18.370784574279764</v>
      </c>
      <c r="K85" s="11">
        <f t="array" ref="K85:K93">MMULT(aggregation!$B$13:$AA$21,C210:C235)</f>
        <v>13.761464076737209</v>
      </c>
      <c r="L85" s="11">
        <f t="array" ref="L85:L93">MMULT(aggregation!$B$13:$AA$21,D210:D235)</f>
        <v>-4.6093204975425568</v>
      </c>
      <c r="M85" s="11">
        <f t="array" ref="M85:M93">MMULT(aggregation!$B$13:$AA$21,E210:E235)</f>
        <v>7.7565238980575018</v>
      </c>
      <c r="N85" s="11">
        <f t="array" ref="N85:N93">MMULT(aggregation!$B$13:$AA$21,F210:F235)</f>
        <v>3.1472034005149445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0.66131148056334998</v>
      </c>
      <c r="C86" s="11">
        <v>1.6549824247678377</v>
      </c>
      <c r="D86" s="11">
        <f t="shared" si="50"/>
        <v>0.99367094420448776</v>
      </c>
      <c r="E86" s="11">
        <v>0.54485522632845707</v>
      </c>
      <c r="F86" s="11">
        <f t="shared" si="51"/>
        <v>1.5385261705329447</v>
      </c>
      <c r="G86" s="200">
        <f t="shared" si="52"/>
        <v>4.0878612553935323E-2</v>
      </c>
      <c r="I86" s="11" t="str">
        <f>I75</f>
        <v>Professional occupations</v>
      </c>
      <c r="J86" s="11">
        <v>19.115053225824052</v>
      </c>
      <c r="K86" s="11">
        <v>14.62746872158335</v>
      </c>
      <c r="L86" s="11">
        <v>-4.4875845042407025</v>
      </c>
      <c r="M86" s="11">
        <v>6.8710953012039777</v>
      </c>
      <c r="N86" s="11">
        <v>2.3835107969632761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0.40075427941050057</v>
      </c>
      <c r="C87" s="11">
        <v>1.3523228103717624</v>
      </c>
      <c r="D87" s="11">
        <f t="shared" ref="D87:D88" si="63">C87-B87</f>
        <v>0.95156853096126182</v>
      </c>
      <c r="E87" s="11">
        <v>0.4224218092423152</v>
      </c>
      <c r="F87" s="11">
        <f t="shared" ref="F87:F88" si="64">SUM(D87:E87)</f>
        <v>1.3739903402035769</v>
      </c>
      <c r="G87" s="200">
        <f t="shared" si="52"/>
        <v>4.9158181972034365E-2</v>
      </c>
      <c r="I87" s="11" t="str">
        <f>I76</f>
        <v>Associate professional occupations</v>
      </c>
      <c r="J87" s="11">
        <v>20.588743246700862</v>
      </c>
      <c r="K87" s="11">
        <v>14.000671324510755</v>
      </c>
      <c r="L87" s="11">
        <v>-6.5880719221901067</v>
      </c>
      <c r="M87" s="11">
        <v>6.6917849642033058</v>
      </c>
      <c r="N87" s="11">
        <v>0.10371304201319909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0.48515202530838131</v>
      </c>
      <c r="C88" s="11">
        <v>0.93451744935882464</v>
      </c>
      <c r="D88" s="11">
        <f t="shared" si="63"/>
        <v>0.44936542405044333</v>
      </c>
      <c r="E88" s="11">
        <v>0.43925090229702046</v>
      </c>
      <c r="F88" s="11">
        <f t="shared" si="64"/>
        <v>0.88861632634746379</v>
      </c>
      <c r="G88" s="200">
        <f t="shared" si="52"/>
        <v>4.3916024536494236E-2</v>
      </c>
      <c r="I88" s="11" t="str">
        <f>I77</f>
        <v>Administrative and secretarial occupations</v>
      </c>
      <c r="J88" s="11">
        <v>28.072596896841809</v>
      </c>
      <c r="K88" s="11">
        <v>13.758475489445734</v>
      </c>
      <c r="L88" s="11">
        <v>-14.314121407396074</v>
      </c>
      <c r="M88" s="11">
        <v>9.3729212831628068</v>
      </c>
      <c r="N88" s="11">
        <v>-4.9412001242332684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0.24189383205358334</v>
      </c>
      <c r="C89" s="11">
        <v>0.39813277588085477</v>
      </c>
      <c r="D89" s="11">
        <f t="shared" si="50"/>
        <v>0.15623894382727144</v>
      </c>
      <c r="E89" s="11">
        <v>0.15310808302749088</v>
      </c>
      <c r="F89" s="11">
        <f t="shared" si="51"/>
        <v>0.30934702685476234</v>
      </c>
      <c r="G89" s="200">
        <f t="shared" si="52"/>
        <v>3.3233060189556962E-2</v>
      </c>
      <c r="I89" s="11" t="str">
        <f t="shared" ref="I89:I93" si="65">I78</f>
        <v>Skilled trades occupations</v>
      </c>
      <c r="J89" s="11">
        <v>25.228167772952574</v>
      </c>
      <c r="K89" s="11">
        <v>19.83863753907913</v>
      </c>
      <c r="L89" s="11">
        <v>-5.3895302338734439</v>
      </c>
      <c r="M89" s="11">
        <v>9.1380508096072397</v>
      </c>
      <c r="N89" s="11">
        <v>3.7485205757337945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1.5659805134202085</v>
      </c>
      <c r="C90" s="11">
        <v>3.2993706117632948</v>
      </c>
      <c r="D90" s="11">
        <f t="shared" ref="D90" si="66">C90-B90</f>
        <v>1.7333900983430863</v>
      </c>
      <c r="E90" s="11">
        <v>1.2586401333142685</v>
      </c>
      <c r="F90" s="11">
        <f t="shared" ref="F90" si="67">SUM(D90:E90)</f>
        <v>2.9920302316573548</v>
      </c>
      <c r="G90" s="200">
        <f t="shared" ref="G90:G91" si="68">IF(B90&gt;0,(1+(E90/B90))^(1/($C$6-$B$6))-1,0)</f>
        <v>4.0107556813798961E-2</v>
      </c>
      <c r="I90" s="11" t="str">
        <f t="shared" si="65"/>
        <v>Caring, leisure and other service occupations</v>
      </c>
      <c r="J90" s="11">
        <v>31.404436925965019</v>
      </c>
      <c r="K90" s="11">
        <v>22.833174485602463</v>
      </c>
      <c r="L90" s="11">
        <v>-8.5712624403625579</v>
      </c>
      <c r="M90" s="11">
        <v>13.89523725224587</v>
      </c>
      <c r="N90" s="11">
        <v>5.3239748118833123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97.928131128497114</v>
      </c>
      <c r="C91" s="11">
        <f t="shared" ref="C91:F91" si="69">SUM(C65:C90)</f>
        <v>155.42487069480401</v>
      </c>
      <c r="D91" s="11">
        <f t="shared" si="69"/>
        <v>57.496739566306914</v>
      </c>
      <c r="E91" s="11">
        <f t="shared" si="69"/>
        <v>60.075414599669926</v>
      </c>
      <c r="F91" s="11">
        <f t="shared" si="69"/>
        <v>117.57215416597684</v>
      </c>
      <c r="G91" s="200">
        <f t="shared" si="68"/>
        <v>3.2406248609989863E-2</v>
      </c>
      <c r="I91" s="11" t="str">
        <f t="shared" si="65"/>
        <v>Sales and customer service occupations</v>
      </c>
      <c r="J91" s="11">
        <v>22.682552390198538</v>
      </c>
      <c r="K91" s="11">
        <v>16.843855936647991</v>
      </c>
      <c r="L91" s="11">
        <v>-5.8386964535505452</v>
      </c>
      <c r="M91" s="11">
        <v>9.8620894104373384</v>
      </c>
      <c r="N91" s="11">
        <v>4.0233929568867932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24.911803736191466</v>
      </c>
      <c r="K92" s="11">
        <v>27.366492959485459</v>
      </c>
      <c r="L92" s="11">
        <v>2.4546892232939932</v>
      </c>
      <c r="M92" s="11">
        <v>12.940278352495362</v>
      </c>
      <c r="N92" s="11">
        <v>15.394967575789355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32.34387932579358</v>
      </c>
      <c r="K93" s="11">
        <v>27.176164374087818</v>
      </c>
      <c r="L93" s="11">
        <v>-5.1677149517057615</v>
      </c>
      <c r="M93" s="11">
        <v>13.906251346424755</v>
      </c>
      <c r="N93" s="11">
        <v>8.7385363947189933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22.727419272775883</v>
      </c>
      <c r="C94" s="11">
        <v>26.889899798521043</v>
      </c>
      <c r="D94" s="11">
        <f>C94-B94</f>
        <v>4.1624805257451598</v>
      </c>
      <c r="E94" s="11">
        <v>13.633076869329916</v>
      </c>
      <c r="F94" s="11">
        <f>SUM(D94:E94)</f>
        <v>17.795557395075075</v>
      </c>
      <c r="G94" s="200">
        <f>IF(B94&gt;0,(1+(E94/B94))^(1/($C$6-$B$6))-1,0)</f>
        <v>3.1823255246795634E-2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7.9103812920496219</v>
      </c>
      <c r="C95" s="11">
        <v>13.578947976599027</v>
      </c>
      <c r="D95" s="11">
        <f t="shared" ref="D95:D118" si="72">C95-B95</f>
        <v>5.6685666845494049</v>
      </c>
      <c r="E95" s="11">
        <v>6.8911446920560904</v>
      </c>
      <c r="F95" s="11">
        <f t="shared" ref="F95:F118" si="73">SUM(D95:E95)</f>
        <v>12.559711376605495</v>
      </c>
      <c r="G95" s="200">
        <f t="shared" ref="G95:G120" si="74">IF(B95&gt;0,(1+(E95/B95))^(1/($C$6-$B$6))-1,0)</f>
        <v>4.2654939363475419E-2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21.762089311941036</v>
      </c>
      <c r="C96" s="11">
        <v>25.128973264632375</v>
      </c>
      <c r="D96" s="11">
        <f t="shared" si="72"/>
        <v>3.3668839526913388</v>
      </c>
      <c r="E96" s="11">
        <v>9.1433008499640209</v>
      </c>
      <c r="F96" s="11">
        <f t="shared" si="73"/>
        <v>12.51018480265536</v>
      </c>
      <c r="G96" s="200">
        <f t="shared" si="74"/>
        <v>2.3659629472293942E-2</v>
      </c>
      <c r="I96" s="11" t="str">
        <f>I85</f>
        <v>Managers, directors and senior officials</v>
      </c>
      <c r="J96" s="11">
        <f t="array" ref="J96:J104">MMULT(aggregation!$B$13:$AA$21,B239:B264)</f>
        <v>13.032774303480473</v>
      </c>
      <c r="K96" s="11">
        <f t="array" ref="K96:K104">MMULT(aggregation!$B$13:$AA$21,C239:C264)</f>
        <v>8.7943059621128459</v>
      </c>
      <c r="L96" s="11">
        <f t="array" ref="L96:L104">MMULT(aggregation!$B$13:$AA$21,D239:D264)</f>
        <v>-4.2384683413676285</v>
      </c>
      <c r="M96" s="11">
        <f t="array" ref="M96:M104">MMULT(aggregation!$B$13:$AA$21,E239:E264)</f>
        <v>5.0317363350700823</v>
      </c>
      <c r="N96" s="11">
        <f t="array" ref="N96:N104">MMULT(aggregation!$B$13:$AA$21,F239:F264)</f>
        <v>0.79326799370245427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18.296062852187003</v>
      </c>
      <c r="C97" s="11">
        <v>25.046245720812198</v>
      </c>
      <c r="D97" s="11">
        <f t="shared" si="72"/>
        <v>6.7501828686251955</v>
      </c>
      <c r="E97" s="11">
        <v>13.064415985625873</v>
      </c>
      <c r="F97" s="11">
        <f t="shared" si="73"/>
        <v>19.814598854251066</v>
      </c>
      <c r="G97" s="200">
        <f t="shared" si="74"/>
        <v>3.6577241407646399E-2</v>
      </c>
      <c r="I97" s="11" t="str">
        <f>I86</f>
        <v>Professional occupations</v>
      </c>
      <c r="J97" s="11">
        <v>11.95163737197727</v>
      </c>
      <c r="K97" s="11">
        <v>8.1028216480359543</v>
      </c>
      <c r="L97" s="11">
        <v>-3.8488157239413145</v>
      </c>
      <c r="M97" s="11">
        <v>4.0394845012917981</v>
      </c>
      <c r="N97" s="11">
        <v>0.19066877735048354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11.975266550201249</v>
      </c>
      <c r="C98" s="11">
        <v>8.4885340017844371</v>
      </c>
      <c r="D98" s="11">
        <f t="shared" ref="D98" si="75">C98-B98</f>
        <v>-3.4867325484168123</v>
      </c>
      <c r="E98" s="11">
        <v>5.3589627316341817</v>
      </c>
      <c r="F98" s="11">
        <f t="shared" ref="F98" si="76">SUM(D98:E98)</f>
        <v>1.8722301832173693</v>
      </c>
      <c r="G98" s="200">
        <f t="shared" si="74"/>
        <v>2.4962453374222093E-2</v>
      </c>
      <c r="I98" s="11" t="str">
        <f>I87</f>
        <v>Associate professional occupations</v>
      </c>
      <c r="J98" s="11">
        <v>12.28723996852818</v>
      </c>
      <c r="K98" s="11">
        <v>7.0812057935623214</v>
      </c>
      <c r="L98" s="11">
        <v>-5.2060341749658594</v>
      </c>
      <c r="M98" s="11">
        <v>3.4970541129351047</v>
      </c>
      <c r="N98" s="11">
        <v>-1.7089800620307547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26.794957935223788</v>
      </c>
      <c r="C99" s="11">
        <v>34.181838672714257</v>
      </c>
      <c r="D99" s="11">
        <f t="shared" si="72"/>
        <v>7.3868807374904684</v>
      </c>
      <c r="E99" s="11">
        <v>16.579556523669787</v>
      </c>
      <c r="F99" s="11">
        <f t="shared" si="73"/>
        <v>23.966437261160255</v>
      </c>
      <c r="G99" s="200">
        <f t="shared" si="74"/>
        <v>3.2631660631280202E-2</v>
      </c>
      <c r="I99" s="11" t="str">
        <f>I88</f>
        <v>Administrative and secretarial occupations</v>
      </c>
      <c r="J99" s="11">
        <v>14.569796203581745</v>
      </c>
      <c r="K99" s="11">
        <v>3.7097884644015626</v>
      </c>
      <c r="L99" s="11">
        <v>-10.860007739180183</v>
      </c>
      <c r="M99" s="11">
        <v>3.008705492104363</v>
      </c>
      <c r="N99" s="11">
        <v>-7.8513022470758198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5.1574278494301664</v>
      </c>
      <c r="C100" s="11">
        <v>5.418277676526694</v>
      </c>
      <c r="D100" s="11">
        <f t="shared" si="72"/>
        <v>0.2608498270965276</v>
      </c>
      <c r="E100" s="11">
        <v>2.2198741661346753</v>
      </c>
      <c r="F100" s="11">
        <f t="shared" si="73"/>
        <v>2.4807239932312029</v>
      </c>
      <c r="G100" s="200">
        <f t="shared" si="74"/>
        <v>2.4151707658061072E-2</v>
      </c>
      <c r="I100" s="11" t="str">
        <f t="shared" ref="I100:I104" si="77">I89</f>
        <v>Skilled trades occupations</v>
      </c>
      <c r="J100" s="11">
        <v>15.123161807157715</v>
      </c>
      <c r="K100" s="11">
        <v>8.625659645260324</v>
      </c>
      <c r="L100" s="11">
        <v>-6.4975021618973905</v>
      </c>
      <c r="M100" s="11">
        <v>4.6603580567126803</v>
      </c>
      <c r="N100" s="11">
        <v>-1.8371441051847104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6.1355637101572471</v>
      </c>
      <c r="C101" s="11">
        <v>9.3015499871548073</v>
      </c>
      <c r="D101" s="11">
        <f t="shared" si="72"/>
        <v>3.1659862769975602</v>
      </c>
      <c r="E101" s="11">
        <v>4.9981187906120548</v>
      </c>
      <c r="F101" s="11">
        <f t="shared" si="73"/>
        <v>8.164105067609615</v>
      </c>
      <c r="G101" s="200">
        <f t="shared" si="74"/>
        <v>4.0524452880554396E-2</v>
      </c>
      <c r="I101" s="11" t="str">
        <f t="shared" si="77"/>
        <v>Caring, leisure and other service occupations</v>
      </c>
      <c r="J101" s="11">
        <v>8.4979584363963898</v>
      </c>
      <c r="K101" s="11">
        <v>5.6756858618080308</v>
      </c>
      <c r="L101" s="11">
        <v>-2.822272574588359</v>
      </c>
      <c r="M101" s="11">
        <v>2.7019961268500627</v>
      </c>
      <c r="N101" s="11">
        <v>-0.12027644773829653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3.167383565436066</v>
      </c>
      <c r="C102" s="11">
        <v>6.0167049326981097</v>
      </c>
      <c r="D102" s="11">
        <f t="shared" si="72"/>
        <v>2.8493213672620437</v>
      </c>
      <c r="E102" s="11">
        <v>1.8712412202119417</v>
      </c>
      <c r="F102" s="11">
        <f t="shared" si="73"/>
        <v>4.7205625874739852</v>
      </c>
      <c r="G102" s="200">
        <f t="shared" si="74"/>
        <v>3.1432370786402153E-2</v>
      </c>
      <c r="I102" s="11" t="str">
        <f t="shared" si="77"/>
        <v>Sales and customer service occupations</v>
      </c>
      <c r="J102" s="11">
        <v>14.113173518750601</v>
      </c>
      <c r="K102" s="11">
        <v>5.0072995464138703</v>
      </c>
      <c r="L102" s="11">
        <v>-9.105873972336731</v>
      </c>
      <c r="M102" s="11">
        <v>3.4822662972169227</v>
      </c>
      <c r="N102" s="11">
        <v>-5.6236076751198079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5.4920294627798691</v>
      </c>
      <c r="C103" s="11">
        <v>5.6574195327396586</v>
      </c>
      <c r="D103" s="11">
        <f t="shared" ref="D103:D104" si="78">C103-B103</f>
        <v>0.16539006995978944</v>
      </c>
      <c r="E103" s="11">
        <v>2.6310548211846201</v>
      </c>
      <c r="F103" s="11">
        <f t="shared" ref="F103:F104" si="79">SUM(D103:E103)</f>
        <v>2.7964448911444095</v>
      </c>
      <c r="G103" s="200">
        <f t="shared" si="74"/>
        <v>2.6437570528704768E-2</v>
      </c>
      <c r="I103" s="11" t="str">
        <f t="shared" si="77"/>
        <v>Process, plant and machine operatives</v>
      </c>
      <c r="J103" s="11">
        <v>20.765681400720243</v>
      </c>
      <c r="K103" s="11">
        <v>11.773664162406513</v>
      </c>
      <c r="L103" s="11">
        <v>-8.9920172383137302</v>
      </c>
      <c r="M103" s="11">
        <v>7.3176100365430914</v>
      </c>
      <c r="N103" s="11">
        <v>-1.6744072017706388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16.355387470435833</v>
      </c>
      <c r="C104" s="11">
        <v>18.213957479533221</v>
      </c>
      <c r="D104" s="11">
        <f t="shared" si="78"/>
        <v>1.858570009097388</v>
      </c>
      <c r="E104" s="11">
        <v>8.7408356533051634</v>
      </c>
      <c r="F104" s="11">
        <f t="shared" si="79"/>
        <v>10.599405662402551</v>
      </c>
      <c r="G104" s="200">
        <f t="shared" si="74"/>
        <v>2.8955284536082537E-2</v>
      </c>
      <c r="I104" s="11" t="str">
        <f t="shared" si="77"/>
        <v>Elementary occupations</v>
      </c>
      <c r="J104" s="11">
        <v>31.330199794590357</v>
      </c>
      <c r="K104" s="11">
        <v>19.166423606620846</v>
      </c>
      <c r="L104" s="11">
        <v>-12.163776187969507</v>
      </c>
      <c r="M104" s="11">
        <v>10.201462217383877</v>
      </c>
      <c r="N104" s="11">
        <v>-1.9623139705856296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17.461037846492726</v>
      </c>
      <c r="C105" s="11">
        <v>21.645374097630064</v>
      </c>
      <c r="D105" s="11">
        <f t="shared" si="72"/>
        <v>4.1843362511373385</v>
      </c>
      <c r="E105" s="11">
        <v>11.16068470506398</v>
      </c>
      <c r="F105" s="11">
        <f t="shared" si="73"/>
        <v>15.345020956201319</v>
      </c>
      <c r="G105" s="200">
        <f t="shared" si="74"/>
        <v>3.3495002501038984E-2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3.0997187478520996</v>
      </c>
      <c r="C106" s="11">
        <v>6.1926345972816987</v>
      </c>
      <c r="D106" s="11">
        <f t="shared" si="72"/>
        <v>3.0929158494295992</v>
      </c>
      <c r="E106" s="11">
        <v>3.0955095388318137</v>
      </c>
      <c r="F106" s="11">
        <f t="shared" si="73"/>
        <v>6.1884253882614129</v>
      </c>
      <c r="G106" s="200">
        <f t="shared" si="74"/>
        <v>4.7246702633975124E-2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2.283924597835997</v>
      </c>
      <c r="C107" s="11">
        <v>3.2931184118741097</v>
      </c>
      <c r="D107" s="11">
        <f t="shared" si="72"/>
        <v>1.0091938140381127</v>
      </c>
      <c r="E107" s="11">
        <v>1.784364051960817</v>
      </c>
      <c r="F107" s="11">
        <f t="shared" si="73"/>
        <v>2.7935578659989297</v>
      </c>
      <c r="G107" s="200">
        <f t="shared" si="74"/>
        <v>3.9238753059137821E-2</v>
      </c>
      <c r="I107" s="11" t="str">
        <f>I96</f>
        <v>Managers, directors and senior officials</v>
      </c>
      <c r="J107" s="11">
        <f t="array" ref="J107:J115">MMULT(aggregation!$B$13:$AA$21,B268:B293)</f>
        <v>2.7954862560381772</v>
      </c>
      <c r="K107" s="11">
        <f t="array" ref="K107:K115">MMULT(aggregation!$B$13:$AA$21,C268:C293)</f>
        <v>3.4832639913029864</v>
      </c>
      <c r="L107" s="11">
        <f t="array" ref="L107:L115">MMULT(aggregation!$B$13:$AA$21,D268:D293)</f>
        <v>0.6877777352648089</v>
      </c>
      <c r="M107" s="11">
        <f t="array" ref="M107:M115">MMULT(aggregation!$B$13:$AA$21,E268:E293)</f>
        <v>1.2394814096429982</v>
      </c>
      <c r="N107" s="11">
        <f t="array" ref="N107:N115">MMULT(aggregation!$B$13:$AA$21,F268:F293)</f>
        <v>1.9272591449078069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1.963399685786287</v>
      </c>
      <c r="C108" s="11">
        <v>3.0445015798110204</v>
      </c>
      <c r="D108" s="11">
        <f t="shared" si="72"/>
        <v>1.0811018940247334</v>
      </c>
      <c r="E108" s="11">
        <v>1.2412508448276447</v>
      </c>
      <c r="F108" s="11">
        <f t="shared" si="73"/>
        <v>2.3223527388523779</v>
      </c>
      <c r="G108" s="200">
        <f t="shared" si="74"/>
        <v>3.3200951080563534E-2</v>
      </c>
      <c r="I108" s="11" t="str">
        <f>I97</f>
        <v>Professional occupations</v>
      </c>
      <c r="J108" s="11">
        <v>2.1309320898804796</v>
      </c>
      <c r="K108" s="11">
        <v>2.5473793039985839</v>
      </c>
      <c r="L108" s="11">
        <v>0.41644721411810415</v>
      </c>
      <c r="M108" s="11">
        <v>0.94338184225527388</v>
      </c>
      <c r="N108" s="11">
        <v>1.3598290563733779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0.83776353136923765</v>
      </c>
      <c r="C109" s="11">
        <v>1.2906092656405048</v>
      </c>
      <c r="D109" s="11">
        <f t="shared" ref="D109" si="80">C109-B109</f>
        <v>0.45284573427126718</v>
      </c>
      <c r="E109" s="11">
        <v>0.55333348517313674</v>
      </c>
      <c r="F109" s="11">
        <f t="shared" ref="F109" si="81">SUM(D109:E109)</f>
        <v>1.0061792194444039</v>
      </c>
      <c r="G109" s="200">
        <f t="shared" si="74"/>
        <v>3.4385437800762642E-2</v>
      </c>
      <c r="I109" s="11" t="str">
        <f>I98</f>
        <v>Associate professional occupations</v>
      </c>
      <c r="J109" s="11">
        <v>2.174319249637505</v>
      </c>
      <c r="K109" s="11">
        <v>1.9365319927120375</v>
      </c>
      <c r="L109" s="11">
        <v>-0.23778725692546784</v>
      </c>
      <c r="M109" s="11">
        <v>0.76484757356717981</v>
      </c>
      <c r="N109" s="11">
        <v>0.52706031664171193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1.4324009657823038</v>
      </c>
      <c r="C110" s="11">
        <v>2.0639466367343009</v>
      </c>
      <c r="D110" s="11">
        <f t="shared" si="72"/>
        <v>0.6315456709519971</v>
      </c>
      <c r="E110" s="11">
        <v>0.96775599427668979</v>
      </c>
      <c r="F110" s="11">
        <f t="shared" si="73"/>
        <v>1.5993016652286869</v>
      </c>
      <c r="G110" s="200">
        <f t="shared" si="74"/>
        <v>3.5011088435121129E-2</v>
      </c>
      <c r="I110" s="11" t="str">
        <f>I99</f>
        <v>Administrative and secretarial occupations</v>
      </c>
      <c r="J110" s="11">
        <v>2.9059687871406203</v>
      </c>
      <c r="K110" s="11">
        <v>2.1251496740417934</v>
      </c>
      <c r="L110" s="11">
        <v>-0.78081911309882679</v>
      </c>
      <c r="M110" s="11">
        <v>1.0484122668533664</v>
      </c>
      <c r="N110" s="11">
        <v>0.26759315375453951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11.519426996459487</v>
      </c>
      <c r="C111" s="11">
        <v>19.285621354088352</v>
      </c>
      <c r="D111" s="11">
        <f>C111-B111</f>
        <v>7.7661943576288657</v>
      </c>
      <c r="E111" s="11">
        <v>10.38306836180562</v>
      </c>
      <c r="F111" s="11">
        <f>SUM(D111:E111)</f>
        <v>18.149262719434486</v>
      </c>
      <c r="G111" s="200">
        <f t="shared" si="74"/>
        <v>4.3768488576994447E-2</v>
      </c>
      <c r="I111" s="11" t="str">
        <f t="shared" ref="I111:I115" si="82">I100</f>
        <v>Skilled trades occupations</v>
      </c>
      <c r="J111" s="11">
        <v>5.8455723835352877</v>
      </c>
      <c r="K111" s="11">
        <v>3.2972101675276466</v>
      </c>
      <c r="L111" s="11">
        <v>-2.548362216007642</v>
      </c>
      <c r="M111" s="11">
        <v>1.5399225172343221</v>
      </c>
      <c r="N111" s="11">
        <v>-1.0084396987733197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2.5216212586552191</v>
      </c>
      <c r="C112" s="11">
        <v>4.4707010429678968</v>
      </c>
      <c r="D112" s="11">
        <f t="shared" ref="D112:D113" si="83">C112-B112</f>
        <v>1.9490797843126777</v>
      </c>
      <c r="E112" s="11">
        <v>2.1970555077946172</v>
      </c>
      <c r="F112" s="11">
        <f t="shared" ref="F112:F113" si="84">SUM(D112:E112)</f>
        <v>4.1461352921072949</v>
      </c>
      <c r="G112" s="200">
        <f t="shared" si="74"/>
        <v>4.2659948627815636E-2</v>
      </c>
      <c r="I112" s="11" t="str">
        <f t="shared" si="82"/>
        <v>Caring, leisure and other service occupations</v>
      </c>
      <c r="J112" s="11">
        <v>1.7687266545548397</v>
      </c>
      <c r="K112" s="11">
        <v>1.6732700883219949</v>
      </c>
      <c r="L112" s="11">
        <v>-9.5456566232844625E-2</v>
      </c>
      <c r="M112" s="11">
        <v>0.55975548804046749</v>
      </c>
      <c r="N112" s="11">
        <v>0.46429892180762294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0.19112779630155693</v>
      </c>
      <c r="C113" s="11">
        <v>0.27935981672538679</v>
      </c>
      <c r="D113" s="11">
        <f t="shared" si="83"/>
        <v>8.8232020423829854E-2</v>
      </c>
      <c r="E113" s="11">
        <v>0.13800060602752795</v>
      </c>
      <c r="F113" s="11">
        <f t="shared" si="84"/>
        <v>0.2262326264513578</v>
      </c>
      <c r="G113" s="200">
        <f t="shared" si="74"/>
        <v>3.6898152359240877E-2</v>
      </c>
      <c r="I113" s="11" t="str">
        <f t="shared" si="82"/>
        <v>Sales and customer service occupations</v>
      </c>
      <c r="J113" s="11">
        <v>4.1984417880390854</v>
      </c>
      <c r="K113" s="11">
        <v>3.0014921420560112</v>
      </c>
      <c r="L113" s="11">
        <v>-1.1969496459830737</v>
      </c>
      <c r="M113" s="11">
        <v>1.0639582545568926</v>
      </c>
      <c r="N113" s="11">
        <v>-0.13299139142618133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8.564780266701689</v>
      </c>
      <c r="C114" s="11">
        <v>12.759320944917288</v>
      </c>
      <c r="D114" s="11">
        <f t="shared" si="72"/>
        <v>4.1945406782155992</v>
      </c>
      <c r="E114" s="11">
        <v>5.7778689018559692</v>
      </c>
      <c r="F114" s="11">
        <f t="shared" si="73"/>
        <v>9.9724095800715684</v>
      </c>
      <c r="G114" s="200">
        <f t="shared" si="74"/>
        <v>3.4969480403282516E-2</v>
      </c>
      <c r="I114" s="11" t="str">
        <f t="shared" si="82"/>
        <v>Process, plant and machine operatives</v>
      </c>
      <c r="J114" s="11">
        <v>7.0599707968212186</v>
      </c>
      <c r="K114" s="11">
        <v>3.1141588717322044</v>
      </c>
      <c r="L114" s="11">
        <v>-3.9458119250890142</v>
      </c>
      <c r="M114" s="11">
        <v>1.8107645039410136</v>
      </c>
      <c r="N114" s="11">
        <v>-2.1350474211480006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2.7141586140568692</v>
      </c>
      <c r="C115" s="11">
        <v>5.3536896989380436</v>
      </c>
      <c r="D115" s="11">
        <f t="shared" si="72"/>
        <v>2.6395310848811744</v>
      </c>
      <c r="E115" s="11">
        <v>2.2478008968081244</v>
      </c>
      <c r="F115" s="11">
        <f t="shared" si="73"/>
        <v>4.8873319816892984</v>
      </c>
      <c r="G115" s="200">
        <f t="shared" si="74"/>
        <v>4.10410771635632E-2</v>
      </c>
      <c r="I115" s="11" t="str">
        <f t="shared" si="82"/>
        <v>Elementary occupations</v>
      </c>
      <c r="J115" s="11">
        <v>9.3558192019070301</v>
      </c>
      <c r="K115" s="11">
        <v>4.8246707695666666</v>
      </c>
      <c r="L115" s="11">
        <v>-4.5311484323403635</v>
      </c>
      <c r="M115" s="11">
        <v>1.9576011046171695</v>
      </c>
      <c r="N115" s="11">
        <v>-2.5735473277231935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1.3178962130226097</v>
      </c>
      <c r="C116" s="11">
        <v>3.7820064746039912</v>
      </c>
      <c r="D116" s="11">
        <f t="shared" ref="D116:D117" si="85">C116-B116</f>
        <v>2.4641102615813812</v>
      </c>
      <c r="E116" s="11">
        <v>1.3508749787114809</v>
      </c>
      <c r="F116" s="11">
        <f t="shared" ref="F116:F117" si="86">SUM(D116:E116)</f>
        <v>3.8149852402928621</v>
      </c>
      <c r="G116" s="200">
        <f t="shared" si="74"/>
        <v>4.8162638674049907E-2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1.999923249805464</v>
      </c>
      <c r="C117" s="11">
        <v>2.9681034286173205</v>
      </c>
      <c r="D117" s="11">
        <f t="shared" si="85"/>
        <v>0.96818017881185647</v>
      </c>
      <c r="E117" s="11">
        <v>1.6325083829656384</v>
      </c>
      <c r="F117" s="11">
        <f t="shared" si="86"/>
        <v>2.6006885617774946</v>
      </c>
      <c r="G117" s="200">
        <f t="shared" si="74"/>
        <v>4.0588306667473262E-2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0.87163348600592028</v>
      </c>
      <c r="C118" s="11">
        <v>1.0391610333897852</v>
      </c>
      <c r="D118" s="11">
        <f t="shared" si="72"/>
        <v>0.16752754738386488</v>
      </c>
      <c r="E118" s="11">
        <v>0.55321724134882344</v>
      </c>
      <c r="F118" s="11">
        <f t="shared" si="73"/>
        <v>0.72074478873268832</v>
      </c>
      <c r="G118" s="200">
        <f t="shared" si="74"/>
        <v>3.3306189455977853E-2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6.7691441580066956</v>
      </c>
      <c r="C119" s="11">
        <v>11.055390370261801</v>
      </c>
      <c r="D119" s="11">
        <f t="shared" ref="D119" si="87">C119-B119</f>
        <v>4.2862462122551053</v>
      </c>
      <c r="E119" s="11">
        <v>5.5374357578980051</v>
      </c>
      <c r="F119" s="11">
        <f t="shared" ref="F119" si="88">SUM(D119:E119)</f>
        <v>9.8236819701531104</v>
      </c>
      <c r="G119" s="200">
        <f t="shared" si="74"/>
        <v>4.065531710570669E-2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209.32192668675194</v>
      </c>
      <c r="C120" s="11">
        <f t="shared" ref="C120:F120" si="89">SUM(C94:C119)</f>
        <v>276.44588779719743</v>
      </c>
      <c r="D120" s="11">
        <f t="shared" si="89"/>
        <v>67.123961110445464</v>
      </c>
      <c r="E120" s="11">
        <f t="shared" si="89"/>
        <v>133.75231155907824</v>
      </c>
      <c r="F120" s="11">
        <f t="shared" si="89"/>
        <v>200.87627266952367</v>
      </c>
      <c r="G120" s="200">
        <f t="shared" si="74"/>
        <v>3.3486700574899109E-2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4.2251836437928354</v>
      </c>
      <c r="C123" s="11">
        <v>4.4268922161551636</v>
      </c>
      <c r="D123" s="11">
        <f>C123-B123</f>
        <v>0.2017085723623282</v>
      </c>
      <c r="E123" s="11">
        <v>2.2176355945013295</v>
      </c>
      <c r="F123" s="11">
        <f>SUM(D123:E123)</f>
        <v>2.4193441668636577</v>
      </c>
      <c r="G123" s="200">
        <f>IF(B123&gt;0,(1+(E123/B123))^(1/($C$6-$B$6))-1,0)</f>
        <v>2.8526195318725911E-2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2.1819503886399891</v>
      </c>
      <c r="C124" s="11">
        <v>3.3054943819267755</v>
      </c>
      <c r="D124" s="11">
        <f t="shared" ref="D124:D139" si="92">C124-B124</f>
        <v>1.1235439932867863</v>
      </c>
      <c r="E124" s="11">
        <v>1.7448405493133801</v>
      </c>
      <c r="F124" s="11">
        <f t="shared" ref="F124:F131" si="93">SUM(D124:E124)</f>
        <v>2.8683845426001664</v>
      </c>
      <c r="G124" s="200">
        <f t="shared" ref="G124:G147" si="94">IF(B124&gt;0,(1+(E124/B124))^(1/($C$6-$B$6))-1,0)</f>
        <v>3.9950960946552483E-2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2.3272195992229641</v>
      </c>
      <c r="C125" s="11">
        <v>2.820363691354097</v>
      </c>
      <c r="D125" s="11">
        <f t="shared" si="92"/>
        <v>0.49314409213113297</v>
      </c>
      <c r="E125" s="11">
        <v>0.98583611227002677</v>
      </c>
      <c r="F125" s="11">
        <f t="shared" si="93"/>
        <v>1.4789802044011597</v>
      </c>
      <c r="G125" s="200">
        <f t="shared" si="94"/>
        <v>2.3825852205605402E-2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5.7162861234034832</v>
      </c>
      <c r="C126" s="11">
        <v>1.386315223078241</v>
      </c>
      <c r="D126" s="11">
        <f t="shared" si="92"/>
        <v>-4.3299709003252422</v>
      </c>
      <c r="E126" s="11">
        <v>1.1969871381955037</v>
      </c>
      <c r="F126" s="11">
        <f t="shared" si="93"/>
        <v>-3.1329837621297383</v>
      </c>
      <c r="G126" s="200">
        <f t="shared" si="94"/>
        <v>1.2755594644579871E-2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0.97837111725974502</v>
      </c>
      <c r="C127" s="11">
        <v>0.59621644548451302</v>
      </c>
      <c r="D127" s="11">
        <f t="shared" si="92"/>
        <v>-0.38215467177523199</v>
      </c>
      <c r="E127" s="11">
        <v>0.18475253074042727</v>
      </c>
      <c r="F127" s="11">
        <f t="shared" si="93"/>
        <v>-0.19740214103480472</v>
      </c>
      <c r="G127" s="200">
        <f>IF(B127&gt;0,(1+(E127/B127))^(1/($C$6-$B$6))-1,0)</f>
        <v>1.1598439726110188E-2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2.37766694774762</v>
      </c>
      <c r="C128" s="11">
        <v>2.6392770496357936</v>
      </c>
      <c r="D128" s="11">
        <f t="shared" si="92"/>
        <v>0.26161010188817357</v>
      </c>
      <c r="E128" s="11">
        <v>0.96868250649468934</v>
      </c>
      <c r="F128" s="11">
        <f t="shared" si="93"/>
        <v>1.2302926083828629</v>
      </c>
      <c r="G128" s="200">
        <f t="shared" si="94"/>
        <v>2.3044876524738855E-2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0.95277869075549138</v>
      </c>
      <c r="C129" s="11">
        <v>1.2989313410934373</v>
      </c>
      <c r="D129" s="11">
        <f t="shared" si="92"/>
        <v>0.34615265033794596</v>
      </c>
      <c r="E129" s="11">
        <v>0.49926066986785811</v>
      </c>
      <c r="F129" s="11">
        <f t="shared" si="93"/>
        <v>0.84541332020580406</v>
      </c>
      <c r="G129" s="200">
        <f t="shared" si="94"/>
        <v>2.8487671670434311E-2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2.9992497585362043</v>
      </c>
      <c r="C130" s="11">
        <v>1.3660336171661813</v>
      </c>
      <c r="D130" s="11">
        <f t="shared" si="92"/>
        <v>-1.633216141370023</v>
      </c>
      <c r="E130" s="11">
        <v>0.90924305601264754</v>
      </c>
      <c r="F130" s="11">
        <f t="shared" si="93"/>
        <v>-0.72397308535737548</v>
      </c>
      <c r="G130" s="200">
        <f t="shared" si="94"/>
        <v>1.780937233680957E-2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0.883652967002868</v>
      </c>
      <c r="C131" s="11">
        <v>1.5219539660681041</v>
      </c>
      <c r="D131" s="11">
        <f t="shared" si="92"/>
        <v>0.63830099906523607</v>
      </c>
      <c r="E131" s="11">
        <v>0.43976026448898276</v>
      </c>
      <c r="F131" s="11">
        <f t="shared" si="93"/>
        <v>1.0780612635542188</v>
      </c>
      <c r="G131" s="200">
        <f t="shared" si="94"/>
        <v>2.7292810756070596E-2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0.74100668499582423</v>
      </c>
      <c r="C132" s="11">
        <v>0.87944994703500201</v>
      </c>
      <c r="D132" s="11">
        <f t="shared" si="92"/>
        <v>0.13844326203917778</v>
      </c>
      <c r="E132" s="11">
        <v>0.36129602772805669</v>
      </c>
      <c r="F132" s="11">
        <f t="shared" ref="F132:F133" si="95">SUM(D132:E132)</f>
        <v>0.49973928976723447</v>
      </c>
      <c r="G132" s="200">
        <f t="shared" si="94"/>
        <v>2.6830082180513637E-2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4.6299560415263947</v>
      </c>
      <c r="C133" s="11">
        <v>5.4908727853139121</v>
      </c>
      <c r="D133" s="11">
        <f t="shared" si="92"/>
        <v>0.86091674378751737</v>
      </c>
      <c r="E133" s="11">
        <v>2.424870522918396</v>
      </c>
      <c r="F133" s="11">
        <f t="shared" si="95"/>
        <v>3.2857872667059134</v>
      </c>
      <c r="G133" s="200">
        <f t="shared" si="94"/>
        <v>2.8475534072736286E-2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6.754889571199322</v>
      </c>
      <c r="C134" s="11">
        <v>8.2841682023047412</v>
      </c>
      <c r="D134" s="11">
        <f t="shared" si="92"/>
        <v>1.5292786311054192</v>
      </c>
      <c r="E134" s="11">
        <v>4.4973384365165945</v>
      </c>
      <c r="F134" s="11">
        <f t="shared" ref="F134:F137" si="96">SUM(D134:E134)</f>
        <v>6.0266170676220137</v>
      </c>
      <c r="G134" s="200">
        <f t="shared" si="94"/>
        <v>3.4605266251388711E-2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1.4175308535964277</v>
      </c>
      <c r="C135" s="11">
        <v>2.2066937442817807</v>
      </c>
      <c r="D135" s="11">
        <f t="shared" si="92"/>
        <v>0.78916289068535295</v>
      </c>
      <c r="E135" s="11">
        <v>1.1807675660977073</v>
      </c>
      <c r="F135" s="11">
        <f t="shared" si="96"/>
        <v>1.9699304567830602</v>
      </c>
      <c r="G135" s="200">
        <f t="shared" si="94"/>
        <v>4.1223034524744628E-2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0.77424148554710892</v>
      </c>
      <c r="C136" s="11">
        <v>1.0540175042641198</v>
      </c>
      <c r="D136" s="11">
        <f t="shared" si="92"/>
        <v>0.27977601871701085</v>
      </c>
      <c r="E136" s="11">
        <v>0.64726183129504389</v>
      </c>
      <c r="F136" s="11">
        <f t="shared" si="96"/>
        <v>0.92703785001205474</v>
      </c>
      <c r="G136" s="200">
        <f t="shared" si="94"/>
        <v>4.1337310750264367E-2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0.74760300613784791</v>
      </c>
      <c r="C137" s="11">
        <v>0.93553895688349686</v>
      </c>
      <c r="D137" s="11">
        <f t="shared" si="92"/>
        <v>0.18793595074564895</v>
      </c>
      <c r="E137" s="11">
        <v>0.36872913758672576</v>
      </c>
      <c r="F137" s="11">
        <f t="shared" si="96"/>
        <v>0.55666508833237471</v>
      </c>
      <c r="G137" s="200">
        <f t="shared" si="94"/>
        <v>2.7089192501007942E-2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0.54790909122186227</v>
      </c>
      <c r="C138" s="11">
        <v>0.78223004277876718</v>
      </c>
      <c r="D138" s="11">
        <f t="shared" si="92"/>
        <v>0.23432095155690491</v>
      </c>
      <c r="E138" s="11">
        <v>0.35405616308227145</v>
      </c>
      <c r="F138" s="11">
        <f t="shared" ref="F138" si="97">SUM(D138:E138)</f>
        <v>0.5883771146391763</v>
      </c>
      <c r="G138" s="200">
        <f t="shared" si="94"/>
        <v>3.3789428459430448E-2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0.62810691776437955</v>
      </c>
      <c r="C139" s="11">
        <v>0.80302483018278781</v>
      </c>
      <c r="D139" s="11">
        <f t="shared" si="92"/>
        <v>0.17491791241840826</v>
      </c>
      <c r="E139" s="11">
        <v>0.38835590503401107</v>
      </c>
      <c r="F139" s="11">
        <f t="shared" ref="F139" si="98">SUM(D139:E139)</f>
        <v>0.56327381745241933</v>
      </c>
      <c r="G139" s="200">
        <f t="shared" si="94"/>
        <v>3.2612064522735684E-2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8.8228053585546746</v>
      </c>
      <c r="C140" s="11">
        <v>10.886554594676394</v>
      </c>
      <c r="D140" s="11">
        <f>C140-B140</f>
        <v>2.0637492361217191</v>
      </c>
      <c r="E140" s="11">
        <v>5.9625785050811366</v>
      </c>
      <c r="F140" s="11">
        <f>SUM(D140:E140)</f>
        <v>8.0263277412028557</v>
      </c>
      <c r="G140" s="200">
        <f t="shared" si="94"/>
        <v>3.5019170305690128E-2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1.6542929679031986</v>
      </c>
      <c r="C141" s="11">
        <v>2.7329139432823508</v>
      </c>
      <c r="D141" s="11">
        <f t="shared" ref="D141:D147" si="99">C141-B141</f>
        <v>1.0786209753791522</v>
      </c>
      <c r="E141" s="11">
        <v>1.3272359573965178</v>
      </c>
      <c r="F141" s="11">
        <f t="shared" ref="F141:F142" si="100">SUM(D141:E141)</f>
        <v>2.40585693277567</v>
      </c>
      <c r="G141" s="200">
        <f t="shared" si="94"/>
        <v>4.005212790937418E-2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5.7503486496688405E-2</v>
      </c>
      <c r="C142" s="11">
        <v>7.0194116920003963E-2</v>
      </c>
      <c r="D142" s="11">
        <f t="shared" si="99"/>
        <v>1.2690630423315558E-2</v>
      </c>
      <c r="E142" s="11">
        <v>3.2106812892539388E-2</v>
      </c>
      <c r="F142" s="11">
        <f t="shared" si="100"/>
        <v>4.4797443315854946E-2</v>
      </c>
      <c r="G142" s="200">
        <f t="shared" si="94"/>
        <v>3.0016661936770994E-2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2.9834140976990589</v>
      </c>
      <c r="C143" s="11">
        <v>4.2819123917983317</v>
      </c>
      <c r="D143" s="11">
        <f t="shared" si="99"/>
        <v>1.2984982940992729</v>
      </c>
      <c r="E143" s="11">
        <v>2.0343912474790229</v>
      </c>
      <c r="F143" s="11">
        <f t="shared" ref="F143:F144" si="101">SUM(D143:E143)</f>
        <v>3.3328895415782958</v>
      </c>
      <c r="G143" s="200">
        <f t="shared" si="94"/>
        <v>3.5269337899461073E-2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0.97626689907434583</v>
      </c>
      <c r="C144" s="11">
        <v>1.9876038230162363</v>
      </c>
      <c r="D144" s="11">
        <f t="shared" si="99"/>
        <v>1.0113369239418906</v>
      </c>
      <c r="E144" s="11">
        <v>0.85027196190609733</v>
      </c>
      <c r="F144" s="11">
        <f t="shared" si="101"/>
        <v>1.8616088858479878</v>
      </c>
      <c r="G144" s="200">
        <f t="shared" si="94"/>
        <v>4.2647141233281172E-2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0.6388455969835497</v>
      </c>
      <c r="C145" s="11">
        <v>1.3180782288865502</v>
      </c>
      <c r="D145" s="11">
        <f t="shared" si="99"/>
        <v>0.67923263190300054</v>
      </c>
      <c r="E145" s="11">
        <v>0.49937524865353577</v>
      </c>
      <c r="F145" s="11">
        <f t="shared" ref="F145:F146" si="102">SUM(D145:E145)</f>
        <v>1.1786078805565363</v>
      </c>
      <c r="G145" s="200">
        <f t="shared" si="94"/>
        <v>3.9254806915826723E-2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1.0245277643341117</v>
      </c>
      <c r="C146" s="11">
        <v>1.5685673857821627</v>
      </c>
      <c r="D146" s="11">
        <f t="shared" si="99"/>
        <v>0.54403962144805096</v>
      </c>
      <c r="E146" s="11">
        <v>0.828437029004366</v>
      </c>
      <c r="F146" s="11">
        <f t="shared" si="102"/>
        <v>1.3724766504524171</v>
      </c>
      <c r="G146" s="200">
        <f t="shared" si="94"/>
        <v>4.0294324289884775E-2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0.67595971138529343</v>
      </c>
      <c r="C147" s="11">
        <v>0.81363702452821174</v>
      </c>
      <c r="D147" s="11">
        <f t="shared" si="99"/>
        <v>0.13767731314291831</v>
      </c>
      <c r="E147" s="11">
        <v>0.42811525825156327</v>
      </c>
      <c r="F147" s="11">
        <f t="shared" ref="F147" si="103">SUM(D147:E147)</f>
        <v>0.56579257139448158</v>
      </c>
      <c r="G147" s="200">
        <f t="shared" si="94"/>
        <v>3.3249451684761899E-2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3.1993415983280249</v>
      </c>
      <c r="C148" s="11">
        <v>5.2291800828058417</v>
      </c>
      <c r="D148" s="11">
        <f t="shared" ref="D148" si="104">C148-B148</f>
        <v>2.0298384844778168</v>
      </c>
      <c r="E148" s="11">
        <v>2.4720456010477472</v>
      </c>
      <c r="F148" s="11">
        <f t="shared" ref="F148" si="105">SUM(D148:E148)</f>
        <v>4.501884085525564</v>
      </c>
      <c r="G148" s="200">
        <f t="shared" ref="G148:G149" si="106">IF(B148&gt;0,(1+(E148/B148))^(1/($C$6-$B$6))-1,0)</f>
        <v>3.8903586930474798E-2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58.916560369109305</v>
      </c>
      <c r="C149" s="11">
        <f t="shared" ref="C149:F149" si="107">SUM(C123:C148)</f>
        <v>68.686115536702985</v>
      </c>
      <c r="D149" s="11">
        <f t="shared" si="107"/>
        <v>9.7695551675936834</v>
      </c>
      <c r="E149" s="11">
        <f t="shared" si="107"/>
        <v>33.804231633856183</v>
      </c>
      <c r="F149" s="11">
        <f t="shared" si="107"/>
        <v>43.573786801449856</v>
      </c>
      <c r="G149" s="200">
        <f t="shared" si="106"/>
        <v>3.0692976357201918E-2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6.6590658130261371</v>
      </c>
      <c r="C152" s="11">
        <v>6.9510420902136518</v>
      </c>
      <c r="D152" s="11">
        <f>C152-B152</f>
        <v>0.29197627718751473</v>
      </c>
      <c r="E152" s="11">
        <v>3.3713901222240383</v>
      </c>
      <c r="F152" s="11">
        <f>SUM(D152:E152)</f>
        <v>3.6633663994115531</v>
      </c>
      <c r="G152" s="200">
        <f>IF(B152&gt;0,(1+(E152/B152))^(1/($C$6-$B$6))-1,0)</f>
        <v>2.7686120454482266E-2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2.5965248076406371</v>
      </c>
      <c r="C153" s="11">
        <v>4.0612911054423861</v>
      </c>
      <c r="D153" s="11">
        <f t="shared" ref="D153:D168" si="110">C153-B153</f>
        <v>1.4647662978017491</v>
      </c>
      <c r="E153" s="11">
        <v>2.0220181209535251</v>
      </c>
      <c r="F153" s="11">
        <f t="shared" ref="F153:F160" si="111">SUM(D153:E153)</f>
        <v>3.4867844187552741</v>
      </c>
      <c r="G153" s="200">
        <f t="shared" ref="G153:G155" si="112">IF(B153&gt;0,(1+(E153/B153))^(1/($C$6-$B$6))-1,0)</f>
        <v>3.9140250336287208E-2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6.2505877641495831</v>
      </c>
      <c r="C154" s="11">
        <v>6.2433293867365522</v>
      </c>
      <c r="D154" s="11">
        <f t="shared" si="110"/>
        <v>-7.2583774130308143E-3</v>
      </c>
      <c r="E154" s="11">
        <v>2.1568806691595102</v>
      </c>
      <c r="F154" s="11">
        <f t="shared" si="111"/>
        <v>2.1496222917464793</v>
      </c>
      <c r="G154" s="200">
        <f t="shared" si="112"/>
        <v>1.9959574733434682E-2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1.3201775337598607</v>
      </c>
      <c r="C155" s="11">
        <v>1.6496413445546247</v>
      </c>
      <c r="D155" s="11">
        <f t="shared" si="110"/>
        <v>0.32946381079476406</v>
      </c>
      <c r="E155" s="11">
        <v>0.77770667908212676</v>
      </c>
      <c r="F155" s="11">
        <f t="shared" si="111"/>
        <v>1.1071704898768908</v>
      </c>
      <c r="G155" s="200">
        <f t="shared" si="112"/>
        <v>3.1359195652736815E-2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0.52621768897574328</v>
      </c>
      <c r="C156" s="11">
        <v>0.39805802294943143</v>
      </c>
      <c r="D156" s="11">
        <f t="shared" si="110"/>
        <v>-0.12815966602631185</v>
      </c>
      <c r="E156" s="11">
        <v>0.21027868156353124</v>
      </c>
      <c r="F156" s="11">
        <f t="shared" si="111"/>
        <v>8.2119015537219398E-2</v>
      </c>
      <c r="G156" s="200">
        <f>IF(B156&gt;0,(1+(E156/B156))^(1/($C$6-$B$6))-1,0)</f>
        <v>2.2665671330340587E-2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4.3483696659800435</v>
      </c>
      <c r="C157" s="11">
        <v>5.563118868069421</v>
      </c>
      <c r="D157" s="11">
        <f t="shared" si="110"/>
        <v>1.2147492020893775</v>
      </c>
      <c r="E157" s="11">
        <v>2.4371051266049144</v>
      </c>
      <c r="F157" s="11">
        <f t="shared" si="111"/>
        <v>3.6518543286942919</v>
      </c>
      <c r="G157" s="200">
        <f t="shared" ref="G157:G178" si="113">IF(B157&gt;0,(1+(E157/B157))^(1/($C$6-$B$6))-1,0)</f>
        <v>3.0109958272460657E-2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2.3657024934627069</v>
      </c>
      <c r="C158" s="11">
        <v>2.0006398323506591</v>
      </c>
      <c r="D158" s="11">
        <f t="shared" si="110"/>
        <v>-0.36506266111204777</v>
      </c>
      <c r="E158" s="11">
        <v>0.74768180183604427</v>
      </c>
      <c r="F158" s="11">
        <f t="shared" si="111"/>
        <v>0.3826191407239965</v>
      </c>
      <c r="G158" s="200">
        <f t="shared" si="113"/>
        <v>1.8477658895199811E-2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1.017329071332935</v>
      </c>
      <c r="C159" s="11">
        <v>1.1642130110009592</v>
      </c>
      <c r="D159" s="11">
        <f t="shared" si="110"/>
        <v>0.14688393966802415</v>
      </c>
      <c r="E159" s="11">
        <v>0.62309277824466258</v>
      </c>
      <c r="F159" s="11">
        <f t="shared" si="111"/>
        <v>0.76997671791268674</v>
      </c>
      <c r="G159" s="200">
        <f t="shared" si="113"/>
        <v>3.2364208400979644E-2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0.64499333037319517</v>
      </c>
      <c r="C160" s="11">
        <v>0.79716917001833409</v>
      </c>
      <c r="D160" s="11">
        <f t="shared" si="110"/>
        <v>0.15217583964513892</v>
      </c>
      <c r="E160" s="11">
        <v>0.24661429885118838</v>
      </c>
      <c r="F160" s="11">
        <f t="shared" si="111"/>
        <v>0.39879013849632727</v>
      </c>
      <c r="G160" s="200">
        <f t="shared" si="113"/>
        <v>2.1820403049716441E-2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0.91220585934120557</v>
      </c>
      <c r="C161" s="11">
        <v>0.8367150365823276</v>
      </c>
      <c r="D161" s="11">
        <f t="shared" si="110"/>
        <v>-7.5490822758877973E-2</v>
      </c>
      <c r="E161" s="11">
        <v>0.39545256024176956</v>
      </c>
      <c r="F161" s="11">
        <f t="shared" ref="F161:F162" si="114">SUM(D161:E161)</f>
        <v>0.31996173748289158</v>
      </c>
      <c r="G161" s="200">
        <f t="shared" si="113"/>
        <v>2.4299035542424186E-2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4.1443915619132818</v>
      </c>
      <c r="C162" s="11">
        <v>4.5883675080260335</v>
      </c>
      <c r="D162" s="11">
        <f t="shared" si="110"/>
        <v>0.44397594611275171</v>
      </c>
      <c r="E162" s="11">
        <v>2.0040964792646658</v>
      </c>
      <c r="F162" s="11">
        <f t="shared" si="114"/>
        <v>2.4480724253774175</v>
      </c>
      <c r="G162" s="200">
        <f t="shared" si="113"/>
        <v>2.6645489523576149E-2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6.2857498014647142</v>
      </c>
      <c r="C163" s="11">
        <v>7.4796780179480455</v>
      </c>
      <c r="D163" s="11">
        <f t="shared" si="110"/>
        <v>1.1939282164833314</v>
      </c>
      <c r="E163" s="11">
        <v>3.880324429742593</v>
      </c>
      <c r="F163" s="11">
        <f t="shared" ref="F163:F166" si="115">SUM(D163:E163)</f>
        <v>5.0742526462259239</v>
      </c>
      <c r="G163" s="200">
        <f t="shared" si="113"/>
        <v>3.2570577093213648E-2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1.0849351232289519</v>
      </c>
      <c r="C164" s="11">
        <v>1.2841749429790812</v>
      </c>
      <c r="D164" s="11">
        <f t="shared" si="110"/>
        <v>0.19923981975012928</v>
      </c>
      <c r="E164" s="11">
        <v>0.77882062339320102</v>
      </c>
      <c r="F164" s="11">
        <f t="shared" si="115"/>
        <v>0.97806044314333029</v>
      </c>
      <c r="G164" s="200">
        <f t="shared" si="113"/>
        <v>3.6730037733114562E-2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1.144219923368744</v>
      </c>
      <c r="C165" s="11">
        <v>1.5682250816595509</v>
      </c>
      <c r="D165" s="11">
        <f t="shared" si="110"/>
        <v>0.42400515829080687</v>
      </c>
      <c r="E165" s="11">
        <v>0.81113775424453427</v>
      </c>
      <c r="F165" s="11">
        <f t="shared" si="115"/>
        <v>1.2351429125353413</v>
      </c>
      <c r="G165" s="200">
        <f t="shared" si="113"/>
        <v>3.6369079206648225E-2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2.9405627407089883</v>
      </c>
      <c r="C166" s="11">
        <v>3.3620447527362627</v>
      </c>
      <c r="D166" s="11">
        <f t="shared" si="110"/>
        <v>0.42148201202727442</v>
      </c>
      <c r="E166" s="11">
        <v>1.344819307145269</v>
      </c>
      <c r="F166" s="11">
        <f t="shared" si="115"/>
        <v>1.7663013191725434</v>
      </c>
      <c r="G166" s="200">
        <f t="shared" si="113"/>
        <v>2.54250905108373E-2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0.77368372633099103</v>
      </c>
      <c r="C167" s="11">
        <v>1.097962324396236</v>
      </c>
      <c r="D167" s="11">
        <f t="shared" si="110"/>
        <v>0.32427859806524495</v>
      </c>
      <c r="E167" s="11">
        <v>0.50096492330065423</v>
      </c>
      <c r="F167" s="11">
        <f t="shared" ref="F167" si="116">SUM(D167:E167)</f>
        <v>0.82524352136589918</v>
      </c>
      <c r="G167" s="200">
        <f t="shared" si="113"/>
        <v>3.3844294194903757E-2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0.64031097846788176</v>
      </c>
      <c r="C168" s="11">
        <v>0.91643628837896629</v>
      </c>
      <c r="D168" s="11">
        <f t="shared" si="110"/>
        <v>0.27612530991108453</v>
      </c>
      <c r="E168" s="11">
        <v>0.42570260468670423</v>
      </c>
      <c r="F168" s="11">
        <f t="shared" ref="F168" si="117">SUM(D168:E168)</f>
        <v>0.70182791459778882</v>
      </c>
      <c r="G168" s="200">
        <f t="shared" si="113"/>
        <v>3.4565803987210542E-2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5.1181832583645583</v>
      </c>
      <c r="C169" s="11">
        <v>6.8638028287956958</v>
      </c>
      <c r="D169" s="11">
        <f>C169-B169</f>
        <v>1.7456195704311375</v>
      </c>
      <c r="E169" s="11">
        <v>3.6109314139050053</v>
      </c>
      <c r="F169" s="11">
        <f>SUM(D169:E169)</f>
        <v>5.3565509843361427</v>
      </c>
      <c r="G169" s="200">
        <f t="shared" si="113"/>
        <v>3.6231900107434933E-2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2.1160997212245474</v>
      </c>
      <c r="C170" s="11">
        <v>3.7522698511689438</v>
      </c>
      <c r="D170" s="11">
        <f t="shared" ref="D170:D176" si="118">C170-B170</f>
        <v>1.6361701299443965</v>
      </c>
      <c r="E170" s="11">
        <v>1.7816146746837935</v>
      </c>
      <c r="F170" s="11">
        <f t="shared" ref="F170:F171" si="119">SUM(D170:E170)</f>
        <v>3.41778480462819</v>
      </c>
      <c r="G170" s="200">
        <f t="shared" si="113"/>
        <v>4.1561517188436259E-2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4.8272028477952464E-2</v>
      </c>
      <c r="C171" s="11">
        <v>4.5768788946514399E-2</v>
      </c>
      <c r="D171" s="11">
        <f t="shared" si="118"/>
        <v>-2.5032395314380645E-3</v>
      </c>
      <c r="E171" s="11">
        <v>2.3949798025362668E-2</v>
      </c>
      <c r="F171" s="11">
        <f t="shared" si="119"/>
        <v>2.1446558493924604E-2</v>
      </c>
      <c r="G171" s="200">
        <f t="shared" si="113"/>
        <v>2.7223298850725719E-2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2.5011211055735174</v>
      </c>
      <c r="C172" s="11">
        <v>3.0608206805300133</v>
      </c>
      <c r="D172" s="11">
        <f t="shared" si="118"/>
        <v>0.55969957495649592</v>
      </c>
      <c r="E172" s="11">
        <v>1.2739845256827882</v>
      </c>
      <c r="F172" s="11">
        <f t="shared" ref="F172:F173" si="120">SUM(D172:E172)</f>
        <v>1.8336841006392841</v>
      </c>
      <c r="G172" s="200">
        <f t="shared" si="113"/>
        <v>2.7826062383573991E-2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1.1607482072006496</v>
      </c>
      <c r="C173" s="11">
        <v>2.0062690590736061</v>
      </c>
      <c r="D173" s="11">
        <f t="shared" si="118"/>
        <v>0.84552085187295645</v>
      </c>
      <c r="E173" s="11">
        <v>0.82853007619108809</v>
      </c>
      <c r="F173" s="11">
        <f t="shared" si="120"/>
        <v>1.6740509280640445</v>
      </c>
      <c r="G173" s="200">
        <f t="shared" si="113"/>
        <v>3.6566497373163198E-2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1.4362314358301846</v>
      </c>
      <c r="C174" s="11">
        <v>2.8185368582289887</v>
      </c>
      <c r="D174" s="11">
        <f t="shared" si="118"/>
        <v>1.3823054223988041</v>
      </c>
      <c r="E174" s="11">
        <v>1.0757040057610561</v>
      </c>
      <c r="F174" s="11">
        <f t="shared" ref="F174:F175" si="121">SUM(D174:E174)</f>
        <v>2.4580094281598601</v>
      </c>
      <c r="G174" s="200">
        <f t="shared" si="113"/>
        <v>3.7971915730446559E-2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1.4737432074844692</v>
      </c>
      <c r="C175" s="11">
        <v>2.2297575008257184</v>
      </c>
      <c r="D175" s="11">
        <f t="shared" si="118"/>
        <v>0.75601429334124925</v>
      </c>
      <c r="E175" s="11">
        <v>1.2242670426274602</v>
      </c>
      <c r="F175" s="11">
        <f t="shared" si="121"/>
        <v>1.9802813359687095</v>
      </c>
      <c r="G175" s="200">
        <f t="shared" si="113"/>
        <v>4.1137570200751261E-2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0.70559015479721654</v>
      </c>
      <c r="C176" s="11">
        <v>0.81951902254509446</v>
      </c>
      <c r="D176" s="11">
        <f t="shared" si="118"/>
        <v>0.11392886774787792</v>
      </c>
      <c r="E176" s="11">
        <v>0.39783671208003918</v>
      </c>
      <c r="F176" s="11">
        <f t="shared" ref="F176" si="122">SUM(D176:E176)</f>
        <v>0.51176557982791704</v>
      </c>
      <c r="G176" s="200">
        <f t="shared" si="113"/>
        <v>3.025817537659381E-2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2.9080523168521286</v>
      </c>
      <c r="C177" s="11">
        <v>4.4883577419397866</v>
      </c>
      <c r="D177" s="11">
        <f t="shared" ref="D177" si="123">C177-B177</f>
        <v>1.580305425087658</v>
      </c>
      <c r="E177" s="11">
        <v>2.1646588900460704</v>
      </c>
      <c r="F177" s="11">
        <f t="shared" ref="F177" si="124">SUM(D177:E177)</f>
        <v>3.7449643151337284</v>
      </c>
      <c r="G177" s="200">
        <f t="shared" si="113"/>
        <v>3.7789314868875268E-2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61.123069319330831</v>
      </c>
      <c r="C178" s="11">
        <f t="shared" ref="C178:F178" si="125">SUM(C152:C177)</f>
        <v>76.047209116096894</v>
      </c>
      <c r="D178" s="11">
        <f t="shared" si="125"/>
        <v>14.924139796766063</v>
      </c>
      <c r="E178" s="11">
        <f t="shared" si="125"/>
        <v>35.115564099541601</v>
      </c>
      <c r="F178" s="11">
        <f t="shared" si="125"/>
        <v>50.039703896307671</v>
      </c>
      <c r="G178" s="200">
        <f t="shared" si="113"/>
        <v>3.0725339343801394E-2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16.713153245095494</v>
      </c>
      <c r="C181" s="11">
        <v>15.988781535471119</v>
      </c>
      <c r="D181" s="11">
        <f>C181-B181</f>
        <v>-0.72437170962437492</v>
      </c>
      <c r="E181" s="11">
        <v>6.8699292275147474</v>
      </c>
      <c r="F181" s="11">
        <f>SUM(D181:E181)</f>
        <v>6.1455575178903725</v>
      </c>
      <c r="G181" s="200">
        <f>IF(B181&gt;0,(1+(E181/B181))^(1/($C$6-$B$6))-1,0)</f>
        <v>2.322107898824366E-2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7.1356097661044009</v>
      </c>
      <c r="C182" s="11">
        <v>9.4742142623245265</v>
      </c>
      <c r="D182" s="11">
        <f t="shared" ref="D182:D197" si="128">C182-B182</f>
        <v>2.3386044962201256</v>
      </c>
      <c r="E182" s="11">
        <v>3.9208685788888973</v>
      </c>
      <c r="F182" s="11">
        <f t="shared" ref="F182:F189" si="129">SUM(D182:E182)</f>
        <v>6.2594730751090228</v>
      </c>
      <c r="G182" s="200">
        <f t="shared" ref="G182:G184" si="130">IF(B182&gt;0,(1+(E182/B182))^(1/($C$6-$B$6))-1,0)</f>
        <v>2.962492785816373E-2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10.936695852870047</v>
      </c>
      <c r="C183" s="11">
        <v>11.108435983485581</v>
      </c>
      <c r="D183" s="11">
        <f t="shared" si="128"/>
        <v>0.17174013061553417</v>
      </c>
      <c r="E183" s="11">
        <v>3.3644414752886065</v>
      </c>
      <c r="F183" s="11">
        <f t="shared" si="129"/>
        <v>3.5361816059041407</v>
      </c>
      <c r="G183" s="200">
        <f t="shared" si="130"/>
        <v>1.8041845319628047E-2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5.0557676066861328</v>
      </c>
      <c r="C184" s="11">
        <v>5.6995068071155339</v>
      </c>
      <c r="D184" s="11">
        <f t="shared" si="128"/>
        <v>0.64373920042940114</v>
      </c>
      <c r="E184" s="11">
        <v>2.937855577639521</v>
      </c>
      <c r="F184" s="11">
        <f t="shared" si="129"/>
        <v>3.5815947780689221</v>
      </c>
      <c r="G184" s="200">
        <f t="shared" si="130"/>
        <v>3.1012121498581902E-2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2.2672768241183592</v>
      </c>
      <c r="C185" s="11">
        <v>2.613440339541854</v>
      </c>
      <c r="D185" s="11">
        <f t="shared" si="128"/>
        <v>0.34616351542349477</v>
      </c>
      <c r="E185" s="11">
        <v>1.0325810062944418</v>
      </c>
      <c r="F185" s="11">
        <f t="shared" si="129"/>
        <v>1.3787445217179366</v>
      </c>
      <c r="G185" s="200">
        <f>IF(B185&gt;0,(1+(E185/B185))^(1/($C$6-$B$6))-1,0)</f>
        <v>2.5335620979050733E-2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10.570246822054331</v>
      </c>
      <c r="C186" s="11">
        <v>12.651167879801408</v>
      </c>
      <c r="D186" s="11">
        <f t="shared" si="128"/>
        <v>2.0809210577470765</v>
      </c>
      <c r="E186" s="11">
        <v>4.9688983195384289</v>
      </c>
      <c r="F186" s="11">
        <f t="shared" si="129"/>
        <v>7.0498193772855053</v>
      </c>
      <c r="G186" s="200">
        <f t="shared" ref="G186:G205" si="131">IF(B186&gt;0,(1+(E186/B186))^(1/($C$6-$B$6))-1,0)</f>
        <v>2.6020724123855921E-2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4.7035040625432361</v>
      </c>
      <c r="C187" s="11">
        <v>3.3220131973459721</v>
      </c>
      <c r="D187" s="11">
        <f t="shared" si="128"/>
        <v>-1.3814908651972639</v>
      </c>
      <c r="E187" s="11">
        <v>1.3139519017820613</v>
      </c>
      <c r="F187" s="11">
        <f t="shared" si="129"/>
        <v>-6.7538963415202602E-2</v>
      </c>
      <c r="G187" s="200">
        <f t="shared" si="131"/>
        <v>1.6559398219960997E-2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4.4343485372637526</v>
      </c>
      <c r="C188" s="11">
        <v>4.9089124840595399</v>
      </c>
      <c r="D188" s="11">
        <f t="shared" si="128"/>
        <v>0.47456394679578739</v>
      </c>
      <c r="E188" s="11">
        <v>2.6058661031907704</v>
      </c>
      <c r="F188" s="11">
        <f t="shared" si="129"/>
        <v>3.0804300499865578</v>
      </c>
      <c r="G188" s="200">
        <f t="shared" si="131"/>
        <v>3.1296961766859699E-2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3.0359201088202474</v>
      </c>
      <c r="C189" s="11">
        <v>3.8681823698708535</v>
      </c>
      <c r="D189" s="11">
        <f t="shared" si="128"/>
        <v>0.83226226105060608</v>
      </c>
      <c r="E189" s="11">
        <v>0.93851061950444414</v>
      </c>
      <c r="F189" s="11">
        <f t="shared" si="129"/>
        <v>1.7707728805550502</v>
      </c>
      <c r="G189" s="200">
        <f t="shared" si="131"/>
        <v>1.8120009480345756E-2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2.4431829412633457</v>
      </c>
      <c r="C190" s="11">
        <v>2.1757481768526281</v>
      </c>
      <c r="D190" s="11">
        <f t="shared" si="128"/>
        <v>-0.26743476441071756</v>
      </c>
      <c r="E190" s="11">
        <v>0.82589869479680456</v>
      </c>
      <c r="F190" s="11">
        <f t="shared" ref="F190:F191" si="132">SUM(D190:E190)</f>
        <v>0.55846393038608699</v>
      </c>
      <c r="G190" s="200">
        <f t="shared" si="131"/>
        <v>1.9603502270609807E-2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13.181080743752837</v>
      </c>
      <c r="C191" s="11">
        <v>11.691517044650301</v>
      </c>
      <c r="D191" s="11">
        <f t="shared" si="128"/>
        <v>-1.4895636991025363</v>
      </c>
      <c r="E191" s="11">
        <v>5.0728897032101141</v>
      </c>
      <c r="F191" s="11">
        <f t="shared" si="132"/>
        <v>3.5833260041075778</v>
      </c>
      <c r="G191" s="200">
        <f t="shared" si="131"/>
        <v>2.1943976442722279E-2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21.006100839485768</v>
      </c>
      <c r="C192" s="11">
        <v>16.474753060657932</v>
      </c>
      <c r="D192" s="11">
        <f t="shared" si="128"/>
        <v>-4.5313477788278362</v>
      </c>
      <c r="E192" s="11">
        <v>8.6413701829185818</v>
      </c>
      <c r="F192" s="11">
        <f t="shared" ref="F192:F195" si="133">SUM(D192:E192)</f>
        <v>4.1100224040907456</v>
      </c>
      <c r="G192" s="200">
        <f t="shared" si="131"/>
        <v>2.3236791285168978E-2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4.0911396621008</v>
      </c>
      <c r="C193" s="11">
        <v>1.9129329233406545</v>
      </c>
      <c r="D193" s="11">
        <f t="shared" si="128"/>
        <v>-2.1782067387601458</v>
      </c>
      <c r="E193" s="11">
        <v>1.6425544147961406</v>
      </c>
      <c r="F193" s="11">
        <f t="shared" si="133"/>
        <v>-0.53565232396400519</v>
      </c>
      <c r="G193" s="200">
        <f t="shared" si="131"/>
        <v>2.2757518530149623E-2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2.2903213920063421</v>
      </c>
      <c r="C194" s="11">
        <v>2.145208565881827</v>
      </c>
      <c r="D194" s="11">
        <f t="shared" si="128"/>
        <v>-0.14511282612451515</v>
      </c>
      <c r="E194" s="11">
        <v>1.1357521061899489</v>
      </c>
      <c r="F194" s="11">
        <f t="shared" si="133"/>
        <v>0.99063928006543378</v>
      </c>
      <c r="G194" s="200">
        <f t="shared" si="131"/>
        <v>2.7211839565792539E-2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17.480372840135146</v>
      </c>
      <c r="C195" s="11">
        <v>16.935362310377734</v>
      </c>
      <c r="D195" s="11">
        <f t="shared" si="128"/>
        <v>-0.5450105297574126</v>
      </c>
      <c r="E195" s="11">
        <v>6.2131006722902153</v>
      </c>
      <c r="F195" s="11">
        <f t="shared" si="133"/>
        <v>5.6680901425328027</v>
      </c>
      <c r="G195" s="200">
        <f t="shared" si="131"/>
        <v>2.0481657184279856E-2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8.0351602117440972</v>
      </c>
      <c r="C196" s="11">
        <v>7.1519415636688768</v>
      </c>
      <c r="D196" s="11">
        <f t="shared" si="128"/>
        <v>-0.88321864807522044</v>
      </c>
      <c r="E196" s="11">
        <v>2.9336582753751372</v>
      </c>
      <c r="F196" s="11">
        <f t="shared" ref="F196" si="134">SUM(D196:E196)</f>
        <v>2.0504396272999168</v>
      </c>
      <c r="G196" s="200">
        <f t="shared" si="131"/>
        <v>2.0965391308782833E-2</v>
      </c>
    </row>
    <row r="197" spans="1:14" x14ac:dyDescent="0.2">
      <c r="A197" t="str">
        <f t="shared" si="127"/>
        <v>54 Textiles, printing and other skilled trades</v>
      </c>
      <c r="B197" s="11">
        <v>4.0728346344056199</v>
      </c>
      <c r="C197" s="11">
        <v>3.6926130819472447</v>
      </c>
      <c r="D197" s="11">
        <f t="shared" si="128"/>
        <v>-0.38022155245837519</v>
      </c>
      <c r="E197" s="11">
        <v>1.6020489842435888</v>
      </c>
      <c r="F197" s="11">
        <f t="shared" ref="F197" si="135">SUM(D197:E197)</f>
        <v>1.2218274317852136</v>
      </c>
      <c r="G197" s="200">
        <f t="shared" si="131"/>
        <v>2.2360383340905843E-2</v>
      </c>
    </row>
    <row r="198" spans="1:14" x14ac:dyDescent="0.2">
      <c r="A198" t="str">
        <f t="shared" si="127"/>
        <v>61 Caring personal service occupations</v>
      </c>
      <c r="B198" s="11">
        <v>35.043590403483648</v>
      </c>
      <c r="C198" s="11">
        <v>43.788183799061791</v>
      </c>
      <c r="D198" s="11">
        <f>C198-B198</f>
        <v>8.7445933955781427</v>
      </c>
      <c r="E198" s="11">
        <v>21.889010213310414</v>
      </c>
      <c r="F198" s="11">
        <f>SUM(D198:E198)</f>
        <v>30.633603608888556</v>
      </c>
      <c r="G198" s="200">
        <f t="shared" si="131"/>
        <v>3.2880698429453403E-2</v>
      </c>
    </row>
    <row r="199" spans="1:14" x14ac:dyDescent="0.2">
      <c r="A199" t="str">
        <f t="shared" si="127"/>
        <v>62 Leisure, travel and related personal service occupations</v>
      </c>
      <c r="B199" s="11">
        <v>6.8592081564993368</v>
      </c>
      <c r="C199" s="11">
        <v>6.0425516315402348</v>
      </c>
      <c r="D199" s="11">
        <f t="shared" ref="D199:D205" si="136">C199-B199</f>
        <v>-0.81665652495910201</v>
      </c>
      <c r="E199" s="11">
        <v>2.834695404126836</v>
      </c>
      <c r="F199" s="11">
        <f t="shared" ref="F199:F200" si="137">SUM(D199:E199)</f>
        <v>2.0180388791677339</v>
      </c>
      <c r="G199" s="200">
        <f t="shared" si="131"/>
        <v>2.3328290977048471E-2</v>
      </c>
    </row>
    <row r="200" spans="1:14" x14ac:dyDescent="0.2">
      <c r="A200" t="str">
        <f t="shared" si="127"/>
        <v>63 Community and civil enforcement occupations</v>
      </c>
      <c r="B200" s="11">
        <v>0.22629745913418114</v>
      </c>
      <c r="C200" s="11">
        <v>0.19440578171090167</v>
      </c>
      <c r="D200" s="11">
        <f t="shared" si="136"/>
        <v>-3.1891677423279474E-2</v>
      </c>
      <c r="E200" s="11">
        <v>6.3711347714857869E-2</v>
      </c>
      <c r="F200" s="11">
        <f t="shared" si="137"/>
        <v>3.1819670291578395E-2</v>
      </c>
      <c r="G200" s="200">
        <f t="shared" si="131"/>
        <v>1.6674897428941238E-2</v>
      </c>
    </row>
    <row r="201" spans="1:14" x14ac:dyDescent="0.2">
      <c r="A201" t="str">
        <f t="shared" si="127"/>
        <v>71 Sales occupations</v>
      </c>
      <c r="B201" s="11">
        <v>19.105603118352182</v>
      </c>
      <c r="C201" s="11">
        <v>19.386641105656032</v>
      </c>
      <c r="D201" s="11">
        <f t="shared" si="136"/>
        <v>0.28103798730385066</v>
      </c>
      <c r="E201" s="11">
        <v>8.5416084457773422</v>
      </c>
      <c r="F201" s="11">
        <f t="shared" ref="F201:F202" si="138">SUM(D201:E201)</f>
        <v>8.8226464330811929</v>
      </c>
      <c r="G201" s="200">
        <f t="shared" si="131"/>
        <v>2.4942194187334898E-2</v>
      </c>
    </row>
    <row r="202" spans="1:14" x14ac:dyDescent="0.2">
      <c r="A202" t="str">
        <f t="shared" si="127"/>
        <v>72 Customer service occupations</v>
      </c>
      <c r="B202" s="11">
        <v>4.7742669590617419</v>
      </c>
      <c r="C202" s="11">
        <v>6.7683225584931739</v>
      </c>
      <c r="D202" s="11">
        <f t="shared" si="136"/>
        <v>1.994055599431432</v>
      </c>
      <c r="E202" s="11">
        <v>2.7094431959062426</v>
      </c>
      <c r="F202" s="11">
        <f t="shared" si="138"/>
        <v>4.7034987953376746</v>
      </c>
      <c r="G202" s="200">
        <f t="shared" si="131"/>
        <v>3.0419377733225339E-2</v>
      </c>
    </row>
    <row r="203" spans="1:14" x14ac:dyDescent="0.2">
      <c r="A203" t="str">
        <f t="shared" si="127"/>
        <v>81 Process, plant and machine operatives</v>
      </c>
      <c r="B203" s="11">
        <v>9.7294981268634473</v>
      </c>
      <c r="C203" s="11">
        <v>15.47944271899544</v>
      </c>
      <c r="D203" s="11">
        <f t="shared" si="136"/>
        <v>5.7499445921319925</v>
      </c>
      <c r="E203" s="11">
        <v>5.0967959692658793</v>
      </c>
      <c r="F203" s="11">
        <f t="shared" ref="F203:F204" si="139">SUM(D203:E203)</f>
        <v>10.846740561397873</v>
      </c>
      <c r="G203" s="200">
        <f t="shared" si="131"/>
        <v>2.8480696332682243E-2</v>
      </c>
    </row>
    <row r="204" spans="1:14" x14ac:dyDescent="0.2">
      <c r="A204" t="str">
        <f t="shared" si="127"/>
        <v>82 Transport and mobile machine drivers and operatives</v>
      </c>
      <c r="B204" s="11">
        <v>8.7974593918461643</v>
      </c>
      <c r="C204" s="11">
        <v>12.118634699419246</v>
      </c>
      <c r="D204" s="11">
        <f t="shared" si="136"/>
        <v>3.3211753075730819</v>
      </c>
      <c r="E204" s="11">
        <v>5.5959584833227591</v>
      </c>
      <c r="F204" s="11">
        <f t="shared" si="139"/>
        <v>8.917133790895841</v>
      </c>
      <c r="G204" s="200">
        <f t="shared" si="131"/>
        <v>3.3365070477685999E-2</v>
      </c>
    </row>
    <row r="205" spans="1:14" x14ac:dyDescent="0.2">
      <c r="A205" t="str">
        <f t="shared" si="127"/>
        <v>91 Elementary trades and related occupations</v>
      </c>
      <c r="B205" s="11">
        <v>2.8976069788566168</v>
      </c>
      <c r="C205" s="11">
        <v>3.055515949692833</v>
      </c>
      <c r="D205" s="11">
        <f t="shared" si="136"/>
        <v>0.15790897083621624</v>
      </c>
      <c r="E205" s="11">
        <v>1.0082754599581865</v>
      </c>
      <c r="F205" s="11">
        <f t="shared" ref="F205" si="140">SUM(D205:E205)</f>
        <v>1.1661844307944027</v>
      </c>
      <c r="G205" s="200">
        <f t="shared" si="131"/>
        <v>2.0106024876457074E-2</v>
      </c>
    </row>
    <row r="206" spans="1:14" x14ac:dyDescent="0.2">
      <c r="A206" t="str">
        <f t="shared" si="127"/>
        <v>92 Elementary administration and service occupations</v>
      </c>
      <c r="B206" s="11">
        <v>17.098039582611214</v>
      </c>
      <c r="C206" s="11">
        <v>17.53869951577105</v>
      </c>
      <c r="D206" s="11">
        <f t="shared" ref="D206" si="141">C206-B206</f>
        <v>0.44065993315983576</v>
      </c>
      <c r="E206" s="11">
        <v>7.9882440410026483</v>
      </c>
      <c r="F206" s="11">
        <f t="shared" ref="F206" si="142">SUM(D206:E206)</f>
        <v>8.428903974162484</v>
      </c>
      <c r="G206" s="200">
        <f t="shared" ref="G206:G207" si="143">IF(B206&gt;0,(1+(E206/B206))^(1/($C$6-$B$6))-1,0)</f>
        <v>2.5886545291590624E-2</v>
      </c>
    </row>
    <row r="207" spans="1:14" x14ac:dyDescent="0.2">
      <c r="A207" t="str">
        <f t="shared" si="127"/>
        <v>All occupations</v>
      </c>
      <c r="B207" s="11">
        <f>SUM(B181:B206)</f>
        <v>241.9842862671585</v>
      </c>
      <c r="C207" s="11">
        <f t="shared" ref="C207:F207" si="144">SUM(C181:C206)</f>
        <v>256.18712934673431</v>
      </c>
      <c r="D207" s="11">
        <f t="shared" si="144"/>
        <v>14.202843079575796</v>
      </c>
      <c r="E207" s="11">
        <f t="shared" si="144"/>
        <v>111.74791840384761</v>
      </c>
      <c r="F207" s="11">
        <f t="shared" si="144"/>
        <v>125.95076148342341</v>
      </c>
      <c r="G207" s="200">
        <f t="shared" si="143"/>
        <v>2.5634203909366882E-2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11.652744550680527</v>
      </c>
      <c r="C210" s="11">
        <v>7.005382644388825</v>
      </c>
      <c r="D210" s="11">
        <f>C210-B210</f>
        <v>-4.6473619062917022</v>
      </c>
      <c r="E210" s="11">
        <v>3.9574576818823108</v>
      </c>
      <c r="F210" s="11">
        <f>SUM(D210:E210)</f>
        <v>-0.68990422440939136</v>
      </c>
      <c r="G210" s="200">
        <f>IF(B210&gt;0,(1+(E210/B210))^(1/($C$6-$B$6))-1,0)</f>
        <v>1.9683410154919478E-2</v>
      </c>
    </row>
    <row r="211" spans="1:7" x14ac:dyDescent="0.2">
      <c r="A211" t="str">
        <f t="shared" si="146"/>
        <v>12 Other managers and proprietors</v>
      </c>
      <c r="B211" s="11">
        <v>6.7180400235992375</v>
      </c>
      <c r="C211" s="11">
        <v>6.7560814323483829</v>
      </c>
      <c r="D211" s="11">
        <f t="shared" ref="D211:D226" si="147">C211-B211</f>
        <v>3.8041408749145411E-2</v>
      </c>
      <c r="E211" s="11">
        <v>3.7990662161751905</v>
      </c>
      <c r="F211" s="11">
        <f t="shared" ref="F211:F218" si="148">SUM(D211:E211)</f>
        <v>3.8371076249243359</v>
      </c>
      <c r="G211" s="200">
        <f t="shared" ref="G211:G213" si="149">IF(B211&gt;0,(1+(E211/B211))^(1/($C$6-$B$6))-1,0)</f>
        <v>3.0331343496394325E-2</v>
      </c>
    </row>
    <row r="212" spans="1:7" x14ac:dyDescent="0.2">
      <c r="A212" t="str">
        <f t="shared" si="146"/>
        <v>21 Science, research, engineering and technology professionals</v>
      </c>
      <c r="B212" s="11">
        <v>6.956619412326944</v>
      </c>
      <c r="C212" s="11">
        <v>5.5602837520066108</v>
      </c>
      <c r="D212" s="11">
        <f t="shared" si="147"/>
        <v>-1.3963356603203332</v>
      </c>
      <c r="E212" s="11">
        <v>2.0595991094522099</v>
      </c>
      <c r="F212" s="11">
        <f t="shared" si="148"/>
        <v>0.66326344913187674</v>
      </c>
      <c r="G212" s="200">
        <f t="shared" si="149"/>
        <v>1.743907384315313E-2</v>
      </c>
    </row>
    <row r="213" spans="1:7" x14ac:dyDescent="0.2">
      <c r="A213" t="str">
        <f t="shared" si="146"/>
        <v>22 Health professionals</v>
      </c>
      <c r="B213" s="11">
        <v>3.6781685535582214</v>
      </c>
      <c r="C213" s="11">
        <v>2.7393351591631276</v>
      </c>
      <c r="D213" s="11">
        <f t="shared" si="147"/>
        <v>-0.93883339439509372</v>
      </c>
      <c r="E213" s="11">
        <v>1.6245010866588527</v>
      </c>
      <c r="F213" s="11">
        <f t="shared" si="148"/>
        <v>0.68566769226375901</v>
      </c>
      <c r="G213" s="200">
        <f t="shared" si="149"/>
        <v>2.4686142355142104E-2</v>
      </c>
    </row>
    <row r="214" spans="1:7" x14ac:dyDescent="0.2">
      <c r="A214" t="str">
        <f t="shared" si="146"/>
        <v>23 Teaching and other educational professionals</v>
      </c>
      <c r="B214" s="11">
        <v>1.5596972947253347</v>
      </c>
      <c r="C214" s="11">
        <v>1.0510229626773238</v>
      </c>
      <c r="D214" s="11">
        <f t="shared" si="147"/>
        <v>-0.50867433204801094</v>
      </c>
      <c r="E214" s="11">
        <v>0.61389385939947461</v>
      </c>
      <c r="F214" s="11">
        <f t="shared" si="148"/>
        <v>0.10521952735146367</v>
      </c>
      <c r="G214" s="200">
        <f>IF(B214&gt;0,(1+(E214/B214))^(1/($C$6-$B$6))-1,0)</f>
        <v>2.2372523657251175E-2</v>
      </c>
    </row>
    <row r="215" spans="1:7" x14ac:dyDescent="0.2">
      <c r="A215" t="str">
        <f t="shared" si="146"/>
        <v>24 Business, media and public service professionals</v>
      </c>
      <c r="B215" s="11">
        <v>6.9205679652135528</v>
      </c>
      <c r="C215" s="11">
        <v>5.2768268477362881</v>
      </c>
      <c r="D215" s="11">
        <f t="shared" si="147"/>
        <v>-1.6437411174772647</v>
      </c>
      <c r="E215" s="11">
        <v>2.5731012456934415</v>
      </c>
      <c r="F215" s="11">
        <f t="shared" si="148"/>
        <v>0.92936012821617675</v>
      </c>
      <c r="G215" s="200">
        <f t="shared" ref="G215:G234" si="150">IF(B215&gt;0,(1+(E215/B215))^(1/($C$6-$B$6))-1,0)</f>
        <v>2.1298805176654279E-2</v>
      </c>
    </row>
    <row r="216" spans="1:7" x14ac:dyDescent="0.2">
      <c r="A216" t="str">
        <f t="shared" si="146"/>
        <v>31 Science, engineering and technology associate professionals</v>
      </c>
      <c r="B216" s="11">
        <v>3.2466857122813448</v>
      </c>
      <c r="C216" s="11">
        <v>2.3081642685705623</v>
      </c>
      <c r="D216" s="11">
        <f t="shared" si="147"/>
        <v>-0.9385214437107825</v>
      </c>
      <c r="E216" s="11">
        <v>0.96848358451790417</v>
      </c>
      <c r="F216" s="11">
        <f t="shared" si="148"/>
        <v>2.9962140807121673E-2</v>
      </c>
      <c r="G216" s="200">
        <f t="shared" si="150"/>
        <v>1.7555996992026035E-2</v>
      </c>
    </row>
    <row r="217" spans="1:7" x14ac:dyDescent="0.2">
      <c r="A217" t="str">
        <f t="shared" si="146"/>
        <v>32 Health and social care associate professionals</v>
      </c>
      <c r="B217" s="11">
        <v>3.2431312393592586</v>
      </c>
      <c r="C217" s="11">
        <v>2.167630706445514</v>
      </c>
      <c r="D217" s="11">
        <f t="shared" si="147"/>
        <v>-1.0755005329137446</v>
      </c>
      <c r="E217" s="11">
        <v>1.4679196286412191</v>
      </c>
      <c r="F217" s="11">
        <f t="shared" si="148"/>
        <v>0.39241909572747447</v>
      </c>
      <c r="G217" s="200">
        <f t="shared" si="150"/>
        <v>2.5203825352294817E-2</v>
      </c>
    </row>
    <row r="218" spans="1:7" x14ac:dyDescent="0.2">
      <c r="A218" t="str">
        <f t="shared" si="146"/>
        <v>33 Protective service occupations</v>
      </c>
      <c r="B218" s="11">
        <v>3.0416462131228101</v>
      </c>
      <c r="C218" s="11">
        <v>2.7029656826680486</v>
      </c>
      <c r="D218" s="11">
        <f t="shared" si="147"/>
        <v>-0.33868053045476154</v>
      </c>
      <c r="E218" s="11">
        <v>0.86279044256360993</v>
      </c>
      <c r="F218" s="11">
        <f t="shared" si="148"/>
        <v>0.52410991210884839</v>
      </c>
      <c r="G218" s="200">
        <f t="shared" si="150"/>
        <v>1.6786985779107866E-2</v>
      </c>
    </row>
    <row r="219" spans="1:7" x14ac:dyDescent="0.2">
      <c r="A219" t="str">
        <f t="shared" si="146"/>
        <v>34 Culture, media and sports occupations</v>
      </c>
      <c r="B219" s="11">
        <v>1.1336264258041397</v>
      </c>
      <c r="C219" s="11">
        <v>0.50567009483962633</v>
      </c>
      <c r="D219" s="11">
        <f t="shared" si="147"/>
        <v>-0.62795633096451342</v>
      </c>
      <c r="E219" s="11">
        <v>0.28473982735824671</v>
      </c>
      <c r="F219" s="11">
        <f t="shared" ref="F219:F220" si="151">SUM(D219:E219)</f>
        <v>-0.34321650360626671</v>
      </c>
      <c r="G219" s="200">
        <f t="shared" si="150"/>
        <v>1.5051074418908961E-2</v>
      </c>
    </row>
    <row r="220" spans="1:7" x14ac:dyDescent="0.2">
      <c r="A220" t="str">
        <f t="shared" si="146"/>
        <v>35 Business and public service associate professionals</v>
      </c>
      <c r="B220" s="11">
        <v>9.9236536561333075</v>
      </c>
      <c r="C220" s="11">
        <v>6.3162405719870032</v>
      </c>
      <c r="D220" s="11">
        <f t="shared" si="147"/>
        <v>-3.6074130841463043</v>
      </c>
      <c r="E220" s="11">
        <v>3.1078514811223257</v>
      </c>
      <c r="F220" s="11">
        <f t="shared" si="151"/>
        <v>-0.49956160302397867</v>
      </c>
      <c r="G220" s="200">
        <f t="shared" si="150"/>
        <v>1.8329203847769371E-2</v>
      </c>
    </row>
    <row r="221" spans="1:7" x14ac:dyDescent="0.2">
      <c r="A221" t="str">
        <f t="shared" si="146"/>
        <v>41 Administrative occupations</v>
      </c>
      <c r="B221" s="11">
        <v>23.002978629483188</v>
      </c>
      <c r="C221" s="11">
        <v>12.116839109133757</v>
      </c>
      <c r="D221" s="11">
        <f t="shared" si="147"/>
        <v>-10.886139520349431</v>
      </c>
      <c r="E221" s="11">
        <v>7.6929092659365104</v>
      </c>
      <c r="F221" s="11">
        <f t="shared" ref="F221:F224" si="152">SUM(D221:E221)</f>
        <v>-3.1932302544129207</v>
      </c>
      <c r="G221" s="200">
        <f t="shared" si="150"/>
        <v>1.9419824384120821E-2</v>
      </c>
    </row>
    <row r="222" spans="1:7" x14ac:dyDescent="0.2">
      <c r="A222" t="str">
        <f t="shared" si="146"/>
        <v>42 Secretarial and related occupations</v>
      </c>
      <c r="B222" s="11">
        <v>5.0696182673586216</v>
      </c>
      <c r="C222" s="11">
        <v>1.641636380311978</v>
      </c>
      <c r="D222" s="11">
        <f t="shared" si="147"/>
        <v>-3.4279818870466436</v>
      </c>
      <c r="E222" s="11">
        <v>1.6800120172262958</v>
      </c>
      <c r="F222" s="11">
        <f t="shared" si="152"/>
        <v>-1.7479698698203479</v>
      </c>
      <c r="G222" s="200">
        <f t="shared" si="150"/>
        <v>1.926469549191423E-2</v>
      </c>
    </row>
    <row r="223" spans="1:7" x14ac:dyDescent="0.2">
      <c r="A223" t="str">
        <f t="shared" si="146"/>
        <v>51 Skilled agricultural and related trades</v>
      </c>
      <c r="B223" s="11">
        <v>3.3947273679816159</v>
      </c>
      <c r="C223" s="11">
        <v>2.8634092540117648</v>
      </c>
      <c r="D223" s="11">
        <f t="shared" si="147"/>
        <v>-0.53131811396985107</v>
      </c>
      <c r="E223" s="11">
        <v>1.6143614034465519</v>
      </c>
      <c r="F223" s="11">
        <f t="shared" si="152"/>
        <v>1.0830432894767008</v>
      </c>
      <c r="G223" s="200">
        <f t="shared" si="150"/>
        <v>2.6274619077148786E-2</v>
      </c>
    </row>
    <row r="224" spans="1:7" x14ac:dyDescent="0.2">
      <c r="A224" t="str">
        <f t="shared" si="146"/>
        <v>52 Skilled metal, electrical and electronic trades</v>
      </c>
      <c r="B224" s="11">
        <v>9.559748770517384</v>
      </c>
      <c r="C224" s="11">
        <v>6.7153309477692922</v>
      </c>
      <c r="D224" s="11">
        <f t="shared" si="147"/>
        <v>-2.8444178227480919</v>
      </c>
      <c r="E224" s="11">
        <v>2.839155269008327</v>
      </c>
      <c r="F224" s="11">
        <f t="shared" si="152"/>
        <v>-5.2625537397648081E-3</v>
      </c>
      <c r="G224" s="200">
        <f t="shared" si="150"/>
        <v>1.748759080121709E-2</v>
      </c>
    </row>
    <row r="225" spans="1:7" x14ac:dyDescent="0.2">
      <c r="A225" t="str">
        <f t="shared" si="146"/>
        <v>53 Skilled construction and building trades</v>
      </c>
      <c r="B225" s="11">
        <v>7.5341037099379502</v>
      </c>
      <c r="C225" s="11">
        <v>7.2014446297459456</v>
      </c>
      <c r="D225" s="11">
        <f t="shared" si="147"/>
        <v>-0.33265908019200463</v>
      </c>
      <c r="E225" s="11">
        <v>3.193275925810735</v>
      </c>
      <c r="F225" s="11">
        <f t="shared" ref="F225" si="153">SUM(D225:E225)</f>
        <v>2.8606168456187304</v>
      </c>
      <c r="G225" s="200">
        <f t="shared" si="150"/>
        <v>2.3836961026511894E-2</v>
      </c>
    </row>
    <row r="226" spans="1:7" x14ac:dyDescent="0.2">
      <c r="A226" t="str">
        <f t="shared" si="146"/>
        <v>54 Textiles, printing and other skilled trades</v>
      </c>
      <c r="B226" s="11">
        <v>4.7395879245156234</v>
      </c>
      <c r="C226" s="11">
        <v>3.0584527075521266</v>
      </c>
      <c r="D226" s="11">
        <f t="shared" si="147"/>
        <v>-1.6811352169634968</v>
      </c>
      <c r="E226" s="11">
        <v>1.4912582113416248</v>
      </c>
      <c r="F226" s="11">
        <f t="shared" ref="F226" si="154">SUM(D226:E226)</f>
        <v>-0.18987700562187193</v>
      </c>
      <c r="G226" s="200">
        <f t="shared" si="150"/>
        <v>1.8404781048830809E-2</v>
      </c>
    </row>
    <row r="227" spans="1:7" x14ac:dyDescent="0.2">
      <c r="A227" t="str">
        <f t="shared" si="146"/>
        <v>61 Caring personal service occupations</v>
      </c>
      <c r="B227" s="11">
        <v>24.273400778704701</v>
      </c>
      <c r="C227" s="11">
        <v>18.118362386680115</v>
      </c>
      <c r="D227" s="11">
        <f>C227-B227</f>
        <v>-6.1550383920245864</v>
      </c>
      <c r="E227" s="11">
        <v>11.140754181088193</v>
      </c>
      <c r="F227" s="11">
        <f>SUM(D227:E227)</f>
        <v>4.9857157890636064</v>
      </c>
      <c r="G227" s="200">
        <f t="shared" si="150"/>
        <v>2.5501776661869036E-2</v>
      </c>
    </row>
    <row r="228" spans="1:7" x14ac:dyDescent="0.2">
      <c r="A228" t="str">
        <f t="shared" si="146"/>
        <v>62 Leisure, travel and related personal service occupations</v>
      </c>
      <c r="B228" s="11">
        <v>6.8227275501540374</v>
      </c>
      <c r="C228" s="11">
        <v>4.4852220547243347</v>
      </c>
      <c r="D228" s="11">
        <f t="shared" ref="D228:D234" si="155">C228-B228</f>
        <v>-2.3375054954297028</v>
      </c>
      <c r="E228" s="11">
        <v>2.6572016003274941</v>
      </c>
      <c r="F228" s="11">
        <f t="shared" ref="F228:F229" si="156">SUM(D228:E228)</f>
        <v>0.31969610489779132</v>
      </c>
      <c r="G228" s="200">
        <f t="shared" si="150"/>
        <v>2.2170016345097965E-2</v>
      </c>
    </row>
    <row r="229" spans="1:7" x14ac:dyDescent="0.2">
      <c r="A229" t="str">
        <f t="shared" si="146"/>
        <v>63 Community and civil enforcement occupations</v>
      </c>
      <c r="B229" s="11">
        <v>0.30830859710628006</v>
      </c>
      <c r="C229" s="11">
        <v>0.22959004419801199</v>
      </c>
      <c r="D229" s="11">
        <f t="shared" si="155"/>
        <v>-7.8718552908268069E-2</v>
      </c>
      <c r="E229" s="11">
        <v>9.7281470830182543E-2</v>
      </c>
      <c r="F229" s="11">
        <f t="shared" si="156"/>
        <v>1.8562917921914474E-2</v>
      </c>
      <c r="G229" s="200">
        <f t="shared" si="150"/>
        <v>1.8450936257849992E-2</v>
      </c>
    </row>
    <row r="230" spans="1:7" x14ac:dyDescent="0.2">
      <c r="A230" t="str">
        <f t="shared" si="146"/>
        <v>71 Sales occupations</v>
      </c>
      <c r="B230" s="11">
        <v>18.163313250284158</v>
      </c>
      <c r="C230" s="11">
        <v>12.148969237101646</v>
      </c>
      <c r="D230" s="11">
        <f t="shared" si="155"/>
        <v>-6.0143440131825123</v>
      </c>
      <c r="E230" s="11">
        <v>7.3347133385276448</v>
      </c>
      <c r="F230" s="11">
        <f t="shared" ref="F230:F231" si="157">SUM(D230:E230)</f>
        <v>1.3203693253451325</v>
      </c>
      <c r="G230" s="200">
        <f t="shared" si="150"/>
        <v>2.2870765870896204E-2</v>
      </c>
    </row>
    <row r="231" spans="1:7" x14ac:dyDescent="0.2">
      <c r="A231" t="str">
        <f t="shared" si="146"/>
        <v>72 Customer service occupations</v>
      </c>
      <c r="B231" s="11">
        <v>4.5192391399143794</v>
      </c>
      <c r="C231" s="11">
        <v>4.6948866995463465</v>
      </c>
      <c r="D231" s="11">
        <f t="shared" si="155"/>
        <v>0.1756475596319671</v>
      </c>
      <c r="E231" s="11">
        <v>2.5273760719096932</v>
      </c>
      <c r="F231" s="11">
        <f t="shared" si="157"/>
        <v>2.7030236315416603</v>
      </c>
      <c r="G231" s="200">
        <f t="shared" si="150"/>
        <v>3.0056425516462815E-2</v>
      </c>
    </row>
    <row r="232" spans="1:7" x14ac:dyDescent="0.2">
      <c r="A232" t="str">
        <f t="shared" si="146"/>
        <v>81 Process, plant and machine operatives</v>
      </c>
      <c r="B232" s="11">
        <v>11.734042530836767</v>
      </c>
      <c r="C232" s="11">
        <v>13.445940568010625</v>
      </c>
      <c r="D232" s="11">
        <f t="shared" si="155"/>
        <v>1.7118980371738584</v>
      </c>
      <c r="E232" s="11">
        <v>5.5206457604093817</v>
      </c>
      <c r="F232" s="11">
        <f t="shared" ref="F232:F233" si="158">SUM(D232:E232)</f>
        <v>7.2325437975832401</v>
      </c>
      <c r="G232" s="200">
        <f t="shared" si="150"/>
        <v>2.6039225088427598E-2</v>
      </c>
    </row>
    <row r="233" spans="1:7" x14ac:dyDescent="0.2">
      <c r="A233" t="str">
        <f t="shared" si="146"/>
        <v>82 Transport and mobile machine drivers and operatives</v>
      </c>
      <c r="B233" s="11">
        <v>13.177761205354699</v>
      </c>
      <c r="C233" s="11">
        <v>13.920552391474834</v>
      </c>
      <c r="D233" s="11">
        <f t="shared" si="155"/>
        <v>0.74279118612013484</v>
      </c>
      <c r="E233" s="11">
        <v>7.4196325920859794</v>
      </c>
      <c r="F233" s="11">
        <f t="shared" si="158"/>
        <v>8.1624237782061151</v>
      </c>
      <c r="G233" s="200">
        <f t="shared" si="150"/>
        <v>3.0223319132220983E-2</v>
      </c>
    </row>
    <row r="234" spans="1:7" x14ac:dyDescent="0.2">
      <c r="A234" t="str">
        <f t="shared" si="146"/>
        <v>91 Elementary trades and related occupations</v>
      </c>
      <c r="B234" s="11">
        <v>4.6151315125350383</v>
      </c>
      <c r="C234" s="11">
        <v>3.1662445582744585</v>
      </c>
      <c r="D234" s="11">
        <f t="shared" si="155"/>
        <v>-1.4488869542605798</v>
      </c>
      <c r="E234" s="11">
        <v>1.3405359100068164</v>
      </c>
      <c r="F234" s="11">
        <f t="shared" ref="F234" si="159">SUM(D234:E234)</f>
        <v>-0.10835104425376341</v>
      </c>
      <c r="G234" s="200">
        <f t="shared" si="150"/>
        <v>1.7145519644249152E-2</v>
      </c>
    </row>
    <row r="235" spans="1:7" x14ac:dyDescent="0.2">
      <c r="A235" t="str">
        <f t="shared" si="146"/>
        <v>92 Elementary administration and service occupations</v>
      </c>
      <c r="B235" s="11">
        <v>27.728747813258543</v>
      </c>
      <c r="C235" s="11">
        <v>24.009919815813362</v>
      </c>
      <c r="D235" s="11">
        <f t="shared" ref="D235" si="160">C235-B235</f>
        <v>-3.7188279974451817</v>
      </c>
      <c r="E235" s="11">
        <v>12.565715436417939</v>
      </c>
      <c r="F235" s="11">
        <f t="shared" ref="F235" si="161">SUM(D235:E235)</f>
        <v>8.8468874389727574</v>
      </c>
      <c r="G235" s="200">
        <f t="shared" ref="G235:G236" si="162">IF(B235&gt;0,(1+(E235/B235))^(1/($C$6-$B$6))-1,0)</f>
        <v>2.5229296283316049E-2</v>
      </c>
    </row>
    <row r="236" spans="1:7" x14ac:dyDescent="0.2">
      <c r="A236" t="str">
        <f t="shared" si="146"/>
        <v>All occupations</v>
      </c>
      <c r="B236" s="11">
        <f>SUM(B210:B235)</f>
        <v>222.71801809474769</v>
      </c>
      <c r="C236" s="11">
        <f t="shared" ref="C236:F236" si="163">SUM(C210:C235)</f>
        <v>170.20640490717992</v>
      </c>
      <c r="D236" s="11">
        <f t="shared" si="163"/>
        <v>-52.511613187567747</v>
      </c>
      <c r="E236" s="11">
        <f t="shared" si="163"/>
        <v>90.434232617838148</v>
      </c>
      <c r="F236" s="11">
        <f t="shared" si="163"/>
        <v>37.922619430270395</v>
      </c>
      <c r="G236" s="200">
        <f t="shared" si="162"/>
        <v>2.2978906862345827E-2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8.5147635223672449</v>
      </c>
      <c r="C239" s="11">
        <v>5.3940015488802402</v>
      </c>
      <c r="D239" s="11">
        <f>C239-B239</f>
        <v>-3.1207619734870047</v>
      </c>
      <c r="E239" s="11">
        <v>3.0453387852551943</v>
      </c>
      <c r="F239" s="11">
        <f>SUM(D239:E239)</f>
        <v>-7.5423188231810379E-2</v>
      </c>
      <c r="G239" s="200">
        <f>IF(B239&gt;0,(1+(E239/B239))^(1/($C$6-$B$6))-1,0)</f>
        <v>2.0593048158410676E-2</v>
      </c>
    </row>
    <row r="240" spans="1:7" x14ac:dyDescent="0.2">
      <c r="A240" t="str">
        <f t="shared" si="165"/>
        <v>12 Other managers and proprietors</v>
      </c>
      <c r="B240" s="11">
        <v>4.5180107811132286</v>
      </c>
      <c r="C240" s="11">
        <v>3.4003044132326052</v>
      </c>
      <c r="D240" s="11">
        <f t="shared" ref="D240:D255" si="166">C240-B240</f>
        <v>-1.1177063678806234</v>
      </c>
      <c r="E240" s="11">
        <v>1.986397549814888</v>
      </c>
      <c r="F240" s="11">
        <f t="shared" ref="F240:F247" si="167">SUM(D240:E240)</f>
        <v>0.86869118193426464</v>
      </c>
      <c r="G240" s="200">
        <f t="shared" ref="G240:G242" si="168">IF(B240&gt;0,(1+(E240/B240))^(1/($C$6-$B$6))-1,0)</f>
        <v>2.4591390639143063E-2</v>
      </c>
    </row>
    <row r="241" spans="1:7" x14ac:dyDescent="0.2">
      <c r="A241" t="str">
        <f t="shared" si="165"/>
        <v>21 Science, research, engineering and technology professionals</v>
      </c>
      <c r="B241" s="11">
        <v>4.3862344343824491</v>
      </c>
      <c r="C241" s="11">
        <v>2.8092929079099478</v>
      </c>
      <c r="D241" s="11">
        <f t="shared" si="166"/>
        <v>-1.5769415264725013</v>
      </c>
      <c r="E241" s="11">
        <v>1.1586436985071513</v>
      </c>
      <c r="F241" s="11">
        <f t="shared" si="167"/>
        <v>-0.41829782796534998</v>
      </c>
      <c r="G241" s="200">
        <f t="shared" si="168"/>
        <v>1.5749641457832197E-2</v>
      </c>
    </row>
    <row r="242" spans="1:7" x14ac:dyDescent="0.2">
      <c r="A242" t="str">
        <f t="shared" si="165"/>
        <v>22 Health professionals</v>
      </c>
      <c r="B242" s="11">
        <v>1.988944540509533</v>
      </c>
      <c r="C242" s="11">
        <v>1.5173801715807806</v>
      </c>
      <c r="D242" s="11">
        <f t="shared" si="166"/>
        <v>-0.47156436892875231</v>
      </c>
      <c r="E242" s="11">
        <v>0.83193357139257229</v>
      </c>
      <c r="F242" s="11">
        <f t="shared" si="167"/>
        <v>0.36036920246381998</v>
      </c>
      <c r="G242" s="200">
        <f t="shared" si="168"/>
        <v>2.3569751548276008E-2</v>
      </c>
    </row>
    <row r="243" spans="1:7" x14ac:dyDescent="0.2">
      <c r="A243" t="str">
        <f t="shared" si="165"/>
        <v>23 Teaching and other educational professionals</v>
      </c>
      <c r="B243" s="11">
        <v>1.1809882572772561</v>
      </c>
      <c r="C243" s="11">
        <v>0.8496632794164779</v>
      </c>
      <c r="D243" s="11">
        <f t="shared" si="166"/>
        <v>-0.33132497786077819</v>
      </c>
      <c r="E243" s="11">
        <v>0.47011986642987974</v>
      </c>
      <c r="F243" s="11">
        <f t="shared" si="167"/>
        <v>0.13879488856910155</v>
      </c>
      <c r="G243" s="200">
        <f>IF(B243&gt;0,(1+(E243/B243))^(1/($C$6-$B$6))-1,0)</f>
        <v>2.2591069573234535E-2</v>
      </c>
    </row>
    <row r="244" spans="1:7" x14ac:dyDescent="0.2">
      <c r="A244" t="str">
        <f t="shared" si="165"/>
        <v>24 Business, media and public service professionals</v>
      </c>
      <c r="B244" s="11">
        <v>4.3954701398080314</v>
      </c>
      <c r="C244" s="11">
        <v>2.9264852891287485</v>
      </c>
      <c r="D244" s="11">
        <f t="shared" si="166"/>
        <v>-1.4689848506792829</v>
      </c>
      <c r="E244" s="11">
        <v>1.5787873649621949</v>
      </c>
      <c r="F244" s="11">
        <f t="shared" si="167"/>
        <v>0.10980251428291199</v>
      </c>
      <c r="G244" s="200">
        <f t="shared" ref="G244:G263" si="169">IF(B244&gt;0,(1+(E244/B244))^(1/($C$6-$B$6))-1,0)</f>
        <v>2.066974212164463E-2</v>
      </c>
    </row>
    <row r="245" spans="1:7" x14ac:dyDescent="0.2">
      <c r="A245" t="str">
        <f t="shared" si="165"/>
        <v>31 Science, engineering and technology associate professionals</v>
      </c>
      <c r="B245" s="11">
        <v>2.8100755858641073</v>
      </c>
      <c r="C245" s="11">
        <v>1.6929489450187953</v>
      </c>
      <c r="D245" s="11">
        <f t="shared" si="166"/>
        <v>-1.117126640845312</v>
      </c>
      <c r="E245" s="11">
        <v>0.76246977593110932</v>
      </c>
      <c r="F245" s="11">
        <f t="shared" si="167"/>
        <v>-0.35465686491420267</v>
      </c>
      <c r="G245" s="200">
        <f>IF(B245&gt;0,(1+(E245/B245))^(1/($C$6-$B$6))-1,0)</f>
        <v>1.6133220491125977E-2</v>
      </c>
    </row>
    <row r="246" spans="1:7" x14ac:dyDescent="0.2">
      <c r="A246" t="str">
        <f t="shared" si="165"/>
        <v>32 Health and social care associate professionals</v>
      </c>
      <c r="B246" s="11">
        <v>0.93936890180062549</v>
      </c>
      <c r="C246" s="11">
        <v>0.57615078840718148</v>
      </c>
      <c r="D246" s="11">
        <f t="shared" si="166"/>
        <v>-0.36321811339344401</v>
      </c>
      <c r="E246" s="11">
        <v>0.33982013685520818</v>
      </c>
      <c r="F246" s="11">
        <f t="shared" si="167"/>
        <v>-2.3397976538235832E-2</v>
      </c>
      <c r="G246" s="200">
        <f t="shared" si="169"/>
        <v>2.0798218346765207E-2</v>
      </c>
    </row>
    <row r="247" spans="1:7" x14ac:dyDescent="0.2">
      <c r="A247" t="str">
        <f t="shared" si="165"/>
        <v>33 Protective service occupations</v>
      </c>
      <c r="B247" s="11">
        <v>1.5901059759235243</v>
      </c>
      <c r="C247" s="11">
        <v>1.1412251427514917</v>
      </c>
      <c r="D247" s="11">
        <f t="shared" si="166"/>
        <v>-0.44888083317203264</v>
      </c>
      <c r="E247" s="11">
        <v>0.49109700402005174</v>
      </c>
      <c r="F247" s="11">
        <f t="shared" si="167"/>
        <v>4.2216170848019097E-2</v>
      </c>
      <c r="G247" s="200">
        <f t="shared" si="169"/>
        <v>1.8104971039570872E-2</v>
      </c>
    </row>
    <row r="248" spans="1:7" x14ac:dyDescent="0.2">
      <c r="A248" t="str">
        <f t="shared" si="165"/>
        <v>34 Culture, media and sports occupations</v>
      </c>
      <c r="B248" s="11">
        <v>0.97619051679315794</v>
      </c>
      <c r="C248" s="11">
        <v>0.56550485850465881</v>
      </c>
      <c r="D248" s="11">
        <f t="shared" si="166"/>
        <v>-0.41068565828849912</v>
      </c>
      <c r="E248" s="11">
        <v>0.28083482544215949</v>
      </c>
      <c r="F248" s="11">
        <f t="shared" ref="F248:F249" si="170">SUM(D248:E248)</f>
        <v>-0.12985083284633964</v>
      </c>
      <c r="G248" s="200">
        <f t="shared" si="169"/>
        <v>1.6999243642593642E-2</v>
      </c>
    </row>
    <row r="249" spans="1:7" x14ac:dyDescent="0.2">
      <c r="A249" t="str">
        <f t="shared" si="165"/>
        <v>35 Business and public service associate professionals</v>
      </c>
      <c r="B249" s="11">
        <v>5.9714989881467657</v>
      </c>
      <c r="C249" s="11">
        <v>3.1053760588801942</v>
      </c>
      <c r="D249" s="11">
        <f t="shared" si="166"/>
        <v>-2.8661229292665715</v>
      </c>
      <c r="E249" s="11">
        <v>1.6228323706865759</v>
      </c>
      <c r="F249" s="11">
        <f t="shared" si="170"/>
        <v>-1.2432905585799956</v>
      </c>
      <c r="G249" s="200">
        <f t="shared" si="169"/>
        <v>1.6156061126587407E-2</v>
      </c>
    </row>
    <row r="250" spans="1:7" x14ac:dyDescent="0.2">
      <c r="A250" t="str">
        <f t="shared" si="165"/>
        <v>41 Administrative occupations</v>
      </c>
      <c r="B250" s="11">
        <v>10.463486784400533</v>
      </c>
      <c r="C250" s="11">
        <v>2.8426381456810796</v>
      </c>
      <c r="D250" s="11">
        <f t="shared" si="166"/>
        <v>-7.6208486387194538</v>
      </c>
      <c r="E250" s="11">
        <v>2.1588830668065508</v>
      </c>
      <c r="F250" s="11">
        <f t="shared" ref="F250:F253" si="171">SUM(D250:E250)</f>
        <v>-5.461965571912903</v>
      </c>
      <c r="G250" s="200">
        <f t="shared" si="169"/>
        <v>1.258377617560269E-2</v>
      </c>
    </row>
    <row r="251" spans="1:7" x14ac:dyDescent="0.2">
      <c r="A251" t="str">
        <f t="shared" si="165"/>
        <v>42 Secretarial and related occupations</v>
      </c>
      <c r="B251" s="11">
        <v>4.106309419181212</v>
      </c>
      <c r="C251" s="11">
        <v>0.86715031872048287</v>
      </c>
      <c r="D251" s="11">
        <f t="shared" si="166"/>
        <v>-3.239159100460729</v>
      </c>
      <c r="E251" s="11">
        <v>0.84982242529781216</v>
      </c>
      <c r="F251" s="11">
        <f t="shared" si="171"/>
        <v>-2.3893366751629168</v>
      </c>
      <c r="G251" s="200">
        <f t="shared" si="169"/>
        <v>1.2619015762857844E-2</v>
      </c>
    </row>
    <row r="252" spans="1:7" x14ac:dyDescent="0.2">
      <c r="A252" t="str">
        <f t="shared" si="165"/>
        <v>51 Skilled agricultural and related trades</v>
      </c>
      <c r="B252" s="11">
        <v>2.5113976083792187</v>
      </c>
      <c r="C252" s="11">
        <v>1.5000943675187055</v>
      </c>
      <c r="D252" s="11">
        <f t="shared" si="166"/>
        <v>-1.0113032408605132</v>
      </c>
      <c r="E252" s="11">
        <v>0.88681159570375256</v>
      </c>
      <c r="F252" s="11">
        <f t="shared" si="171"/>
        <v>-0.12449164515676059</v>
      </c>
      <c r="G252" s="200">
        <f t="shared" si="169"/>
        <v>2.0365209349926694E-2</v>
      </c>
    </row>
    <row r="253" spans="1:7" x14ac:dyDescent="0.2">
      <c r="A253" t="str">
        <f t="shared" si="165"/>
        <v>52 Skilled metal, electrical and electronic trades</v>
      </c>
      <c r="B253" s="11">
        <v>4.9019396174643015</v>
      </c>
      <c r="C253" s="11">
        <v>2.2460880839965767</v>
      </c>
      <c r="D253" s="11">
        <f t="shared" si="166"/>
        <v>-2.6558515334677248</v>
      </c>
      <c r="E253" s="11">
        <v>1.3115070666229034</v>
      </c>
      <c r="F253" s="11">
        <f t="shared" si="171"/>
        <v>-1.3443444668448215</v>
      </c>
      <c r="G253" s="200">
        <f t="shared" si="169"/>
        <v>1.5931223133353933E-2</v>
      </c>
    </row>
    <row r="254" spans="1:7" x14ac:dyDescent="0.2">
      <c r="A254" t="str">
        <f t="shared" si="165"/>
        <v>53 Skilled construction and building trades</v>
      </c>
      <c r="B254" s="11">
        <v>3.8603740051784037</v>
      </c>
      <c r="C254" s="11">
        <v>2.380428720325567</v>
      </c>
      <c r="D254" s="11">
        <f t="shared" si="166"/>
        <v>-1.4799452848528367</v>
      </c>
      <c r="E254" s="11">
        <v>1.3101169481851074</v>
      </c>
      <c r="F254" s="11">
        <f t="shared" ref="F254" si="172">SUM(D254:E254)</f>
        <v>-0.16982833666772934</v>
      </c>
      <c r="G254" s="200">
        <f t="shared" si="169"/>
        <v>1.9671216235849664E-2</v>
      </c>
    </row>
    <row r="255" spans="1:7" x14ac:dyDescent="0.2">
      <c r="A255" t="str">
        <f t="shared" si="165"/>
        <v>54 Textiles, printing and other skilled trades</v>
      </c>
      <c r="B255" s="11">
        <v>3.8494505761357898</v>
      </c>
      <c r="C255" s="11">
        <v>2.4990484734194736</v>
      </c>
      <c r="D255" s="11">
        <f t="shared" si="166"/>
        <v>-1.3504021027163162</v>
      </c>
      <c r="E255" s="11">
        <v>1.1519224462009172</v>
      </c>
      <c r="F255" s="11">
        <f t="shared" ref="F255" si="173">SUM(D255:E255)</f>
        <v>-0.19847965651539901</v>
      </c>
      <c r="G255" s="200">
        <f t="shared" si="169"/>
        <v>1.7605314906789182E-2</v>
      </c>
    </row>
    <row r="256" spans="1:7" x14ac:dyDescent="0.2">
      <c r="A256" t="str">
        <f t="shared" si="165"/>
        <v>61 Caring personal service occupations</v>
      </c>
      <c r="B256" s="11">
        <v>3.7403467128606689</v>
      </c>
      <c r="C256" s="11">
        <v>1.8229775417084266</v>
      </c>
      <c r="D256" s="11">
        <f>C256-B256</f>
        <v>-1.9173691711522423</v>
      </c>
      <c r="E256" s="11">
        <v>0.81398238407741352</v>
      </c>
      <c r="F256" s="11">
        <f>SUM(D256:E256)</f>
        <v>-1.1033867870748288</v>
      </c>
      <c r="G256" s="200">
        <f t="shared" si="169"/>
        <v>1.3213194125852201E-2</v>
      </c>
    </row>
    <row r="257" spans="1:7" x14ac:dyDescent="0.2">
      <c r="A257" t="str">
        <f t="shared" si="165"/>
        <v>62 Leisure, travel and related personal service occupations</v>
      </c>
      <c r="B257" s="11">
        <v>4.4943543622706308</v>
      </c>
      <c r="C257" s="11">
        <v>3.6911112038628962</v>
      </c>
      <c r="D257" s="11">
        <f t="shared" ref="D257:D263" si="174">C257-B257</f>
        <v>-0.80324315840773464</v>
      </c>
      <c r="E257" s="11">
        <v>1.8099519857601947</v>
      </c>
      <c r="F257" s="11">
        <f t="shared" ref="F257:F258" si="175">SUM(D257:E257)</f>
        <v>1.00670882735246</v>
      </c>
      <c r="G257" s="200">
        <f t="shared" si="169"/>
        <v>2.2817146206523198E-2</v>
      </c>
    </row>
    <row r="258" spans="1:7" x14ac:dyDescent="0.2">
      <c r="A258" t="str">
        <f t="shared" si="165"/>
        <v>63 Community and civil enforcement occupations</v>
      </c>
      <c r="B258" s="11">
        <v>0.26325736126509036</v>
      </c>
      <c r="C258" s="11">
        <v>0.16159711623670814</v>
      </c>
      <c r="D258" s="11">
        <f t="shared" si="174"/>
        <v>-0.10166024502838222</v>
      </c>
      <c r="E258" s="11">
        <v>7.8061757012454505E-2</v>
      </c>
      <c r="F258" s="11">
        <f t="shared" si="175"/>
        <v>-2.3598488015927718E-2</v>
      </c>
      <c r="G258" s="200">
        <f t="shared" si="169"/>
        <v>1.7463111662726183E-2</v>
      </c>
    </row>
    <row r="259" spans="1:7" x14ac:dyDescent="0.2">
      <c r="A259" t="str">
        <f t="shared" si="165"/>
        <v>71 Sales occupations</v>
      </c>
      <c r="B259" s="11">
        <v>11.984885260681192</v>
      </c>
      <c r="C259" s="11">
        <v>3.4576151432846061</v>
      </c>
      <c r="D259" s="11">
        <f t="shared" si="174"/>
        <v>-8.5272701173965864</v>
      </c>
      <c r="E259" s="11">
        <v>2.8203817421252695</v>
      </c>
      <c r="F259" s="11">
        <f t="shared" ref="F259:F260" si="176">SUM(D259:E259)</f>
        <v>-5.7068883752713173</v>
      </c>
      <c r="G259" s="200">
        <f t="shared" si="169"/>
        <v>1.4188832778502247E-2</v>
      </c>
    </row>
    <row r="260" spans="1:7" x14ac:dyDescent="0.2">
      <c r="A260" t="str">
        <f t="shared" si="165"/>
        <v>72 Customer service occupations</v>
      </c>
      <c r="B260" s="11">
        <v>2.1282882580694085</v>
      </c>
      <c r="C260" s="11">
        <v>1.5496844031292645</v>
      </c>
      <c r="D260" s="11">
        <f t="shared" si="174"/>
        <v>-0.57860385494014399</v>
      </c>
      <c r="E260" s="11">
        <v>0.66188455509165323</v>
      </c>
      <c r="F260" s="11">
        <f t="shared" si="176"/>
        <v>8.3280700151509235E-2</v>
      </c>
      <c r="G260" s="200">
        <f t="shared" si="169"/>
        <v>1.8216296414625299E-2</v>
      </c>
    </row>
    <row r="261" spans="1:7" x14ac:dyDescent="0.2">
      <c r="A261" t="str">
        <f t="shared" si="165"/>
        <v>81 Process, plant and machine operatives</v>
      </c>
      <c r="B261" s="11">
        <v>9.7058849938580494</v>
      </c>
      <c r="C261" s="11">
        <v>5.1744754493215215</v>
      </c>
      <c r="D261" s="11">
        <f t="shared" si="174"/>
        <v>-4.5314095445365279</v>
      </c>
      <c r="E261" s="11">
        <v>3.0554851658453233</v>
      </c>
      <c r="F261" s="11">
        <f t="shared" ref="F261:F262" si="177">SUM(D261:E261)</f>
        <v>-1.4759243786912046</v>
      </c>
      <c r="G261" s="200">
        <f t="shared" si="169"/>
        <v>1.8413492231712292E-2</v>
      </c>
    </row>
    <row r="262" spans="1:7" x14ac:dyDescent="0.2">
      <c r="A262" t="str">
        <f t="shared" si="165"/>
        <v>82 Transport and mobile machine drivers and operatives</v>
      </c>
      <c r="B262" s="11">
        <v>11.059796406862194</v>
      </c>
      <c r="C262" s="11">
        <v>6.5991887130849918</v>
      </c>
      <c r="D262" s="11">
        <f t="shared" si="174"/>
        <v>-4.4606076937772023</v>
      </c>
      <c r="E262" s="11">
        <v>4.2621248706977681</v>
      </c>
      <c r="F262" s="11">
        <f t="shared" si="177"/>
        <v>-0.19848282307943421</v>
      </c>
      <c r="G262" s="200">
        <f t="shared" si="169"/>
        <v>2.1969040792892747E-2</v>
      </c>
    </row>
    <row r="263" spans="1:7" x14ac:dyDescent="0.2">
      <c r="A263" t="str">
        <f t="shared" si="165"/>
        <v>91 Elementary trades and related occupations</v>
      </c>
      <c r="B263" s="11">
        <v>6.6097507190641016</v>
      </c>
      <c r="C263" s="11">
        <v>3.8754960169176798</v>
      </c>
      <c r="D263" s="11">
        <f t="shared" si="174"/>
        <v>-2.7342547021464219</v>
      </c>
      <c r="E263" s="11">
        <v>1.9276407560287554</v>
      </c>
      <c r="F263" s="11">
        <f t="shared" ref="F263" si="178">SUM(D263:E263)</f>
        <v>-0.80661394611766646</v>
      </c>
      <c r="G263" s="200">
        <f t="shared" si="169"/>
        <v>1.7207002043640562E-2</v>
      </c>
    </row>
    <row r="264" spans="1:7" x14ac:dyDescent="0.2">
      <c r="A264" t="str">
        <f t="shared" si="165"/>
        <v>92 Elementary administration and service occupations</v>
      </c>
      <c r="B264" s="11">
        <v>24.720449075526254</v>
      </c>
      <c r="C264" s="11">
        <v>15.290927589703168</v>
      </c>
      <c r="D264" s="11">
        <f t="shared" ref="D264" si="179">C264-B264</f>
        <v>-9.429521485823086</v>
      </c>
      <c r="E264" s="11">
        <v>8.2738214613551229</v>
      </c>
      <c r="F264" s="11">
        <f>SUM(D264:E264)</f>
        <v>-1.1557000244679632</v>
      </c>
      <c r="G264" s="200">
        <f t="shared" ref="G264:G265" si="180">IF(B264&gt;0,(1+(E264/B264))^(1/($C$6-$B$6))-1,0)</f>
        <v>1.9433290309933682E-2</v>
      </c>
    </row>
    <row r="265" spans="1:7" x14ac:dyDescent="0.2">
      <c r="A265" t="str">
        <f t="shared" si="165"/>
        <v>All occupations</v>
      </c>
      <c r="B265" s="11">
        <f>SUM(B239:B264)</f>
        <v>141.67162280518298</v>
      </c>
      <c r="C265" s="11">
        <f t="shared" ref="C265:F265" si="181">SUM(C239:C264)</f>
        <v>77.936854690622255</v>
      </c>
      <c r="D265" s="11">
        <f t="shared" si="181"/>
        <v>-63.734768114560701</v>
      </c>
      <c r="E265" s="11">
        <f t="shared" si="181"/>
        <v>43.940673176107978</v>
      </c>
      <c r="F265" s="11">
        <f t="shared" si="181"/>
        <v>-19.794094938452716</v>
      </c>
      <c r="G265" s="200">
        <f t="shared" si="180"/>
        <v>1.8173036154781164E-2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1.3989376344562334</v>
      </c>
      <c r="C268" s="11">
        <v>1.1779789731857966</v>
      </c>
      <c r="D268" s="11">
        <f>C268-B268</f>
        <v>-0.22095866127043684</v>
      </c>
      <c r="E268" s="11">
        <v>0.44695613831625292</v>
      </c>
      <c r="F268" s="11">
        <f>SUM(D268:E268)</f>
        <v>0.22599747704581608</v>
      </c>
      <c r="G268" s="200">
        <f>IF(B268&gt;0,(1+(E268/B268))^(1/($C$6-$B$6))-1,0)</f>
        <v>1.8655239620654962E-2</v>
      </c>
    </row>
    <row r="269" spans="1:7" x14ac:dyDescent="0.2">
      <c r="A269" t="str">
        <f t="shared" si="183"/>
        <v>12 Other managers and proprietors</v>
      </c>
      <c r="B269" s="11">
        <v>1.3965486215819438</v>
      </c>
      <c r="C269" s="11">
        <v>2.3052850181171896</v>
      </c>
      <c r="D269" s="11">
        <f t="shared" ref="D269:D284" si="184">C269-B269</f>
        <v>0.90873639653524574</v>
      </c>
      <c r="E269" s="11">
        <v>0.79252527132674522</v>
      </c>
      <c r="F269" s="11">
        <f t="shared" ref="F269:F276" si="185">SUM(D269:E269)</f>
        <v>1.701261667861991</v>
      </c>
      <c r="G269" s="200">
        <f t="shared" ref="G269:G271" si="186">IF(B269&gt;0,(1+(E269/B269))^(1/($C$6-$B$6))-1,0)</f>
        <v>3.0418444763317565E-2</v>
      </c>
    </row>
    <row r="270" spans="1:7" x14ac:dyDescent="0.2">
      <c r="A270" t="str">
        <f t="shared" si="183"/>
        <v>21 Science, research, engineering and technology professionals</v>
      </c>
      <c r="B270" s="11">
        <v>0.77523245184506873</v>
      </c>
      <c r="C270" s="11">
        <v>0.97396552618331866</v>
      </c>
      <c r="D270" s="11">
        <f t="shared" si="184"/>
        <v>0.19873307433824994</v>
      </c>
      <c r="E270" s="11">
        <v>0.2852156420528581</v>
      </c>
      <c r="F270" s="11">
        <f t="shared" si="185"/>
        <v>0.48394871639110804</v>
      </c>
      <c r="G270" s="200">
        <f t="shared" si="186"/>
        <v>2.1105224092848429E-2</v>
      </c>
    </row>
    <row r="271" spans="1:7" x14ac:dyDescent="0.2">
      <c r="A271" t="str">
        <f t="shared" si="183"/>
        <v>22 Health professionals</v>
      </c>
      <c r="B271" s="11">
        <v>0.22827617794541663</v>
      </c>
      <c r="C271" s="11">
        <v>0.32470408819391189</v>
      </c>
      <c r="D271" s="11">
        <f t="shared" si="184"/>
        <v>9.6427910248495258E-2</v>
      </c>
      <c r="E271" s="11">
        <v>0.12650645643237429</v>
      </c>
      <c r="F271" s="11">
        <f t="shared" si="185"/>
        <v>0.22293436668086955</v>
      </c>
      <c r="G271" s="200">
        <f t="shared" si="186"/>
        <v>2.983295222388449E-2</v>
      </c>
    </row>
    <row r="272" spans="1:7" x14ac:dyDescent="0.2">
      <c r="A272" t="str">
        <f t="shared" si="183"/>
        <v>23 Teaching and other educational professionals</v>
      </c>
      <c r="B272" s="11">
        <v>0.27289127627119503</v>
      </c>
      <c r="C272" s="11">
        <v>0.32697465872571085</v>
      </c>
      <c r="D272" s="11">
        <f t="shared" si="184"/>
        <v>5.4083382454515827E-2</v>
      </c>
      <c r="E272" s="11">
        <v>0.15275771480071848</v>
      </c>
      <c r="F272" s="11">
        <f t="shared" si="185"/>
        <v>0.20684109725523431</v>
      </c>
      <c r="G272" s="200">
        <f>IF(B272&gt;0,(1+(E272/B272))^(1/($C$6-$B$6))-1,0)</f>
        <v>3.0079625369317187E-2</v>
      </c>
    </row>
    <row r="273" spans="1:7" x14ac:dyDescent="0.2">
      <c r="A273" t="str">
        <f t="shared" si="183"/>
        <v>24 Business, media and public service professionals</v>
      </c>
      <c r="B273" s="11">
        <v>0.85453218381879936</v>
      </c>
      <c r="C273" s="11">
        <v>0.92173503089564246</v>
      </c>
      <c r="D273" s="11">
        <f t="shared" si="184"/>
        <v>6.7202847076843097E-2</v>
      </c>
      <c r="E273" s="11">
        <v>0.37890202896932301</v>
      </c>
      <c r="F273" s="11">
        <f t="shared" si="185"/>
        <v>0.44610487604616611</v>
      </c>
      <c r="G273" s="200">
        <f t="shared" ref="G273" si="187">IF(B273&gt;0,(1+(E273/B273))^(1/($C$6-$B$6))-1,0)</f>
        <v>2.4768666262590777E-2</v>
      </c>
    </row>
    <row r="274" spans="1:7" x14ac:dyDescent="0.2">
      <c r="A274" t="str">
        <f t="shared" si="183"/>
        <v>31 Science, engineering and technology associate professionals</v>
      </c>
      <c r="B274" s="11">
        <v>0.4602535624512199</v>
      </c>
      <c r="C274" s="11">
        <v>0.52064910412734289</v>
      </c>
      <c r="D274" s="11">
        <f t="shared" si="184"/>
        <v>6.0395541676122988E-2</v>
      </c>
      <c r="E274" s="11">
        <v>0.20697248770245927</v>
      </c>
      <c r="F274" s="11">
        <f t="shared" si="185"/>
        <v>0.26736802937858228</v>
      </c>
      <c r="G274" s="200">
        <f>IF(B274&gt;0,(1+(E274/B274))^(1/($C$6-$B$6))-1,0)</f>
        <v>2.5065748689536926E-2</v>
      </c>
    </row>
    <row r="275" spans="1:7" x14ac:dyDescent="0.2">
      <c r="A275" t="str">
        <f t="shared" si="183"/>
        <v>32 Health and social care associate professionals</v>
      </c>
      <c r="B275" s="11">
        <v>0.13315000526730297</v>
      </c>
      <c r="C275" s="11">
        <v>0.18959071749367473</v>
      </c>
      <c r="D275" s="11">
        <f t="shared" si="184"/>
        <v>5.6440712226371759E-2</v>
      </c>
      <c r="E275" s="11">
        <v>7.7309241129516759E-2</v>
      </c>
      <c r="F275" s="11">
        <f t="shared" si="185"/>
        <v>0.13374995335588852</v>
      </c>
      <c r="G275" s="200">
        <f t="shared" ref="G275:G292" si="188">IF(B275&gt;0,(1+(E275/B275))^(1/($C$6-$B$6))-1,0)</f>
        <v>3.0991587295765566E-2</v>
      </c>
    </row>
    <row r="276" spans="1:7" x14ac:dyDescent="0.2">
      <c r="A276" t="str">
        <f t="shared" si="183"/>
        <v>33 Protective service occupations</v>
      </c>
      <c r="B276" s="11">
        <v>0.20991553426878765</v>
      </c>
      <c r="C276" s="11">
        <v>8.2821932500104889E-2</v>
      </c>
      <c r="D276" s="11">
        <f t="shared" si="184"/>
        <v>-0.12709360176868276</v>
      </c>
      <c r="E276" s="11">
        <v>3.6945812813784229E-2</v>
      </c>
      <c r="F276" s="11">
        <f t="shared" si="185"/>
        <v>-9.0147788954898528E-2</v>
      </c>
      <c r="G276" s="200">
        <f t="shared" si="188"/>
        <v>1.0866725187898885E-2</v>
      </c>
    </row>
    <row r="277" spans="1:7" x14ac:dyDescent="0.2">
      <c r="A277" t="str">
        <f t="shared" si="183"/>
        <v>34 Culture, media and sports occupations</v>
      </c>
      <c r="B277" s="11">
        <v>0.31261351722901343</v>
      </c>
      <c r="C277" s="11">
        <v>0.27422215631683655</v>
      </c>
      <c r="D277" s="11">
        <f t="shared" si="184"/>
        <v>-3.8391360912176875E-2</v>
      </c>
      <c r="E277" s="11">
        <v>0.11210593697792898</v>
      </c>
      <c r="F277" s="11">
        <f t="shared" ref="F277:F278" si="189">SUM(D277:E277)</f>
        <v>7.3714576065752102E-2</v>
      </c>
      <c r="G277" s="200">
        <f t="shared" si="188"/>
        <v>2.0640881982235459E-2</v>
      </c>
    </row>
    <row r="278" spans="1:7" x14ac:dyDescent="0.2">
      <c r="A278" t="str">
        <f t="shared" si="183"/>
        <v>35 Business and public service associate professionals</v>
      </c>
      <c r="B278" s="11">
        <v>1.0583866304211813</v>
      </c>
      <c r="C278" s="11">
        <v>0.86924808227407835</v>
      </c>
      <c r="D278" s="11">
        <f t="shared" si="184"/>
        <v>-0.18913854814710296</v>
      </c>
      <c r="E278" s="11">
        <v>0.33151409494349054</v>
      </c>
      <c r="F278" s="11">
        <f t="shared" si="189"/>
        <v>0.14237554679638759</v>
      </c>
      <c r="G278" s="200">
        <f t="shared" si="188"/>
        <v>1.8331776153345691E-2</v>
      </c>
    </row>
    <row r="279" spans="1:7" x14ac:dyDescent="0.2">
      <c r="A279" t="str">
        <f t="shared" si="183"/>
        <v>41 Administrative occupations</v>
      </c>
      <c r="B279" s="11">
        <v>1.999704656080086</v>
      </c>
      <c r="C279" s="11">
        <v>1.1237239552358262</v>
      </c>
      <c r="D279" s="11">
        <f t="shared" si="184"/>
        <v>-0.87598070084425972</v>
      </c>
      <c r="E279" s="11">
        <v>0.54672409622438589</v>
      </c>
      <c r="F279" s="11">
        <f t="shared" ref="F279:F282" si="190">SUM(D279:E279)</f>
        <v>-0.32925660461987383</v>
      </c>
      <c r="G279" s="200">
        <f t="shared" si="188"/>
        <v>1.6243337648259359E-2</v>
      </c>
    </row>
    <row r="280" spans="1:7" x14ac:dyDescent="0.2">
      <c r="A280" t="str">
        <f t="shared" si="183"/>
        <v>42 Secretarial and related occupations</v>
      </c>
      <c r="B280" s="11">
        <v>0.90626413106053427</v>
      </c>
      <c r="C280" s="11">
        <v>1.0014257188059672</v>
      </c>
      <c r="D280" s="11">
        <f t="shared" si="184"/>
        <v>9.516158774543293E-2</v>
      </c>
      <c r="E280" s="11">
        <v>0.50168817062898041</v>
      </c>
      <c r="F280" s="11">
        <f t="shared" si="190"/>
        <v>0.59684975837441334</v>
      </c>
      <c r="G280" s="200">
        <f t="shared" si="188"/>
        <v>2.9806297665929682E-2</v>
      </c>
    </row>
    <row r="281" spans="1:7" x14ac:dyDescent="0.2">
      <c r="A281" t="str">
        <f t="shared" si="183"/>
        <v>51 Skilled agricultural and related trades</v>
      </c>
      <c r="B281" s="11">
        <v>1.3739682807391911</v>
      </c>
      <c r="C281" s="11">
        <v>1.0519826916791482</v>
      </c>
      <c r="D281" s="11">
        <f t="shared" si="184"/>
        <v>-0.32198558906004293</v>
      </c>
      <c r="E281" s="11">
        <v>0.4612022721030381</v>
      </c>
      <c r="F281" s="11">
        <f t="shared" si="190"/>
        <v>0.13921668304299517</v>
      </c>
      <c r="G281" s="200">
        <f t="shared" si="188"/>
        <v>1.9482984540122761E-2</v>
      </c>
    </row>
    <row r="282" spans="1:7" x14ac:dyDescent="0.2">
      <c r="A282" t="str">
        <f t="shared" si="183"/>
        <v>52 Skilled metal, electrical and electronic trades</v>
      </c>
      <c r="B282" s="11">
        <v>1.5801600170895334</v>
      </c>
      <c r="C282" s="11">
        <v>1.0960371868312881</v>
      </c>
      <c r="D282" s="11">
        <f t="shared" si="184"/>
        <v>-0.48412283025824521</v>
      </c>
      <c r="E282" s="11">
        <v>0.4706760799221773</v>
      </c>
      <c r="F282" s="11">
        <f t="shared" si="190"/>
        <v>-1.3446750336067903E-2</v>
      </c>
      <c r="G282" s="200">
        <f t="shared" si="188"/>
        <v>1.7533365635997056E-2</v>
      </c>
    </row>
    <row r="283" spans="1:7" x14ac:dyDescent="0.2">
      <c r="A283" t="str">
        <f t="shared" si="183"/>
        <v>53 Skilled construction and building trades</v>
      </c>
      <c r="B283" s="11">
        <v>1.5540576834415296</v>
      </c>
      <c r="C283" s="11">
        <v>0.48462843969482983</v>
      </c>
      <c r="D283" s="11">
        <f t="shared" si="184"/>
        <v>-1.0694292437466997</v>
      </c>
      <c r="E283" s="11">
        <v>0.3113816806239646</v>
      </c>
      <c r="F283" s="11">
        <f t="shared" ref="F283" si="191">SUM(D283:E283)</f>
        <v>-0.75804756312273502</v>
      </c>
      <c r="G283" s="200">
        <f t="shared" si="188"/>
        <v>1.2249568090513474E-2</v>
      </c>
    </row>
    <row r="284" spans="1:7" x14ac:dyDescent="0.2">
      <c r="A284" t="str">
        <f t="shared" si="183"/>
        <v>54 Textiles, printing and other skilled trades</v>
      </c>
      <c r="B284" s="11">
        <v>1.3373864022650346</v>
      </c>
      <c r="C284" s="11">
        <v>0.66456184932238049</v>
      </c>
      <c r="D284" s="11">
        <f t="shared" si="184"/>
        <v>-0.67282455294265409</v>
      </c>
      <c r="E284" s="11">
        <v>0.29666248458514199</v>
      </c>
      <c r="F284" s="11">
        <f t="shared" ref="F284" si="192">SUM(D284:E284)</f>
        <v>-0.37616206835751209</v>
      </c>
      <c r="G284" s="200">
        <f t="shared" si="188"/>
        <v>1.3445836464119898E-2</v>
      </c>
    </row>
    <row r="285" spans="1:7" x14ac:dyDescent="0.2">
      <c r="A285" t="str">
        <f t="shared" si="183"/>
        <v>61 Caring personal service occupations</v>
      </c>
      <c r="B285" s="11">
        <v>0.71702194830472765</v>
      </c>
      <c r="C285" s="11">
        <v>1.1262138147011778</v>
      </c>
      <c r="D285" s="11">
        <f>C285-B285</f>
        <v>0.40919186639645011</v>
      </c>
      <c r="E285" s="11">
        <v>0.29812571582053599</v>
      </c>
      <c r="F285" s="11">
        <f>SUM(D285:E285)</f>
        <v>0.70731758221698615</v>
      </c>
      <c r="G285" s="200">
        <f t="shared" si="188"/>
        <v>2.3449578143916572E-2</v>
      </c>
    </row>
    <row r="286" spans="1:7" x14ac:dyDescent="0.2">
      <c r="A286" t="str">
        <f t="shared" si="183"/>
        <v>62 Leisure, travel and related personal service occupations</v>
      </c>
      <c r="B286" s="11">
        <v>0.9950509421330842</v>
      </c>
      <c r="C286" s="11">
        <v>0.52157684423485839</v>
      </c>
      <c r="D286" s="11">
        <f t="shared" ref="D286:D292" si="193">C286-B286</f>
        <v>-0.47347409789822581</v>
      </c>
      <c r="E286" s="11">
        <v>0.25315402104840667</v>
      </c>
      <c r="F286" s="11">
        <f t="shared" ref="F286:F287" si="194">SUM(D286:E286)</f>
        <v>-0.22032007684981914</v>
      </c>
      <c r="G286" s="200">
        <f t="shared" si="188"/>
        <v>1.5225940283289052E-2</v>
      </c>
    </row>
    <row r="287" spans="1:7" x14ac:dyDescent="0.2">
      <c r="A287" t="str">
        <f t="shared" si="183"/>
        <v>63 Community and civil enforcement occupations</v>
      </c>
      <c r="B287" s="11">
        <v>5.665376411702764E-2</v>
      </c>
      <c r="C287" s="11">
        <v>2.5479429385958714E-2</v>
      </c>
      <c r="D287" s="11">
        <f t="shared" si="193"/>
        <v>-3.1174334731068926E-2</v>
      </c>
      <c r="E287" s="11">
        <v>8.475751171524876E-3</v>
      </c>
      <c r="F287" s="11">
        <f t="shared" si="194"/>
        <v>-2.2698583559544051E-2</v>
      </c>
      <c r="G287" s="200">
        <f t="shared" si="188"/>
        <v>9.3379558419885988E-3</v>
      </c>
    </row>
    <row r="288" spans="1:7" x14ac:dyDescent="0.2">
      <c r="A288" t="str">
        <f t="shared" si="183"/>
        <v>71 Sales occupations</v>
      </c>
      <c r="B288" s="11">
        <v>3.5824078071502781</v>
      </c>
      <c r="C288" s="11">
        <v>1.8848693069418074</v>
      </c>
      <c r="D288" s="11">
        <f t="shared" si="193"/>
        <v>-1.6975385002084706</v>
      </c>
      <c r="E288" s="11">
        <v>0.71416827648985604</v>
      </c>
      <c r="F288" s="11">
        <f t="shared" ref="F288:F289" si="195">SUM(D288:E288)</f>
        <v>-0.9833702237186146</v>
      </c>
      <c r="G288" s="200">
        <f t="shared" si="188"/>
        <v>1.2192617901368941E-2</v>
      </c>
    </row>
    <row r="289" spans="1:7" x14ac:dyDescent="0.2">
      <c r="A289" t="str">
        <f t="shared" si="183"/>
        <v>72 Customer service occupations</v>
      </c>
      <c r="B289" s="11">
        <v>0.61603398088880723</v>
      </c>
      <c r="C289" s="11">
        <v>1.116622835114204</v>
      </c>
      <c r="D289" s="11">
        <f t="shared" si="193"/>
        <v>0.50058885422539678</v>
      </c>
      <c r="E289" s="11">
        <v>0.34978997806703654</v>
      </c>
      <c r="F289" s="11">
        <f t="shared" si="195"/>
        <v>0.85037883229243327</v>
      </c>
      <c r="G289" s="200">
        <f t="shared" si="188"/>
        <v>3.043251369876554E-2</v>
      </c>
    </row>
    <row r="290" spans="1:7" x14ac:dyDescent="0.2">
      <c r="A290" t="str">
        <f t="shared" si="183"/>
        <v>81 Process, plant and machine operatives</v>
      </c>
      <c r="B290" s="11">
        <v>2.8260535197470529</v>
      </c>
      <c r="C290" s="11">
        <v>0.70849516327108009</v>
      </c>
      <c r="D290" s="11">
        <f t="shared" si="193"/>
        <v>-2.117558356475973</v>
      </c>
      <c r="E290" s="11">
        <v>0.37799628881179892</v>
      </c>
      <c r="F290" s="11">
        <f t="shared" ref="F290:F291" si="196">SUM(D290:E290)</f>
        <v>-1.7395620676641741</v>
      </c>
      <c r="G290" s="200">
        <f t="shared" si="188"/>
        <v>8.4040744437894332E-3</v>
      </c>
    </row>
    <row r="291" spans="1:7" x14ac:dyDescent="0.2">
      <c r="A291" t="str">
        <f t="shared" si="183"/>
        <v>82 Transport and mobile machine drivers and operatives</v>
      </c>
      <c r="B291" s="11">
        <v>4.2339172770741653</v>
      </c>
      <c r="C291" s="11">
        <v>2.4056637084611241</v>
      </c>
      <c r="D291" s="11">
        <f t="shared" si="193"/>
        <v>-1.8282535686130412</v>
      </c>
      <c r="E291" s="11">
        <v>1.4327682151292147</v>
      </c>
      <c r="F291" s="11">
        <f t="shared" si="196"/>
        <v>-0.39548535348382652</v>
      </c>
      <c r="G291" s="200">
        <f t="shared" si="188"/>
        <v>1.9621808796740581E-2</v>
      </c>
    </row>
    <row r="292" spans="1:7" x14ac:dyDescent="0.2">
      <c r="A292" t="str">
        <f t="shared" si="183"/>
        <v>91 Elementary trades and related occupations</v>
      </c>
      <c r="B292" s="11">
        <v>2.485640526483504</v>
      </c>
      <c r="C292" s="11">
        <v>1.6777567025649203</v>
      </c>
      <c r="D292" s="11">
        <f t="shared" si="193"/>
        <v>-0.80788382391858371</v>
      </c>
      <c r="E292" s="11">
        <v>0.63030113761443907</v>
      </c>
      <c r="F292" s="11">
        <f t="shared" ref="F292" si="197">SUM(D292:E292)</f>
        <v>-0.17758268630414464</v>
      </c>
      <c r="G292" s="200">
        <f t="shared" si="188"/>
        <v>1.5180810308220938E-2</v>
      </c>
    </row>
    <row r="293" spans="1:7" x14ac:dyDescent="0.2">
      <c r="A293" t="str">
        <f t="shared" si="183"/>
        <v>92 Elementary administration and service occupations</v>
      </c>
      <c r="B293" s="11">
        <v>6.8701786754235261</v>
      </c>
      <c r="C293" s="11">
        <v>3.1469140670017466</v>
      </c>
      <c r="D293" s="11">
        <f t="shared" ref="D293" si="198">C293-B293</f>
        <v>-3.7232646084217795</v>
      </c>
      <c r="E293" s="11">
        <v>1.3272999670027306</v>
      </c>
      <c r="F293" s="11">
        <f t="shared" ref="F293" si="199">SUM(D293:E293)</f>
        <v>-2.3959646414190487</v>
      </c>
      <c r="G293" s="200">
        <f t="shared" ref="G293:G294" si="200">IF(B293&gt;0,(1+(E293/B293))^(1/($C$6-$B$6))-1,0)</f>
        <v>1.1845374666155761E-2</v>
      </c>
    </row>
    <row r="294" spans="1:7" x14ac:dyDescent="0.2">
      <c r="A294" s="24" t="str">
        <f t="shared" si="183"/>
        <v>All occupations</v>
      </c>
      <c r="B294" s="34">
        <f>SUM(B268:B293)</f>
        <v>38.235237207554242</v>
      </c>
      <c r="C294" s="34">
        <f t="shared" ref="C294:F294" si="201">SUM(C268:C293)</f>
        <v>26.003127001259926</v>
      </c>
      <c r="D294" s="34">
        <f t="shared" si="201"/>
        <v>-12.232110206294319</v>
      </c>
      <c r="E294" s="34">
        <f t="shared" si="201"/>
        <v>10.928124960708683</v>
      </c>
      <c r="F294" s="34">
        <f t="shared" si="201"/>
        <v>-1.3039852455856349</v>
      </c>
      <c r="G294" s="234">
        <f t="shared" si="200"/>
        <v>1.6900636381450784E-2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Derby, Derbyshire, Nottingham and Nottinghamshire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-10.991620577664193</v>
      </c>
      <c r="Q7" s="11">
        <f>'Occ T1'!J16</f>
        <v>37.086635538692512</v>
      </c>
    </row>
    <row r="8" spans="1:17" x14ac:dyDescent="0.2">
      <c r="O8" t="str">
        <f>name!E11</f>
        <v>Process, plant and machine operatives</v>
      </c>
      <c r="P8" s="11">
        <f>'Occ T1'!H15</f>
        <v>7.0134110858580243</v>
      </c>
      <c r="Q8" s="11">
        <f>'Occ T1'!J15</f>
        <v>47.389929559811605</v>
      </c>
    </row>
    <row r="9" spans="1:17" x14ac:dyDescent="0.2">
      <c r="O9" t="str">
        <f>name!E10</f>
        <v>Sales and customer service occupations</v>
      </c>
      <c r="P9" s="11">
        <f>'Occ T1'!H14</f>
        <v>-0.72556146769176166</v>
      </c>
      <c r="Q9" s="11">
        <f>'Occ T1'!J14</f>
        <v>39.76703084565586</v>
      </c>
    </row>
    <row r="10" spans="1:17" x14ac:dyDescent="0.2">
      <c r="O10" t="str">
        <f>name!E9</f>
        <v>Caring, leisure and other service occupations</v>
      </c>
      <c r="P10" s="11">
        <f>'Occ T1'!H13</f>
        <v>16.850640895903041</v>
      </c>
      <c r="Q10" s="11">
        <f>'Occ T1'!J13</f>
        <v>87.554314173734966</v>
      </c>
    </row>
    <row r="11" spans="1:17" x14ac:dyDescent="0.2">
      <c r="O11" t="str">
        <f>name!E8</f>
        <v>Skilled trades occupations</v>
      </c>
      <c r="P11" s="11">
        <f>'Occ T1'!H12</f>
        <v>-9.3198027662035372</v>
      </c>
      <c r="Q11" s="11">
        <f>'Occ T1'!J12</f>
        <v>28.548183962402682</v>
      </c>
    </row>
    <row r="12" spans="1:17" x14ac:dyDescent="0.2">
      <c r="O12" t="str">
        <f>name!E7</f>
        <v>Administrative and secretarial occupations</v>
      </c>
      <c r="P12" s="11">
        <f>'Occ T1'!H11</f>
        <v>-17.09793810113608</v>
      </c>
      <c r="Q12" s="11">
        <f>'Occ T1'!J11</f>
        <v>35.676985683817335</v>
      </c>
    </row>
    <row r="13" spans="1:17" x14ac:dyDescent="0.2">
      <c r="O13" t="str">
        <f>name!E6</f>
        <v>Associate professional occupations</v>
      </c>
      <c r="P13" s="11">
        <f>'Occ T1'!H10</f>
        <v>4.0985006586725774</v>
      </c>
      <c r="Q13" s="11">
        <f>'Occ T1'!J10</f>
        <v>64.182764220613109</v>
      </c>
    </row>
    <row r="14" spans="1:17" x14ac:dyDescent="0.2">
      <c r="O14" t="str">
        <f>name!E5</f>
        <v>Professional occupations</v>
      </c>
      <c r="P14" s="11">
        <f>'Occ T1'!H9</f>
        <v>38.668302240084671</v>
      </c>
      <c r="Q14" s="11">
        <f>'Occ T1'!J9</f>
        <v>152.81091688901307</v>
      </c>
    </row>
    <row r="15" spans="1:17" x14ac:dyDescent="0.2">
      <c r="O15" t="str">
        <f>name!E4</f>
        <v>Managers, directors and senior officials</v>
      </c>
      <c r="P15" s="11">
        <f>'Occ T1'!H8</f>
        <v>14.76706803217742</v>
      </c>
      <c r="Q15" s="11">
        <f>'Occ T1'!J8</f>
        <v>78.506664394896802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Derby, Derbyshire, Nottingham and Nottinghamshire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0.25681624516933255</v>
      </c>
      <c r="Q37" s="11">
        <f>'Occ T2'!J8</f>
        <v>39.613131286523526</v>
      </c>
    </row>
    <row r="38" spans="1:17" x14ac:dyDescent="0.2">
      <c r="O38" s="10" t="str">
        <f>name!D5</f>
        <v>12 Other managers and proprietors</v>
      </c>
      <c r="P38" s="11">
        <f>'Occ T2'!H9</f>
        <v>14.51025178700808</v>
      </c>
      <c r="Q38" s="11">
        <f>'Occ T2'!J9</f>
        <v>38.893533108373276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11.386904660523228</v>
      </c>
      <c r="Q39" s="11">
        <f>'Occ T2'!J10</f>
        <v>38.200943933889292</v>
      </c>
    </row>
    <row r="40" spans="1:17" x14ac:dyDescent="0.2">
      <c r="O40" s="10" t="str">
        <f>name!D7</f>
        <v>22 Health professionals</v>
      </c>
      <c r="P40" s="11">
        <f>'Occ T2'!H11</f>
        <v>8.1041492473624217</v>
      </c>
      <c r="Q40" s="11">
        <f>'Occ T2'!J11</f>
        <v>35.267077931715065</v>
      </c>
    </row>
    <row r="41" spans="1:17" x14ac:dyDescent="0.2">
      <c r="O41" s="10" t="str">
        <f>name!D8</f>
        <v>23 Teaching and other educational professionals</v>
      </c>
      <c r="P41" s="11">
        <f>'Occ T2'!H12</f>
        <v>1.2984359234322724</v>
      </c>
      <c r="Q41" s="11">
        <f>'Occ T2'!J12</f>
        <v>21.983663847561402</v>
      </c>
    </row>
    <row r="42" spans="1:17" x14ac:dyDescent="0.2">
      <c r="O42" s="10" t="str">
        <f>name!D9</f>
        <v>24 Business, media and public service professionals</v>
      </c>
      <c r="P42" s="11">
        <f>'Occ T2'!H13</f>
        <v>17.878812408766748</v>
      </c>
      <c r="Q42" s="11">
        <f>'Occ T2'!J13</f>
        <v>57.359231175847334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-1.9501493938154582</v>
      </c>
      <c r="Q43" s="11">
        <f>'Occ T2'!J14</f>
        <v>6.0123769371260369</v>
      </c>
    </row>
    <row r="44" spans="1:17" x14ac:dyDescent="0.2">
      <c r="O44" s="10" t="str">
        <f>name!D11</f>
        <v>32 Health and social care associate professionals</v>
      </c>
      <c r="P44" s="11">
        <f>'Occ T2'!H15</f>
        <v>2.3222798543144627</v>
      </c>
      <c r="Q44" s="11">
        <f>'Occ T2'!J15</f>
        <v>14.841084008930116</v>
      </c>
    </row>
    <row r="45" spans="1:17" x14ac:dyDescent="0.2">
      <c r="O45" s="10" t="str">
        <f>name!D12</f>
        <v>33 Protective service occupations</v>
      </c>
      <c r="P45" s="11">
        <f>'Occ T2'!H16</f>
        <v>4.542293667072812</v>
      </c>
      <c r="Q45" s="11">
        <f>'Occ T2'!J16</f>
        <v>9.8248353559143276</v>
      </c>
    </row>
    <row r="46" spans="1:17" x14ac:dyDescent="0.2">
      <c r="O46" s="10" t="str">
        <f>name!D13</f>
        <v>34 Culture, media and sports occupations</v>
      </c>
      <c r="P46" s="11">
        <f>'Occ T2'!H17</f>
        <v>-7.8503518940802763E-2</v>
      </c>
      <c r="Q46" s="11">
        <f>'Occ T2'!J17</f>
        <v>6.2888855767235592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-0.73741994995842219</v>
      </c>
      <c r="Q47" s="11">
        <f>'Occ T2'!J18</f>
        <v>27.215582341919081</v>
      </c>
    </row>
    <row r="48" spans="1:17" x14ac:dyDescent="0.2">
      <c r="O48" s="10" t="str">
        <f>name!D15</f>
        <v>41 Administrative occupations</v>
      </c>
      <c r="P48" s="11">
        <f>'Occ T2'!H19</f>
        <v>-13.381476840220657</v>
      </c>
      <c r="Q48" s="11">
        <f>'Occ T2'!J19</f>
        <v>28.912238313950937</v>
      </c>
    </row>
    <row r="49" spans="15:17" x14ac:dyDescent="0.2">
      <c r="O49" s="10" t="str">
        <f>name!D16</f>
        <v>42 Secretarial and related occupations</v>
      </c>
      <c r="P49" s="11">
        <f>'Occ T2'!H20</f>
        <v>-3.7164612609154233</v>
      </c>
      <c r="Q49" s="11">
        <f>'Occ T2'!J20</f>
        <v>6.7647473698663969</v>
      </c>
    </row>
    <row r="50" spans="15:17" x14ac:dyDescent="0.2">
      <c r="O50" s="10" t="str">
        <f>name!D17</f>
        <v>51 Skilled agricultural and related trades</v>
      </c>
      <c r="P50" s="11">
        <f>'Occ T2'!H21</f>
        <v>-0.19391085671018082</v>
      </c>
      <c r="Q50" s="11">
        <f>'Occ T2'!J21</f>
        <v>7.2727763121831197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-4.0285513058478912</v>
      </c>
      <c r="Q51" s="11">
        <f>'Occ T2'!J22</f>
        <v>10.26781606771417</v>
      </c>
    </row>
    <row r="52" spans="15:17" x14ac:dyDescent="0.2">
      <c r="O52" s="10" t="str">
        <f>name!D19</f>
        <v>53 Skilled construction and building trades</v>
      </c>
      <c r="P52" s="11">
        <f>'Occ T2'!H23</f>
        <v>-2.5940068276125032</v>
      </c>
      <c r="Q52" s="11">
        <f>'Occ T2'!J23</f>
        <v>6.706891486821716</v>
      </c>
    </row>
    <row r="53" spans="15:17" x14ac:dyDescent="0.2">
      <c r="O53" s="10" t="str">
        <f>name!D20</f>
        <v>54 Textiles, printing and other skilled trades</v>
      </c>
      <c r="P53" s="11">
        <f>'Occ T2'!H24</f>
        <v>-2.5033337760329779</v>
      </c>
      <c r="Q53" s="11">
        <f>'Occ T2'!J24</f>
        <v>4.3007000956836618</v>
      </c>
    </row>
    <row r="54" spans="15:17" x14ac:dyDescent="0.2">
      <c r="O54" s="10" t="str">
        <f>name!D21</f>
        <v>61 Caring personal service occupations</v>
      </c>
      <c r="P54" s="11">
        <f>'Occ T2'!H25</f>
        <v>16.300094924238522</v>
      </c>
      <c r="Q54" s="11">
        <f>'Occ T2'!J25</f>
        <v>73.291450217086975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0.66715895243351397</v>
      </c>
      <c r="Q55" s="11">
        <f>'Occ T2'!J26</f>
        <v>13.912054977715693</v>
      </c>
    </row>
    <row r="56" spans="15:17" x14ac:dyDescent="0.2">
      <c r="O56" s="10" t="str">
        <f>name!D23</f>
        <v>63 Community and civil enforcement occupations</v>
      </c>
      <c r="P56" s="11">
        <f>'Occ T2'!H27</f>
        <v>-0.11661298076901971</v>
      </c>
      <c r="Q56" s="11">
        <f>'Occ T2'!J27</f>
        <v>0.35080897893227109</v>
      </c>
    </row>
    <row r="57" spans="15:17" x14ac:dyDescent="0.2">
      <c r="O57" s="10" t="str">
        <f>name!D24</f>
        <v>71 Sales occupations</v>
      </c>
      <c r="P57" s="11">
        <f>'Occ T2'!H28</f>
        <v>-8.3869441050108406</v>
      </c>
      <c r="Q57" s="11">
        <f>'Occ T2'!J28</f>
        <v>21.34381250063451</v>
      </c>
    </row>
    <row r="58" spans="15:17" x14ac:dyDescent="0.2">
      <c r="O58" s="10" t="str">
        <f>name!D25</f>
        <v>72 Customer service occupations</v>
      </c>
      <c r="P58" s="11">
        <f>'Occ T2'!H29</f>
        <v>7.661382637319079</v>
      </c>
      <c r="Q58" s="11">
        <f>'Occ T2'!J29</f>
        <v>18.423218345021347</v>
      </c>
    </row>
    <row r="59" spans="15:17" x14ac:dyDescent="0.2">
      <c r="O59" s="10" t="str">
        <f>name!D26</f>
        <v>81 Process, plant and machine operatives</v>
      </c>
      <c r="P59" s="11">
        <f>'Occ T2'!H30</f>
        <v>6.4199730540712068</v>
      </c>
      <c r="Q59" s="11">
        <f>'Occ T2'!J30</f>
        <v>23.881874368709248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0.59343803178682464</v>
      </c>
      <c r="Q60" s="11">
        <f>'Occ T2'!J31</f>
        <v>23.508055191102368</v>
      </c>
    </row>
    <row r="61" spans="15:17" x14ac:dyDescent="0.2">
      <c r="O61" s="10" t="str">
        <f>name!D28</f>
        <v>91 Elementary trades and related occupations</v>
      </c>
      <c r="P61" s="11">
        <f>'Occ T2'!H32</f>
        <v>-4.2575171499411972</v>
      </c>
      <c r="Q61" s="11">
        <f>'Occ T2'!J32</f>
        <v>2.1819536028803048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-6.7341034277229994</v>
      </c>
      <c r="Q62" s="11">
        <f>'Occ T2'!J33</f>
        <v>34.904681935812206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43.263000000000375</v>
      </c>
      <c r="Q64" s="11">
        <f>'Occ T2'!J35</f>
        <v>571.52342526863777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Derby, Derbyshire, Nottingham and Nottinghamshire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1086.2269999999994</v>
      </c>
      <c r="C8" s="305">
        <f>SUM(C9:C17)</f>
        <v>1100.6840000000002</v>
      </c>
      <c r="D8" s="305">
        <f>SUM(D9:D17)</f>
        <v>1129.4899999999998</v>
      </c>
      <c r="E8" s="304"/>
      <c r="F8" s="305">
        <f>SUM(F9:F17)</f>
        <v>14.328148121666855</v>
      </c>
      <c r="G8" s="305">
        <f>SUM(G9:G17)</f>
        <v>17.378172037988371</v>
      </c>
      <c r="H8" s="305">
        <f>SUM(H9:H17)</f>
        <v>22.552400909402188</v>
      </c>
      <c r="I8" s="304"/>
      <c r="J8" s="305">
        <f>SUM(J9:J17)</f>
        <v>97.928131128497114</v>
      </c>
      <c r="K8" s="305">
        <f>SUM(K9:K17)</f>
        <v>118.61374074107069</v>
      </c>
      <c r="L8" s="305">
        <f>SUM(L9:L17)</f>
        <v>155.42487069480401</v>
      </c>
      <c r="M8" s="304"/>
      <c r="N8" s="305">
        <f>SUM(N9:N17)</f>
        <v>209.32192668675194</v>
      </c>
      <c r="O8" s="305">
        <f>SUM(O9:O17)</f>
        <v>228.84796529411096</v>
      </c>
      <c r="P8" s="305">
        <f>SUM(P9:P17)</f>
        <v>276.44588779719737</v>
      </c>
      <c r="Q8" s="306"/>
      <c r="R8" s="305">
        <f>SUM(R9:R17)</f>
        <v>58.916560369109312</v>
      </c>
      <c r="S8" s="305">
        <f>SUM(S9:S17)</f>
        <v>60.104499615381769</v>
      </c>
      <c r="T8" s="305">
        <f>SUM(T9:T17)</f>
        <v>68.686115536702999</v>
      </c>
      <c r="U8" s="306"/>
      <c r="V8" s="305">
        <f>SUM(V9:V17)</f>
        <v>61.123069319330831</v>
      </c>
      <c r="W8" s="305">
        <f>SUM(W9:W17)</f>
        <v>64.192049965273185</v>
      </c>
      <c r="X8" s="305">
        <f>SUM(X9:X17)</f>
        <v>76.047209116096894</v>
      </c>
      <c r="Y8" s="306"/>
      <c r="Z8" s="305">
        <f>SUM(Z9:Z17)</f>
        <v>241.9842862671585</v>
      </c>
      <c r="AA8" s="305">
        <f>SUM(AA9:AA17)</f>
        <v>245.41313796725706</v>
      </c>
      <c r="AB8" s="305">
        <f>SUM(AB9:AB17)</f>
        <v>256.18712934673431</v>
      </c>
      <c r="AC8" s="306"/>
      <c r="AD8" s="305">
        <f>SUM(AD9:AD17)</f>
        <v>222.71801809474769</v>
      </c>
      <c r="AE8" s="305">
        <f>SUM(AE9:AE17)</f>
        <v>205.61932934213712</v>
      </c>
      <c r="AF8" s="305">
        <f>SUM(AF9:AF17)</f>
        <v>170.20640490717989</v>
      </c>
      <c r="AG8" s="306"/>
      <c r="AH8" s="305">
        <f>SUM(AH9:AH17)</f>
        <v>141.67162280518295</v>
      </c>
      <c r="AI8" s="305">
        <f>SUM(AI9:AI17)</f>
        <v>124.46257958329741</v>
      </c>
      <c r="AJ8" s="305">
        <f>SUM(AJ9:AJ17)</f>
        <v>77.936854690622269</v>
      </c>
      <c r="AK8" s="306"/>
      <c r="AL8" s="305">
        <f>SUM(AL9:AL17)</f>
        <v>38.235237207554249</v>
      </c>
      <c r="AM8" s="305">
        <f>SUM(AM9:AM17)</f>
        <v>36.052525453483341</v>
      </c>
      <c r="AN8" s="305">
        <f>SUM(AN9:AN17)</f>
        <v>26.003127001259923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117.52356053452152</v>
      </c>
      <c r="C9" s="304">
        <f t="shared" ref="B9:D17" si="0">SUM(C21,C33,C51,C63,C75,C93)</f>
        <v>119.30948247122521</v>
      </c>
      <c r="D9" s="304">
        <f t="shared" si="0"/>
        <v>132.29062856669893</v>
      </c>
      <c r="E9" s="304"/>
      <c r="F9" s="304">
        <f t="shared" ref="F9:H17" si="1">SUM(F21,F33,F51,F63,F75,F93)</f>
        <v>1.3879751165529448</v>
      </c>
      <c r="G9" s="304">
        <f t="shared" si="1"/>
        <v>1.6956053150691446</v>
      </c>
      <c r="H9" s="304">
        <f t="shared" si="1"/>
        <v>2.3140674497148095</v>
      </c>
      <c r="I9" s="304"/>
      <c r="J9" s="304">
        <f t="shared" ref="J9:L17" si="2">SUM(J21,J33,J51,J63,J75,J93)</f>
        <v>11.787252055045169</v>
      </c>
      <c r="K9" s="304">
        <f t="shared" si="2"/>
        <v>14.10131665137213</v>
      </c>
      <c r="L9" s="304">
        <f t="shared" si="2"/>
        <v>19.260963720177394</v>
      </c>
      <c r="M9" s="304"/>
      <c r="N9" s="304">
        <f t="shared" ref="N9:P17" si="3">SUM(N21,N33,N51,N63,N75,N93)</f>
        <v>30.637800564825493</v>
      </c>
      <c r="O9" s="304">
        <f t="shared" si="3"/>
        <v>32.636663905310463</v>
      </c>
      <c r="P9" s="304">
        <f t="shared" si="3"/>
        <v>40.468847775120068</v>
      </c>
      <c r="Q9" s="306"/>
      <c r="R9" s="304">
        <f t="shared" ref="R9:T9" si="4">SUM(R21,R33,R51,R63,R75,R93)</f>
        <v>6.4071340324328254</v>
      </c>
      <c r="S9" s="304">
        <f t="shared" si="4"/>
        <v>6.567119555686153</v>
      </c>
      <c r="T9" s="304">
        <f t="shared" si="4"/>
        <v>7.7323865980819368</v>
      </c>
      <c r="U9" s="306"/>
      <c r="V9" s="304">
        <f t="shared" ref="V9:X9" si="5">SUM(V21,V33,V51,V63,V75,V93)</f>
        <v>9.2555906206667764</v>
      </c>
      <c r="W9" s="304">
        <f t="shared" si="5"/>
        <v>9.3350153549947592</v>
      </c>
      <c r="X9" s="304">
        <f t="shared" si="5"/>
        <v>11.012333195656034</v>
      </c>
      <c r="Y9" s="306"/>
      <c r="Z9" s="304">
        <f t="shared" ref="Z9:AB9" si="6">SUM(Z21,Z33,Z51,Z63,Z75,Z93)</f>
        <v>23.848763011199896</v>
      </c>
      <c r="AA9" s="304">
        <f t="shared" si="6"/>
        <v>23.089377293745933</v>
      </c>
      <c r="AB9" s="304">
        <f t="shared" si="6"/>
        <v>25.462995797795649</v>
      </c>
      <c r="AC9" s="306"/>
      <c r="AD9" s="304">
        <f>SUM(AD21,AD33,AD51,AD63,AD75,AD93)</f>
        <v>18.370784574279774</v>
      </c>
      <c r="AE9" s="304">
        <f t="shared" ref="AE9:AF9" si="7">SUM(AE21,AE33,AE51,AE63,AE75,AE93)</f>
        <v>16.533260967141533</v>
      </c>
      <c r="AF9" s="304">
        <f t="shared" si="7"/>
        <v>13.761464076737203</v>
      </c>
      <c r="AG9" s="306"/>
      <c r="AH9" s="304">
        <f t="shared" ref="AH9:AJ9" si="8">SUM(AH21,AH33,AH51,AH63,AH75,AH93)</f>
        <v>13.032774303480471</v>
      </c>
      <c r="AI9" s="304">
        <f t="shared" si="8"/>
        <v>11.969171916052188</v>
      </c>
      <c r="AJ9" s="304">
        <f t="shared" si="8"/>
        <v>8.7943059621128405</v>
      </c>
      <c r="AK9" s="306"/>
      <c r="AL9" s="304">
        <f t="shared" ref="AL9:AN9" si="9">SUM(AL21,AL33,AL51,AL63,AL75,AL93)</f>
        <v>2.7954862560381786</v>
      </c>
      <c r="AM9" s="304">
        <f t="shared" si="9"/>
        <v>3.3819515118528916</v>
      </c>
      <c r="AN9" s="304">
        <f t="shared" si="9"/>
        <v>3.4832639913029864</v>
      </c>
    </row>
    <row r="10" spans="1:40" x14ac:dyDescent="0.2">
      <c r="A10" s="13" t="str">
        <f>name!E5</f>
        <v>Professional occupations</v>
      </c>
      <c r="B10" s="304">
        <f t="shared" si="0"/>
        <v>229.43498709313127</v>
      </c>
      <c r="C10" s="304">
        <f t="shared" si="0"/>
        <v>243.7861091636421</v>
      </c>
      <c r="D10" s="304">
        <f t="shared" si="0"/>
        <v>268.10328933321597</v>
      </c>
      <c r="E10" s="304"/>
      <c r="F10" s="304">
        <f t="shared" si="1"/>
        <v>10.468694495238278</v>
      </c>
      <c r="G10" s="304">
        <f t="shared" si="1"/>
        <v>12.620038936384113</v>
      </c>
      <c r="H10" s="304">
        <f t="shared" si="1"/>
        <v>15.875245048071987</v>
      </c>
      <c r="I10" s="304"/>
      <c r="J10" s="304">
        <f t="shared" si="2"/>
        <v>54.265409714430163</v>
      </c>
      <c r="K10" s="304">
        <f t="shared" si="2"/>
        <v>64.678799974030198</v>
      </c>
      <c r="L10" s="304">
        <f t="shared" si="2"/>
        <v>80.735911909775837</v>
      </c>
      <c r="M10" s="304"/>
      <c r="N10" s="304">
        <f t="shared" si="3"/>
        <v>78.828376649553078</v>
      </c>
      <c r="O10" s="304">
        <f t="shared" si="3"/>
        <v>83.567633668007971</v>
      </c>
      <c r="P10" s="304">
        <f t="shared" si="3"/>
        <v>92.845591659943253</v>
      </c>
      <c r="Q10" s="306"/>
      <c r="R10" s="304">
        <f t="shared" ref="R10:T10" si="10">SUM(R22,R34,R52,R64,R76,R94)</f>
        <v>11.39954378763381</v>
      </c>
      <c r="S10" s="304">
        <f t="shared" si="10"/>
        <v>8.856360610926675</v>
      </c>
      <c r="T10" s="304">
        <f t="shared" si="10"/>
        <v>7.4421724095526436</v>
      </c>
      <c r="U10" s="306"/>
      <c r="V10" s="304">
        <f t="shared" ref="V10:X10" si="11">SUM(V22,V34,V52,V64,V76,V94)</f>
        <v>12.44535265286523</v>
      </c>
      <c r="W10" s="304">
        <f t="shared" si="11"/>
        <v>12.506219019016857</v>
      </c>
      <c r="X10" s="304">
        <f t="shared" si="11"/>
        <v>13.854147622310032</v>
      </c>
      <c r="Y10" s="306"/>
      <c r="Z10" s="304">
        <f t="shared" ref="Z10:AB10" si="12">SUM(Z22,Z34,Z52,Z64,Z76,Z94)</f>
        <v>28.829987105728875</v>
      </c>
      <c r="AA10" s="304">
        <f t="shared" si="12"/>
        <v>29.667429642742164</v>
      </c>
      <c r="AB10" s="304">
        <f t="shared" si="12"/>
        <v>32.072551009944377</v>
      </c>
      <c r="AC10" s="306"/>
      <c r="AD10" s="304">
        <f t="shared" ref="AD10:AF10" si="13">SUM(AD22,AD34,AD52,AD64,AD76,AD94)</f>
        <v>19.11505322582406</v>
      </c>
      <c r="AE10" s="304">
        <f t="shared" si="13"/>
        <v>17.482982651026322</v>
      </c>
      <c r="AF10" s="304">
        <f t="shared" si="13"/>
        <v>14.627468721583345</v>
      </c>
      <c r="AG10" s="306"/>
      <c r="AH10" s="304">
        <f t="shared" ref="AH10:AJ10" si="14">SUM(AH22,AH34,AH52,AH64,AH76,AH94)</f>
        <v>11.951637371977268</v>
      </c>
      <c r="AI10" s="304">
        <f t="shared" si="14"/>
        <v>11.640129241166701</v>
      </c>
      <c r="AJ10" s="304">
        <f t="shared" si="14"/>
        <v>8.1028216480359525</v>
      </c>
      <c r="AK10" s="306"/>
      <c r="AL10" s="304">
        <f t="shared" ref="AL10:AN10" si="15">SUM(AL22,AL34,AL52,AL64,AL76,AL94)</f>
        <v>2.1309320898804804</v>
      </c>
      <c r="AM10" s="304">
        <f t="shared" si="15"/>
        <v>2.7665154203410784</v>
      </c>
      <c r="AN10" s="304">
        <f t="shared" si="15"/>
        <v>2.5473793039985839</v>
      </c>
    </row>
    <row r="11" spans="1:40" x14ac:dyDescent="0.2">
      <c r="A11" s="13" t="str">
        <f>name!E6</f>
        <v>Associate professional occupations</v>
      </c>
      <c r="B11" s="304">
        <f>SUM(B23,B35,B53,B65,B77,B95)</f>
        <v>134.59276434523309</v>
      </c>
      <c r="C11" s="304">
        <f t="shared" si="0"/>
        <v>130.08378077922475</v>
      </c>
      <c r="D11" s="304">
        <f>SUM(D23,D35,D53,D65,D77,D95)</f>
        <v>138.69126500390578</v>
      </c>
      <c r="E11" s="304"/>
      <c r="F11" s="304">
        <f t="shared" si="1"/>
        <v>1.3758706909594127</v>
      </c>
      <c r="G11" s="304">
        <f t="shared" si="1"/>
        <v>1.6201056439463692</v>
      </c>
      <c r="H11" s="304">
        <f t="shared" si="1"/>
        <v>2.2604058842006665</v>
      </c>
      <c r="I11" s="304"/>
      <c r="J11" s="304">
        <f t="shared" si="2"/>
        <v>14.769496278284425</v>
      </c>
      <c r="K11" s="304">
        <f t="shared" si="2"/>
        <v>17.135411119814329</v>
      </c>
      <c r="L11" s="304">
        <f t="shared" si="2"/>
        <v>22.893820912833252</v>
      </c>
      <c r="M11" s="304"/>
      <c r="N11" s="304">
        <f t="shared" si="3"/>
        <v>36.307792058239187</v>
      </c>
      <c r="O11" s="304">
        <f t="shared" si="3"/>
        <v>37.543213477872911</v>
      </c>
      <c r="P11" s="304">
        <f t="shared" si="3"/>
        <v>44.607909608652491</v>
      </c>
      <c r="Q11" s="306"/>
      <c r="R11" s="304">
        <f t="shared" ref="R11:T11" si="16">SUM(R23,R35,R53,R65,R77,R95)</f>
        <v>10.206644142816785</v>
      </c>
      <c r="S11" s="304">
        <f t="shared" si="16"/>
        <v>9.7157383503821304</v>
      </c>
      <c r="T11" s="304">
        <f t="shared" si="16"/>
        <v>10.557241656676636</v>
      </c>
      <c r="U11" s="306"/>
      <c r="V11" s="304">
        <f t="shared" ref="V11:X11" si="17">SUM(V23,V35,V53,V65,V77,V95)</f>
        <v>9.0846223164233262</v>
      </c>
      <c r="W11" s="304">
        <f t="shared" si="17"/>
        <v>8.4327783603937405</v>
      </c>
      <c r="X11" s="304">
        <f t="shared" si="17"/>
        <v>9.3871045579783168</v>
      </c>
      <c r="Y11" s="306"/>
      <c r="Z11" s="304">
        <f t="shared" ref="Z11:AB11" si="18">SUM(Z23,Z35,Z53,Z65,Z77,Z95)</f>
        <v>27.798036393643414</v>
      </c>
      <c r="AA11" s="304">
        <f t="shared" si="18"/>
        <v>25.678353666726277</v>
      </c>
      <c r="AB11" s="304">
        <f t="shared" si="18"/>
        <v>25.966373272779286</v>
      </c>
      <c r="AC11" s="306"/>
      <c r="AD11" s="304">
        <f t="shared" ref="AD11:AF11" si="19">SUM(AD23,AD35,AD53,AD65,AD77,AD95)</f>
        <v>20.588743246700872</v>
      </c>
      <c r="AE11" s="304">
        <f t="shared" si="19"/>
        <v>17.39457275871845</v>
      </c>
      <c r="AF11" s="304">
        <f t="shared" si="19"/>
        <v>14.000671324510755</v>
      </c>
      <c r="AG11" s="306"/>
      <c r="AH11" s="304">
        <f t="shared" ref="AH11:AJ11" si="20">SUM(AH23,AH35,AH53,AH65,AH77,AH95)</f>
        <v>12.28723996852818</v>
      </c>
      <c r="AI11" s="304">
        <f t="shared" si="20"/>
        <v>10.387227030899625</v>
      </c>
      <c r="AJ11" s="304">
        <f t="shared" si="20"/>
        <v>7.0812057935623196</v>
      </c>
      <c r="AK11" s="306"/>
      <c r="AL11" s="304">
        <f t="shared" ref="AL11:AN11" si="21">SUM(AL23,AL35,AL53,AL65,AL77,AL95)</f>
        <v>2.1743192496375054</v>
      </c>
      <c r="AM11" s="304">
        <f t="shared" si="21"/>
        <v>2.1763803704709055</v>
      </c>
      <c r="AN11" s="304">
        <f t="shared" si="21"/>
        <v>1.9365319927120368</v>
      </c>
    </row>
    <row r="12" spans="1:40" x14ac:dyDescent="0.2">
      <c r="A12" s="13" t="str">
        <f>name!E7</f>
        <v>Administrative and secretarial occupations</v>
      </c>
      <c r="B12" s="304">
        <f t="shared" si="0"/>
        <v>113.42668615081169</v>
      </c>
      <c r="C12" s="304">
        <f t="shared" si="0"/>
        <v>105.93353352447079</v>
      </c>
      <c r="D12" s="304">
        <f t="shared" si="0"/>
        <v>96.32874804967561</v>
      </c>
      <c r="E12" s="304"/>
      <c r="F12" s="304">
        <f t="shared" si="1"/>
        <v>0.47933546948957839</v>
      </c>
      <c r="G12" s="304">
        <f t="shared" si="1"/>
        <v>0.59126365835645711</v>
      </c>
      <c r="H12" s="304">
        <f t="shared" si="1"/>
        <v>0.83238864056136797</v>
      </c>
      <c r="I12" s="304"/>
      <c r="J12" s="304">
        <f t="shared" si="2"/>
        <v>6.1978863483371045</v>
      </c>
      <c r="K12" s="304">
        <f t="shared" si="2"/>
        <v>7.7861508332387412</v>
      </c>
      <c r="L12" s="304">
        <f t="shared" si="2"/>
        <v>10.42253619480115</v>
      </c>
      <c r="M12" s="304"/>
      <c r="N12" s="304">
        <f t="shared" si="3"/>
        <v>20.560756594344845</v>
      </c>
      <c r="O12" s="304">
        <f t="shared" si="3"/>
        <v>22.955315274099057</v>
      </c>
      <c r="P12" s="304">
        <f t="shared" si="3"/>
        <v>27.838008694911757</v>
      </c>
      <c r="Q12" s="306"/>
      <c r="R12" s="304">
        <f t="shared" ref="R12:T12" si="22">SUM(R24,R36,R54,R66,R78,R96)</f>
        <v>8.1724204247957513</v>
      </c>
      <c r="S12" s="304">
        <f t="shared" si="22"/>
        <v>9.022208969344506</v>
      </c>
      <c r="T12" s="304">
        <f t="shared" si="22"/>
        <v>10.490861946586524</v>
      </c>
      <c r="U12" s="306"/>
      <c r="V12" s="304">
        <f t="shared" ref="V12:X12" si="23">SUM(V24,V36,V54,V66,V78,V96)</f>
        <v>7.3706849246936654</v>
      </c>
      <c r="W12" s="304">
        <f t="shared" si="23"/>
        <v>7.766108220973746</v>
      </c>
      <c r="X12" s="304">
        <f t="shared" si="23"/>
        <v>8.7638529609271263</v>
      </c>
      <c r="Y12" s="306"/>
      <c r="Z12" s="304">
        <f t="shared" ref="Z12:AA12" si="24">SUM(Z24,Z36,Z54,Z66,Z78,Z96)</f>
        <v>25.097240501586565</v>
      </c>
      <c r="AA12" s="304">
        <f t="shared" si="24"/>
        <v>22.789023120006632</v>
      </c>
      <c r="AB12" s="304">
        <f>SUM(AB24,AB36,AB54,AB66,AB78,AB96)</f>
        <v>18.387685983998594</v>
      </c>
      <c r="AC12" s="306"/>
      <c r="AD12" s="304">
        <f t="shared" ref="AD12:AE12" si="25">SUM(AD24,AD36,AD54,AD66,AD78,AD96)</f>
        <v>28.072596896841819</v>
      </c>
      <c r="AE12" s="304">
        <f t="shared" si="25"/>
        <v>22.33891216017421</v>
      </c>
      <c r="AF12" s="304">
        <f>SUM(AF24,AF36,AF54,AF66,AF78,AF96)</f>
        <v>13.758475489445733</v>
      </c>
      <c r="AG12" s="306"/>
      <c r="AH12" s="304">
        <f t="shared" ref="AH12:AI12" si="26">SUM(AH24,AH36,AH54,AH66,AH78,AH96)</f>
        <v>14.569796203581742</v>
      </c>
      <c r="AI12" s="304">
        <f t="shared" si="26"/>
        <v>9.8787736654022726</v>
      </c>
      <c r="AJ12" s="304">
        <f>SUM(AJ24,AJ36,AJ54,AJ66,AJ78,AJ96)</f>
        <v>3.7097884644015631</v>
      </c>
      <c r="AK12" s="306"/>
      <c r="AL12" s="304">
        <f t="shared" ref="AL12:AM12" si="27">SUM(AL24,AL36,AL54,AL66,AL78,AL96)</f>
        <v>2.9059687871406212</v>
      </c>
      <c r="AM12" s="304">
        <f t="shared" si="27"/>
        <v>2.8057776228751572</v>
      </c>
      <c r="AN12" s="304">
        <f>SUM(AN24,AN36,AN54,AN66,AN78,AN96)</f>
        <v>2.125149674041793</v>
      </c>
    </row>
    <row r="13" spans="1:40" x14ac:dyDescent="0.2">
      <c r="A13" s="13" t="str">
        <f>name!E8</f>
        <v>Skilled trades occupations</v>
      </c>
      <c r="B13" s="304">
        <f t="shared" si="0"/>
        <v>94.539333685672901</v>
      </c>
      <c r="C13" s="304">
        <f t="shared" si="0"/>
        <v>91.923479903417871</v>
      </c>
      <c r="D13" s="304">
        <f t="shared" si="0"/>
        <v>85.219530919469349</v>
      </c>
      <c r="E13" s="304"/>
      <c r="F13" s="304">
        <f t="shared" si="1"/>
        <v>0.14125517215733099</v>
      </c>
      <c r="G13" s="304">
        <f t="shared" si="1"/>
        <v>0.18459246365005905</v>
      </c>
      <c r="H13" s="304">
        <f t="shared" si="1"/>
        <v>0.25088816596762997</v>
      </c>
      <c r="I13" s="304"/>
      <c r="J13" s="304">
        <f t="shared" si="2"/>
        <v>1.608360821257155</v>
      </c>
      <c r="K13" s="304">
        <f t="shared" si="2"/>
        <v>2.1553215486435029</v>
      </c>
      <c r="L13" s="304">
        <f t="shared" si="2"/>
        <v>3.0703542044187957</v>
      </c>
      <c r="M13" s="304"/>
      <c r="N13" s="304">
        <f t="shared" si="3"/>
        <v>6.5174887807738244</v>
      </c>
      <c r="O13" s="304">
        <f t="shared" si="3"/>
        <v>7.5757288181909708</v>
      </c>
      <c r="P13" s="304">
        <f t="shared" si="3"/>
        <v>9.6921758940599343</v>
      </c>
      <c r="Q13" s="306"/>
      <c r="R13" s="304">
        <f t="shared" ref="R13:T13" si="28">SUM(R25,R37,R55,R67,R79,R97)</f>
        <v>2.6978605006711991</v>
      </c>
      <c r="S13" s="304">
        <f t="shared" si="28"/>
        <v>2.9078453381818457</v>
      </c>
      <c r="T13" s="304">
        <f t="shared" si="28"/>
        <v>3.574811334109171</v>
      </c>
      <c r="U13" s="306"/>
      <c r="V13" s="304">
        <f t="shared" ref="V13:X13" si="29">SUM(V25,V37,V55,V67,V79,V97)</f>
        <v>5.4987773688766062</v>
      </c>
      <c r="W13" s="304">
        <f t="shared" si="29"/>
        <v>5.8702503830977575</v>
      </c>
      <c r="X13" s="304">
        <f t="shared" si="29"/>
        <v>6.9446684471710158</v>
      </c>
      <c r="Y13" s="306"/>
      <c r="Z13" s="304">
        <f t="shared" ref="Z13:AB13" si="30">SUM(Z25,Z37,Z55,Z67,Z79,Z97)</f>
        <v>31.87868907829121</v>
      </c>
      <c r="AA13" s="304">
        <f t="shared" si="30"/>
        <v>31.795396046892638</v>
      </c>
      <c r="AB13" s="304">
        <f t="shared" si="30"/>
        <v>29.925125521875692</v>
      </c>
      <c r="AC13" s="306"/>
      <c r="AD13" s="304">
        <f t="shared" ref="AD13:AF13" si="31">SUM(AD25,AD37,AD55,AD67,AD79,AD97)</f>
        <v>25.228167772952563</v>
      </c>
      <c r="AE13" s="304">
        <f t="shared" si="31"/>
        <v>23.226678526038462</v>
      </c>
      <c r="AF13" s="304">
        <f t="shared" si="31"/>
        <v>19.83863753907913</v>
      </c>
      <c r="AG13" s="306"/>
      <c r="AH13" s="304">
        <f t="shared" ref="AH13:AJ13" si="32">SUM(AH25,AH37,AH55,AH67,AH79,AH97)</f>
        <v>15.123161807157718</v>
      </c>
      <c r="AI13" s="304">
        <f t="shared" si="32"/>
        <v>12.688173067168838</v>
      </c>
      <c r="AJ13" s="304">
        <f t="shared" si="32"/>
        <v>8.6256596452603258</v>
      </c>
      <c r="AK13" s="306"/>
      <c r="AL13" s="304">
        <f t="shared" ref="AL13:AN13" si="33">SUM(AL25,AL37,AL55,AL67,AL79,AL97)</f>
        <v>5.8455723835352877</v>
      </c>
      <c r="AM13" s="304">
        <f t="shared" si="33"/>
        <v>5.5194937115537899</v>
      </c>
      <c r="AN13" s="304">
        <f t="shared" si="33"/>
        <v>3.2972101675276466</v>
      </c>
    </row>
    <row r="14" spans="1:40" x14ac:dyDescent="0.2">
      <c r="A14" s="13" t="str">
        <f>name!E9</f>
        <v>Caring, leisure and other service occupations</v>
      </c>
      <c r="B14" s="304">
        <f t="shared" si="0"/>
        <v>119.9668655287845</v>
      </c>
      <c r="C14" s="304">
        <f t="shared" si="0"/>
        <v>127.65408593927569</v>
      </c>
      <c r="D14" s="304">
        <f t="shared" si="0"/>
        <v>136.81750642468756</v>
      </c>
      <c r="E14" s="304"/>
      <c r="F14" s="304">
        <f t="shared" si="1"/>
        <v>8.5995223498856799E-2</v>
      </c>
      <c r="G14" s="304">
        <f t="shared" si="1"/>
        <v>0.12436657250879826</v>
      </c>
      <c r="H14" s="304">
        <f t="shared" si="1"/>
        <v>0.1867084694078831</v>
      </c>
      <c r="I14" s="304"/>
      <c r="J14" s="304">
        <f t="shared" si="2"/>
        <v>4.0313193968143413</v>
      </c>
      <c r="K14" s="304">
        <f t="shared" si="2"/>
        <v>5.5687657173771363</v>
      </c>
      <c r="L14" s="304">
        <f t="shared" si="2"/>
        <v>8.0363399696627233</v>
      </c>
      <c r="M14" s="304"/>
      <c r="N14" s="304">
        <f t="shared" si="3"/>
        <v>14.232176051416261</v>
      </c>
      <c r="O14" s="304">
        <f t="shared" si="3"/>
        <v>17.901132296860908</v>
      </c>
      <c r="P14" s="304">
        <f t="shared" si="3"/>
        <v>24.035682213781648</v>
      </c>
      <c r="Q14" s="306"/>
      <c r="R14" s="304">
        <f>SUM(R26,R38,R56,R68,R80,R98)</f>
        <v>10.534601812954561</v>
      </c>
      <c r="S14" s="304">
        <f t="shared" ref="S14:T14" si="34">SUM(S26,S38,S56,S68,S80,S98)</f>
        <v>11.893971322712202</v>
      </c>
      <c r="T14" s="304">
        <f t="shared" si="34"/>
        <v>13.689662654878749</v>
      </c>
      <c r="U14" s="306"/>
      <c r="V14" s="304">
        <f t="shared" ref="V14:X14" si="35">SUM(V26,V38,V56,V68,V80,V98)</f>
        <v>7.2825550080670567</v>
      </c>
      <c r="W14" s="304">
        <f t="shared" si="35"/>
        <v>8.4037211045577571</v>
      </c>
      <c r="X14" s="304">
        <f t="shared" si="35"/>
        <v>10.661841468911156</v>
      </c>
      <c r="Y14" s="306"/>
      <c r="Z14" s="304">
        <f t="shared" ref="Z14:AB14" si="36">SUM(Z26,Z38,Z56,Z68,Z80,Z98)</f>
        <v>42.129096019117178</v>
      </c>
      <c r="AA14" s="304">
        <f t="shared" si="36"/>
        <v>45.203761293412768</v>
      </c>
      <c r="AB14" s="304">
        <f t="shared" si="36"/>
        <v>50.025141212312924</v>
      </c>
      <c r="AC14" s="306"/>
      <c r="AD14" s="304">
        <f t="shared" ref="AD14:AF14" si="37">SUM(AD26,AD38,AD56,AD68,AD80,AD98)</f>
        <v>31.404436925965008</v>
      </c>
      <c r="AE14" s="304">
        <f t="shared" si="37"/>
        <v>29.18446848201414</v>
      </c>
      <c r="AF14" s="304">
        <f t="shared" si="37"/>
        <v>22.833174485602456</v>
      </c>
      <c r="AG14" s="306"/>
      <c r="AH14" s="304">
        <f t="shared" ref="AH14:AJ14" si="38">SUM(AH26,AH38,AH56,AH68,AH80,AH98)</f>
        <v>8.4979584363963898</v>
      </c>
      <c r="AI14" s="304">
        <f t="shared" si="38"/>
        <v>7.4358723393468296</v>
      </c>
      <c r="AJ14" s="304">
        <f t="shared" si="38"/>
        <v>5.6756858618080299</v>
      </c>
      <c r="AK14" s="306"/>
      <c r="AL14" s="304">
        <f t="shared" ref="AL14:AN14" si="39">SUM(AL26,AL38,AL56,AL68,AL80,AL98)</f>
        <v>1.7687266545548392</v>
      </c>
      <c r="AM14" s="304">
        <f t="shared" si="39"/>
        <v>1.938026810485151</v>
      </c>
      <c r="AN14" s="304">
        <f t="shared" si="39"/>
        <v>1.6732700883219946</v>
      </c>
    </row>
    <row r="15" spans="1:40" x14ac:dyDescent="0.2">
      <c r="A15" s="13" t="str">
        <f>name!E10</f>
        <v>Sales and customer service occupations</v>
      </c>
      <c r="B15" s="304">
        <f t="shared" si="0"/>
        <v>86.536877005664266</v>
      </c>
      <c r="C15" s="304">
        <f t="shared" si="0"/>
        <v>86.38703138479265</v>
      </c>
      <c r="D15" s="304">
        <f t="shared" si="0"/>
        <v>85.811315537972547</v>
      </c>
      <c r="E15" s="304"/>
      <c r="F15" s="304">
        <f t="shared" si="1"/>
        <v>0.18772417681990994</v>
      </c>
      <c r="G15" s="304">
        <f t="shared" si="1"/>
        <v>0.24630934797397447</v>
      </c>
      <c r="H15" s="304">
        <f t="shared" si="1"/>
        <v>0.33348751467179272</v>
      </c>
      <c r="I15" s="304"/>
      <c r="J15" s="304">
        <f t="shared" si="2"/>
        <v>2.5746258641360797</v>
      </c>
      <c r="K15" s="304">
        <f t="shared" si="2"/>
        <v>3.3982632729970734</v>
      </c>
      <c r="L15" s="304">
        <f t="shared" si="2"/>
        <v>5.0206001357601409</v>
      </c>
      <c r="M15" s="304"/>
      <c r="N15" s="304">
        <f t="shared" si="3"/>
        <v>11.27893888075856</v>
      </c>
      <c r="O15" s="304">
        <f t="shared" si="3"/>
        <v>13.260090636628561</v>
      </c>
      <c r="P15" s="304">
        <f t="shared" si="3"/>
        <v>18.113010643855333</v>
      </c>
      <c r="Q15" s="306"/>
      <c r="R15" s="304">
        <f t="shared" ref="R15:T15" si="40">SUM(R27,R39,R57,R69,R81,R99)</f>
        <v>3.9596809967734043</v>
      </c>
      <c r="S15" s="304">
        <f t="shared" si="40"/>
        <v>4.5737405030131395</v>
      </c>
      <c r="T15" s="304">
        <f t="shared" si="40"/>
        <v>6.2695162148145691</v>
      </c>
      <c r="U15" s="306"/>
      <c r="V15" s="304">
        <f t="shared" ref="V15:X15" si="41">SUM(V27,V39,V57,V69,V81,V99)</f>
        <v>3.661869312774169</v>
      </c>
      <c r="W15" s="304">
        <f t="shared" si="41"/>
        <v>4.0854753746626864</v>
      </c>
      <c r="X15" s="304">
        <f t="shared" si="41"/>
        <v>5.0670897396036194</v>
      </c>
      <c r="Y15" s="306"/>
      <c r="Z15" s="304">
        <f t="shared" ref="Z15:AB15" si="42">SUM(Z27,Z39,Z57,Z69,Z81,Z99)</f>
        <v>23.879870077413923</v>
      </c>
      <c r="AA15" s="304">
        <f t="shared" si="42"/>
        <v>24.177361254565561</v>
      </c>
      <c r="AB15" s="304">
        <f t="shared" si="42"/>
        <v>26.154963664149218</v>
      </c>
      <c r="AC15" s="306"/>
      <c r="AD15" s="304">
        <f t="shared" ref="AD15:AF15" si="43">SUM(AD27,AD39,AD57,AD69,AD81,AD99)</f>
        <v>22.682552390198548</v>
      </c>
      <c r="AE15" s="304">
        <f t="shared" si="43"/>
        <v>20.590908395784567</v>
      </c>
      <c r="AF15" s="304">
        <f t="shared" si="43"/>
        <v>16.843855936647998</v>
      </c>
      <c r="AG15" s="306"/>
      <c r="AH15" s="304">
        <f t="shared" ref="AH15:AJ15" si="44">SUM(AH27,AH39,AH57,AH69,AH81,AH99)</f>
        <v>14.113173518750601</v>
      </c>
      <c r="AI15" s="304">
        <f t="shared" si="44"/>
        <v>12.138833530378667</v>
      </c>
      <c r="AJ15" s="304">
        <f t="shared" si="44"/>
        <v>5.0072995464138721</v>
      </c>
      <c r="AK15" s="306"/>
      <c r="AL15" s="304">
        <f t="shared" ref="AL15:AN15" si="45">SUM(AL27,AL39,AL57,AL69,AL81,AL99)</f>
        <v>4.1984417880390836</v>
      </c>
      <c r="AM15" s="304">
        <f t="shared" si="45"/>
        <v>3.9160490687884049</v>
      </c>
      <c r="AN15" s="304">
        <f t="shared" si="45"/>
        <v>3.0014921420560112</v>
      </c>
    </row>
    <row r="16" spans="1:40" x14ac:dyDescent="0.2">
      <c r="A16" s="13" t="str">
        <f>name!E11</f>
        <v>Process, plant and machine operatives</v>
      </c>
      <c r="B16" s="304">
        <f t="shared" si="0"/>
        <v>80.177827169040654</v>
      </c>
      <c r="C16" s="304">
        <f t="shared" si="0"/>
        <v>89.17871738845389</v>
      </c>
      <c r="D16" s="304">
        <f t="shared" si="0"/>
        <v>87.191238254898721</v>
      </c>
      <c r="E16" s="304"/>
      <c r="F16" s="304">
        <f t="shared" si="1"/>
        <v>0.13633994441886538</v>
      </c>
      <c r="G16" s="304">
        <f t="shared" si="1"/>
        <v>0.20695122978490238</v>
      </c>
      <c r="H16" s="304">
        <f t="shared" si="1"/>
        <v>0.36695470618453069</v>
      </c>
      <c r="I16" s="304"/>
      <c r="J16" s="304">
        <f t="shared" si="2"/>
        <v>0.88590630471888221</v>
      </c>
      <c r="K16" s="304">
        <f t="shared" si="2"/>
        <v>1.3555359639165878</v>
      </c>
      <c r="L16" s="304">
        <f t="shared" si="2"/>
        <v>2.286840259730587</v>
      </c>
      <c r="M16" s="304"/>
      <c r="N16" s="304">
        <f t="shared" si="3"/>
        <v>3.3178194628280733</v>
      </c>
      <c r="O16" s="304">
        <f t="shared" si="3"/>
        <v>4.3922561288584063</v>
      </c>
      <c r="P16" s="304">
        <f t="shared" si="3"/>
        <v>6.7501099032213094</v>
      </c>
      <c r="Q16" s="306"/>
      <c r="R16" s="304">
        <f t="shared" ref="R16:T16" si="46">SUM(R28,R40,R58,R70,R82,R100)</f>
        <v>1.6633733613176616</v>
      </c>
      <c r="S16" s="304">
        <f t="shared" si="46"/>
        <v>2.1163537710630145</v>
      </c>
      <c r="T16" s="304">
        <f t="shared" si="46"/>
        <v>2.8866456146687121</v>
      </c>
      <c r="U16" s="306"/>
      <c r="V16" s="304">
        <f t="shared" ref="V16:X16" si="47">SUM(V28,V40,V58,V70,V82,V100)</f>
        <v>2.9099746433146549</v>
      </c>
      <c r="W16" s="304">
        <f t="shared" si="47"/>
        <v>3.7531200127956716</v>
      </c>
      <c r="X16" s="304">
        <f t="shared" si="47"/>
        <v>5.0482943590547089</v>
      </c>
      <c r="Y16" s="306"/>
      <c r="Z16" s="304">
        <f t="shared" ref="Z16:AB16" si="48">SUM(Z28,Z40,Z58,Z70,Z82,Z100)</f>
        <v>18.526957518709601</v>
      </c>
      <c r="AA16" s="304">
        <f t="shared" si="48"/>
        <v>23.368885704878252</v>
      </c>
      <c r="AB16" s="304">
        <f t="shared" si="48"/>
        <v>27.598077418414693</v>
      </c>
      <c r="AC16" s="306"/>
      <c r="AD16" s="304">
        <f t="shared" ref="AD16:AF16" si="49">SUM(AD28,AD40,AD58,AD70,AD82,AD100)</f>
        <v>24.911803736191466</v>
      </c>
      <c r="AE16" s="304">
        <f t="shared" si="49"/>
        <v>28.206220641814678</v>
      </c>
      <c r="AF16" s="304">
        <f t="shared" si="49"/>
        <v>27.366492959485466</v>
      </c>
      <c r="AG16" s="306"/>
      <c r="AH16" s="304">
        <f t="shared" ref="AH16:AJ16" si="50">SUM(AH28,AH40,AH58,AH70,AH82,AH100)</f>
        <v>20.76568140072024</v>
      </c>
      <c r="AI16" s="304">
        <f t="shared" si="50"/>
        <v>19.758710192455201</v>
      </c>
      <c r="AJ16" s="304">
        <f t="shared" si="50"/>
        <v>11.773664162406515</v>
      </c>
      <c r="AK16" s="306"/>
      <c r="AL16" s="304">
        <f t="shared" ref="AL16:AN16" si="51">SUM(AL28,AL40,AL58,AL70,AL82,AL100)</f>
        <v>7.0599707968212195</v>
      </c>
      <c r="AM16" s="304">
        <f t="shared" si="51"/>
        <v>6.0206837428871776</v>
      </c>
      <c r="AN16" s="304">
        <f t="shared" si="51"/>
        <v>3.1141588717322031</v>
      </c>
    </row>
    <row r="17" spans="1:40" x14ac:dyDescent="0.2">
      <c r="A17" s="13" t="str">
        <f>name!E12</f>
        <v>Elementary occupations</v>
      </c>
      <c r="B17" s="304">
        <f t="shared" si="0"/>
        <v>110.02809848713954</v>
      </c>
      <c r="C17" s="304">
        <f t="shared" si="0"/>
        <v>106.42777944549712</v>
      </c>
      <c r="D17" s="304">
        <f t="shared" si="0"/>
        <v>99.036477909475394</v>
      </c>
      <c r="E17" s="304"/>
      <c r="F17" s="304">
        <f t="shared" si="1"/>
        <v>6.4957832531676737E-2</v>
      </c>
      <c r="G17" s="304">
        <f t="shared" si="1"/>
        <v>8.8938870314551721E-2</v>
      </c>
      <c r="H17" s="304">
        <f t="shared" si="1"/>
        <v>0.13225503062152288</v>
      </c>
      <c r="I17" s="304"/>
      <c r="J17" s="304">
        <f t="shared" si="2"/>
        <v>1.8078743454737922</v>
      </c>
      <c r="K17" s="304">
        <f t="shared" si="2"/>
        <v>2.4341756596810074</v>
      </c>
      <c r="L17" s="304">
        <f t="shared" si="2"/>
        <v>3.6975033876441503</v>
      </c>
      <c r="M17" s="304"/>
      <c r="N17" s="304">
        <f t="shared" si="3"/>
        <v>7.6407776440126156</v>
      </c>
      <c r="O17" s="304">
        <f t="shared" si="3"/>
        <v>9.0159310882816914</v>
      </c>
      <c r="P17" s="304">
        <f t="shared" si="3"/>
        <v>12.094551403651584</v>
      </c>
      <c r="Q17" s="306"/>
      <c r="R17" s="304">
        <f t="shared" ref="R17:T17" si="52">SUM(R29,R41,R59,R71,R83,R101)</f>
        <v>3.8753013097133175</v>
      </c>
      <c r="S17" s="304">
        <f t="shared" si="52"/>
        <v>4.4511611940721014</v>
      </c>
      <c r="T17" s="304">
        <f t="shared" si="52"/>
        <v>6.0428171073340531</v>
      </c>
      <c r="U17" s="306"/>
      <c r="V17" s="304">
        <f t="shared" ref="V17:X17" si="53">SUM(V29,V41,V59,V71,V83,V101)</f>
        <v>3.6136424716493449</v>
      </c>
      <c r="W17" s="304">
        <f t="shared" si="53"/>
        <v>4.0393621347802267</v>
      </c>
      <c r="X17" s="304">
        <f t="shared" si="53"/>
        <v>5.3078767644848828</v>
      </c>
      <c r="Y17" s="306"/>
      <c r="Z17" s="304">
        <f t="shared" ref="Z17:AB17" si="54">SUM(Z29,Z41,Z59,Z71,Z83,Z101)</f>
        <v>19.995646561467826</v>
      </c>
      <c r="AA17" s="304">
        <f t="shared" si="54"/>
        <v>19.643549944286875</v>
      </c>
      <c r="AB17" s="304">
        <f t="shared" si="54"/>
        <v>20.594215465463886</v>
      </c>
      <c r="AC17" s="306"/>
      <c r="AD17" s="304">
        <f t="shared" ref="AD17:AF17" si="55">SUM(AD29,AD41,AD59,AD71,AD83,AD101)</f>
        <v>32.343879325793587</v>
      </c>
      <c r="AE17" s="304">
        <f t="shared" si="55"/>
        <v>30.66132475942478</v>
      </c>
      <c r="AF17" s="304">
        <f t="shared" si="55"/>
        <v>27.176164374087804</v>
      </c>
      <c r="AG17" s="306"/>
      <c r="AH17" s="304">
        <f t="shared" ref="AH17:AJ17" si="56">SUM(AH29,AH41,AH59,AH71,AH83,AH101)</f>
        <v>31.330199794590353</v>
      </c>
      <c r="AI17" s="304">
        <f t="shared" si="56"/>
        <v>28.565688600427102</v>
      </c>
      <c r="AJ17" s="304">
        <f t="shared" si="56"/>
        <v>19.166423606620853</v>
      </c>
      <c r="AK17" s="306"/>
      <c r="AL17" s="304">
        <f t="shared" ref="AL17:AN17" si="57">SUM(AL29,AL41,AL59,AL71,AL83,AL101)</f>
        <v>9.3558192019070319</v>
      </c>
      <c r="AM17" s="304">
        <f t="shared" si="57"/>
        <v>7.527647194228785</v>
      </c>
      <c r="AN17" s="304">
        <f t="shared" si="57"/>
        <v>4.8246707695666666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30.037000000000013</v>
      </c>
      <c r="C20" s="305">
        <f>SUM(C21:C29)</f>
        <v>29.575000000000021</v>
      </c>
      <c r="D20" s="305">
        <f>SUM(D21:D29)</f>
        <v>29.04699999999994</v>
      </c>
      <c r="E20" s="304"/>
      <c r="F20" s="305">
        <f>SUM(F21:F29)</f>
        <v>0.29415908273566571</v>
      </c>
      <c r="G20" s="305">
        <f>SUM(G21:G29)</f>
        <v>0.3596452973670301</v>
      </c>
      <c r="H20" s="305">
        <f>SUM(H21:H29)</f>
        <v>0.48318030952273944</v>
      </c>
      <c r="I20" s="304"/>
      <c r="J20" s="305">
        <f>SUM(J21:J29)</f>
        <v>1.6639319974543592</v>
      </c>
      <c r="K20" s="305">
        <f>SUM(K21:K29)</f>
        <v>1.9716476208302651</v>
      </c>
      <c r="L20" s="305">
        <f>SUM(L21:L29)</f>
        <v>2.5912290015751989</v>
      </c>
      <c r="M20" s="304"/>
      <c r="N20" s="305">
        <f>SUM(N21:N29)</f>
        <v>5.4215207570217965</v>
      </c>
      <c r="O20" s="305">
        <f>SUM(O21:O29)</f>
        <v>5.6851593039025889</v>
      </c>
      <c r="P20" s="305">
        <f>SUM(P21:P29)</f>
        <v>6.6574355394003115</v>
      </c>
      <c r="Q20" s="306"/>
      <c r="R20" s="305">
        <f>SUM(R21:R29)</f>
        <v>1.1386265256122485</v>
      </c>
      <c r="S20" s="305">
        <f>SUM(S21:S29)</f>
        <v>1.181330540227763</v>
      </c>
      <c r="T20" s="305">
        <f>SUM(T21:T29)</f>
        <v>1.3807136908653461</v>
      </c>
      <c r="U20" s="306"/>
      <c r="V20" s="305">
        <f>SUM(V21:V29)</f>
        <v>2.5477863950045201</v>
      </c>
      <c r="W20" s="305">
        <f>SUM(W21:W29)</f>
        <v>2.5767446996600216</v>
      </c>
      <c r="X20" s="305">
        <f>SUM(X21:X29)</f>
        <v>2.9028269114146963</v>
      </c>
      <c r="Y20" s="306"/>
      <c r="Z20" s="305">
        <f>SUM(Z21:Z29)</f>
        <v>6.4733956422242214</v>
      </c>
      <c r="AA20" s="305">
        <f>SUM(AA21:AA29)</f>
        <v>6.2670463910886554</v>
      </c>
      <c r="AB20" s="305">
        <f>SUM(AB21:AB29)</f>
        <v>6.0927646318735462</v>
      </c>
      <c r="AC20" s="306"/>
      <c r="AD20" s="305">
        <f>SUM(AD21:AD29)</f>
        <v>6.0954404105082265</v>
      </c>
      <c r="AE20" s="305">
        <f>SUM(AE21:AE29)</f>
        <v>5.5703966170526114</v>
      </c>
      <c r="AF20" s="305">
        <f>SUM(AF21:AF29)</f>
        <v>4.8113436849053315</v>
      </c>
      <c r="AG20" s="306"/>
      <c r="AH20" s="305">
        <f>SUM(AH21:AH29)</f>
        <v>4.2225084766390761</v>
      </c>
      <c r="AI20" s="305">
        <f>SUM(AI21:AI29)</f>
        <v>3.3844055596067304</v>
      </c>
      <c r="AJ20" s="305">
        <f>SUM(AJ21:AJ29)</f>
        <v>2.0123544029945677</v>
      </c>
      <c r="AK20" s="306"/>
      <c r="AL20" s="305">
        <f>SUM(AL21:AL29)</f>
        <v>2.1796307127999004</v>
      </c>
      <c r="AM20" s="305">
        <f>SUM(AM21:AM29)</f>
        <v>2.5786239702643519</v>
      </c>
      <c r="AN20" s="305">
        <f>SUM(AN21:AN29)</f>
        <v>2.1151518274482113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3.1597059868878468</v>
      </c>
      <c r="C21" s="304">
        <f t="shared" ref="C21:D21" si="59">SUM(G21,K21,O21,S21,W21,AA21,AE21,AI21,AM21)</f>
        <v>3.3921459376108056</v>
      </c>
      <c r="D21" s="304">
        <f t="shared" si="59"/>
        <v>3.6182441726942516</v>
      </c>
      <c r="E21" s="304"/>
      <c r="F21" s="304">
        <v>6.0889456416295715E-2</v>
      </c>
      <c r="G21" s="304">
        <v>7.0401776696848675E-2</v>
      </c>
      <c r="H21" s="304">
        <v>8.4192831730423898E-2</v>
      </c>
      <c r="I21" s="304"/>
      <c r="J21" s="304">
        <v>0.33080559029696749</v>
      </c>
      <c r="K21" s="304">
        <v>0.36204241020231803</v>
      </c>
      <c r="L21" s="304">
        <v>0.43555114410907703</v>
      </c>
      <c r="M21" s="304"/>
      <c r="N21" s="304">
        <v>0.68605926823025021</v>
      </c>
      <c r="O21" s="304">
        <v>0.72494861153107604</v>
      </c>
      <c r="P21" s="304">
        <v>0.83386258431508453</v>
      </c>
      <c r="Q21" s="306"/>
      <c r="R21" s="304">
        <v>0.16289867043957376</v>
      </c>
      <c r="S21" s="304">
        <v>0.18332438542534693</v>
      </c>
      <c r="T21" s="304">
        <v>0.20786652590594698</v>
      </c>
      <c r="U21" s="306"/>
      <c r="V21" s="304">
        <v>0.21813140750014923</v>
      </c>
      <c r="W21" s="304">
        <v>0.21323787291934504</v>
      </c>
      <c r="X21" s="304">
        <v>0.22521454549135539</v>
      </c>
      <c r="Y21" s="306"/>
      <c r="Z21" s="304">
        <v>0.68706731130562393</v>
      </c>
      <c r="AA21" s="304">
        <v>0.83202692965225089</v>
      </c>
      <c r="AB21" s="304">
        <v>1.0337863715630919</v>
      </c>
      <c r="AC21" s="306"/>
      <c r="AD21" s="304">
        <v>0.50123191691364821</v>
      </c>
      <c r="AE21" s="304">
        <v>0.4976095084318089</v>
      </c>
      <c r="AF21" s="304">
        <v>0.40033038616387634</v>
      </c>
      <c r="AG21" s="306"/>
      <c r="AH21" s="304">
        <v>0.35145490038852867</v>
      </c>
      <c r="AI21" s="304">
        <v>0.31784583746356682</v>
      </c>
      <c r="AJ21" s="304">
        <v>0.19196634196123763</v>
      </c>
      <c r="AK21" s="306"/>
      <c r="AL21" s="304">
        <v>0.16116746539680951</v>
      </c>
      <c r="AM21" s="304">
        <v>0.19070860528824493</v>
      </c>
      <c r="AN21" s="304">
        <v>0.205473441454158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4.2643406762754275</v>
      </c>
      <c r="C22" s="304">
        <f t="shared" ref="C22:C29" si="61">SUM(G22,K22,O22,S22,W22,AA22,AE22,AI22,AM22)</f>
        <v>4.5060271617960534</v>
      </c>
      <c r="D22" s="304">
        <f t="shared" ref="D22:D29" si="62">SUM(H22,L22,P22,T22,X22,AB22,AF22,AJ22,AN22)</f>
        <v>5.0008284277282193</v>
      </c>
      <c r="E22" s="304"/>
      <c r="F22" s="304">
        <v>0.13959472165270334</v>
      </c>
      <c r="G22" s="304">
        <v>0.18228499093532713</v>
      </c>
      <c r="H22" s="304">
        <v>0.25971886273321532</v>
      </c>
      <c r="I22" s="304"/>
      <c r="J22" s="304">
        <v>0.71192295477287992</v>
      </c>
      <c r="K22" s="304">
        <v>0.89616905323502483</v>
      </c>
      <c r="L22" s="304">
        <v>1.2165084214758404</v>
      </c>
      <c r="M22" s="304"/>
      <c r="N22" s="304">
        <v>1.3881890355910436</v>
      </c>
      <c r="O22" s="304">
        <v>1.396187604629523</v>
      </c>
      <c r="P22" s="304">
        <v>1.4831450631430152</v>
      </c>
      <c r="Q22" s="306"/>
      <c r="R22" s="304">
        <v>0.14247946904199685</v>
      </c>
      <c r="S22" s="304">
        <v>0.14819239805886103</v>
      </c>
      <c r="T22" s="304">
        <v>0.16531387332659014</v>
      </c>
      <c r="U22" s="306"/>
      <c r="V22" s="304">
        <v>0.55095035826035887</v>
      </c>
      <c r="W22" s="304">
        <v>0.55411005887173126</v>
      </c>
      <c r="X22" s="304">
        <v>0.61600184147936721</v>
      </c>
      <c r="Y22" s="306"/>
      <c r="Z22" s="304">
        <v>0.55394315262820293</v>
      </c>
      <c r="AA22" s="304">
        <v>0.5453628860752473</v>
      </c>
      <c r="AB22" s="304">
        <v>0.5328507580641576</v>
      </c>
      <c r="AC22" s="306"/>
      <c r="AD22" s="304">
        <v>0.40380572732160963</v>
      </c>
      <c r="AE22" s="304">
        <v>0.37923343896094669</v>
      </c>
      <c r="AF22" s="304">
        <v>0.39665721074572646</v>
      </c>
      <c r="AG22" s="306"/>
      <c r="AH22" s="304">
        <v>0.27106835646968269</v>
      </c>
      <c r="AI22" s="304">
        <v>0.27165355512910755</v>
      </c>
      <c r="AJ22" s="304">
        <v>0.20546435561392973</v>
      </c>
      <c r="AK22" s="306"/>
      <c r="AL22" s="304">
        <v>0.10238690053694902</v>
      </c>
      <c r="AM22" s="304">
        <v>0.13283317590028473</v>
      </c>
      <c r="AN22" s="304">
        <v>0.12516804114637869</v>
      </c>
    </row>
    <row r="23" spans="1:40" x14ac:dyDescent="0.2">
      <c r="A23" s="13" t="str">
        <f t="shared" si="58"/>
        <v>Associate professional occupations</v>
      </c>
      <c r="B23" s="304">
        <f t="shared" si="60"/>
        <v>2.6166833525111981</v>
      </c>
      <c r="C23" s="304">
        <f t="shared" si="61"/>
        <v>2.430128958896447</v>
      </c>
      <c r="D23" s="304">
        <f t="shared" si="62"/>
        <v>2.6051728107914509</v>
      </c>
      <c r="E23" s="304"/>
      <c r="F23" s="304">
        <v>5.0420177015679205E-2</v>
      </c>
      <c r="G23" s="304">
        <v>5.6117338862686425E-2</v>
      </c>
      <c r="H23" s="304">
        <v>7.6409482150259486E-2</v>
      </c>
      <c r="I23" s="304"/>
      <c r="J23" s="304">
        <v>0.23284610572623438</v>
      </c>
      <c r="K23" s="304">
        <v>0.26761544723623065</v>
      </c>
      <c r="L23" s="304">
        <v>0.36837616961304476</v>
      </c>
      <c r="M23" s="304"/>
      <c r="N23" s="304">
        <v>0.63824084562244709</v>
      </c>
      <c r="O23" s="304">
        <v>0.58981466497534041</v>
      </c>
      <c r="P23" s="304">
        <v>0.64335368415636218</v>
      </c>
      <c r="Q23" s="306"/>
      <c r="R23" s="304">
        <v>7.2474056263642977E-2</v>
      </c>
      <c r="S23" s="304">
        <v>6.618724791517834E-2</v>
      </c>
      <c r="T23" s="304">
        <v>8.0238182362578958E-2</v>
      </c>
      <c r="U23" s="306"/>
      <c r="V23" s="304">
        <v>0.32623329197204909</v>
      </c>
      <c r="W23" s="304">
        <v>0.33037515062311473</v>
      </c>
      <c r="X23" s="304">
        <v>0.4111773179205111</v>
      </c>
      <c r="Y23" s="306"/>
      <c r="Z23" s="304">
        <v>0.64380756188859856</v>
      </c>
      <c r="AA23" s="304">
        <v>0.54866471625648694</v>
      </c>
      <c r="AB23" s="304">
        <v>0.54252242501747916</v>
      </c>
      <c r="AC23" s="306"/>
      <c r="AD23" s="304">
        <v>0.32372183698134449</v>
      </c>
      <c r="AE23" s="304">
        <v>0.2435532708254847</v>
      </c>
      <c r="AF23" s="304">
        <v>0.19694768659932038</v>
      </c>
      <c r="AG23" s="306"/>
      <c r="AH23" s="304">
        <v>0.23555861138110937</v>
      </c>
      <c r="AI23" s="304">
        <v>0.21243947347510506</v>
      </c>
      <c r="AJ23" s="304">
        <v>0.16967692761979533</v>
      </c>
      <c r="AK23" s="306"/>
      <c r="AL23" s="304">
        <v>9.3380865660092655E-2</v>
      </c>
      <c r="AM23" s="304">
        <v>0.11536164872681949</v>
      </c>
      <c r="AN23" s="304">
        <v>0.11647093535209982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1.9902971788574031</v>
      </c>
      <c r="C24" s="304">
        <f t="shared" si="61"/>
        <v>1.7877682662992167</v>
      </c>
      <c r="D24" s="304">
        <f t="shared" si="62"/>
        <v>1.4484621274637011</v>
      </c>
      <c r="E24" s="304"/>
      <c r="F24" s="304">
        <v>6.938705206364762E-3</v>
      </c>
      <c r="G24" s="304">
        <v>7.1313053306106136E-3</v>
      </c>
      <c r="H24" s="304">
        <v>7.9873803134758534E-3</v>
      </c>
      <c r="I24" s="304"/>
      <c r="J24" s="304">
        <v>8.8366297337177047E-2</v>
      </c>
      <c r="K24" s="304">
        <v>9.7451706214760611E-2</v>
      </c>
      <c r="L24" s="304">
        <v>0.12610754435920757</v>
      </c>
      <c r="M24" s="304"/>
      <c r="N24" s="304">
        <v>0.32999831477449426</v>
      </c>
      <c r="O24" s="304">
        <v>0.33600380523910722</v>
      </c>
      <c r="P24" s="304">
        <v>0.3488942831887773</v>
      </c>
      <c r="Q24" s="306"/>
      <c r="R24" s="304">
        <v>5.8506788329109653E-2</v>
      </c>
      <c r="S24" s="304">
        <v>5.3490911407317834E-2</v>
      </c>
      <c r="T24" s="304">
        <v>5.3923024877016529E-2</v>
      </c>
      <c r="U24" s="306"/>
      <c r="V24" s="304">
        <v>0.17359461649526425</v>
      </c>
      <c r="W24" s="304">
        <v>0.17370808424541131</v>
      </c>
      <c r="X24" s="304">
        <v>0.17450571847479762</v>
      </c>
      <c r="Y24" s="306"/>
      <c r="Z24" s="304">
        <v>0.4665211383109521</v>
      </c>
      <c r="AA24" s="304">
        <v>0.36833568578967119</v>
      </c>
      <c r="AB24" s="304">
        <v>0.23800466465753228</v>
      </c>
      <c r="AC24" s="306"/>
      <c r="AD24" s="304">
        <v>0.47203298409152405</v>
      </c>
      <c r="AE24" s="304">
        <v>0.35696372258502895</v>
      </c>
      <c r="AF24" s="304">
        <v>0.23434368846186657</v>
      </c>
      <c r="AG24" s="306"/>
      <c r="AH24" s="304">
        <v>0.2699342468418382</v>
      </c>
      <c r="AI24" s="304">
        <v>0.25383833738598133</v>
      </c>
      <c r="AJ24" s="304">
        <v>0.16120942062390969</v>
      </c>
      <c r="AK24" s="306"/>
      <c r="AL24" s="304">
        <v>0.12440408747067855</v>
      </c>
      <c r="AM24" s="304">
        <v>0.14084470810132776</v>
      </c>
      <c r="AN24" s="304">
        <v>0.10348640250711778</v>
      </c>
    </row>
    <row r="25" spans="1:40" x14ac:dyDescent="0.2">
      <c r="A25" s="13" t="str">
        <f t="shared" si="58"/>
        <v>Skilled trades occupations</v>
      </c>
      <c r="B25" s="304">
        <f t="shared" si="60"/>
        <v>10.023589596618264</v>
      </c>
      <c r="C25" s="304">
        <f t="shared" si="61"/>
        <v>9.2375940582870353</v>
      </c>
      <c r="D25" s="304">
        <f t="shared" si="62"/>
        <v>8.274790306570992</v>
      </c>
      <c r="E25" s="304"/>
      <c r="F25" s="304">
        <v>2.518732353242225E-2</v>
      </c>
      <c r="G25" s="304">
        <v>3.0109548968944119E-2</v>
      </c>
      <c r="H25" s="304">
        <v>3.7356764459709216E-2</v>
      </c>
      <c r="I25" s="304"/>
      <c r="J25" s="304">
        <v>0.11876053052619386</v>
      </c>
      <c r="K25" s="304">
        <v>0.12369108377078117</v>
      </c>
      <c r="L25" s="304">
        <v>0.1632713918155177</v>
      </c>
      <c r="M25" s="304"/>
      <c r="N25" s="304">
        <v>1.6143661571663592</v>
      </c>
      <c r="O25" s="304">
        <v>1.7999478413784136</v>
      </c>
      <c r="P25" s="304">
        <v>2.374475992055471</v>
      </c>
      <c r="Q25" s="306"/>
      <c r="R25" s="304">
        <v>0.38581597554007113</v>
      </c>
      <c r="S25" s="304">
        <v>0.38492539787320285</v>
      </c>
      <c r="T25" s="304">
        <v>0.44558535677816685</v>
      </c>
      <c r="U25" s="306"/>
      <c r="V25" s="304">
        <v>0.87723693546568438</v>
      </c>
      <c r="W25" s="304">
        <v>0.87251635068177991</v>
      </c>
      <c r="X25" s="304">
        <v>1.0126369104243491</v>
      </c>
      <c r="Y25" s="306"/>
      <c r="Z25" s="304">
        <v>2.227264020105685</v>
      </c>
      <c r="AA25" s="304">
        <v>1.921776520424866</v>
      </c>
      <c r="AB25" s="304">
        <v>1.467622125709986</v>
      </c>
      <c r="AC25" s="306"/>
      <c r="AD25" s="304">
        <v>2.4196517791637837</v>
      </c>
      <c r="AE25" s="304">
        <v>2.1931525862712045</v>
      </c>
      <c r="AF25" s="304">
        <v>1.9061362711206515</v>
      </c>
      <c r="AG25" s="306"/>
      <c r="AH25" s="304">
        <v>1.5044874668028851</v>
      </c>
      <c r="AI25" s="304">
        <v>1.0757878523139492</v>
      </c>
      <c r="AJ25" s="304">
        <v>0.44582687571360885</v>
      </c>
      <c r="AK25" s="306"/>
      <c r="AL25" s="304">
        <v>0.85081940831517888</v>
      </c>
      <c r="AM25" s="304">
        <v>0.83568687660389185</v>
      </c>
      <c r="AN25" s="304">
        <v>0.42187861849353153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0.83446030919760483</v>
      </c>
      <c r="C26" s="304">
        <f t="shared" si="61"/>
        <v>0.86768756425375326</v>
      </c>
      <c r="D26" s="304">
        <f t="shared" si="62"/>
        <v>0.8749783638043287</v>
      </c>
      <c r="E26" s="304"/>
      <c r="F26" s="304">
        <v>4.0022147616858034E-3</v>
      </c>
      <c r="G26" s="304">
        <v>4.8990431741482415E-3</v>
      </c>
      <c r="H26" s="304">
        <v>5.9957450261707602E-3</v>
      </c>
      <c r="I26" s="304"/>
      <c r="J26" s="304">
        <v>3.3364014149117695E-2</v>
      </c>
      <c r="K26" s="304">
        <v>4.0286545691919952E-2</v>
      </c>
      <c r="L26" s="304">
        <v>5.1080500675163162E-2</v>
      </c>
      <c r="M26" s="304"/>
      <c r="N26" s="304">
        <v>0.21670455144462872</v>
      </c>
      <c r="O26" s="304">
        <v>0.20489379066064223</v>
      </c>
      <c r="P26" s="304">
        <v>0.20326179719463128</v>
      </c>
      <c r="Q26" s="306"/>
      <c r="R26" s="304">
        <v>5.113999544344236E-2</v>
      </c>
      <c r="S26" s="304">
        <v>5.5722133737909699E-2</v>
      </c>
      <c r="T26" s="304">
        <v>6.9390935451791813E-2</v>
      </c>
      <c r="U26" s="306"/>
      <c r="V26" s="304">
        <v>3.7311960844510363E-2</v>
      </c>
      <c r="W26" s="304">
        <v>3.9868714766873585E-2</v>
      </c>
      <c r="X26" s="304">
        <v>4.1707632992259019E-2</v>
      </c>
      <c r="Y26" s="306"/>
      <c r="Z26" s="304">
        <v>0.11410179836304243</v>
      </c>
      <c r="AA26" s="304">
        <v>0.10800132502712688</v>
      </c>
      <c r="AB26" s="304">
        <v>0.11397337688415421</v>
      </c>
      <c r="AC26" s="306"/>
      <c r="AD26" s="304">
        <v>0.11170727104393371</v>
      </c>
      <c r="AE26" s="304">
        <v>9.3792171041590364E-2</v>
      </c>
      <c r="AF26" s="304">
        <v>6.2661411087560792E-2</v>
      </c>
      <c r="AG26" s="306"/>
      <c r="AH26" s="304">
        <v>0.1708001481576456</v>
      </c>
      <c r="AI26" s="304">
        <v>0.17155388901780638</v>
      </c>
      <c r="AJ26" s="304">
        <v>0.14597042627461526</v>
      </c>
      <c r="AK26" s="306"/>
      <c r="AL26" s="304">
        <v>9.5328354989598033E-2</v>
      </c>
      <c r="AM26" s="304">
        <v>0.14866995113573603</v>
      </c>
      <c r="AN26" s="304">
        <v>0.18093653821798245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1.4727644094375711</v>
      </c>
      <c r="C27" s="304">
        <f t="shared" si="61"/>
        <v>1.5289955136822364</v>
      </c>
      <c r="D27" s="304">
        <f t="shared" si="62"/>
        <v>1.6022710461009568</v>
      </c>
      <c r="E27" s="304"/>
      <c r="F27" s="304">
        <v>6.6578627006816061E-3</v>
      </c>
      <c r="G27" s="304">
        <v>8.0386866118735446E-3</v>
      </c>
      <c r="H27" s="304">
        <v>1.0667738107310278E-2</v>
      </c>
      <c r="I27" s="304"/>
      <c r="J27" s="304">
        <v>3.9332804844492676E-2</v>
      </c>
      <c r="K27" s="304">
        <v>4.5025075954040615E-2</v>
      </c>
      <c r="L27" s="304">
        <v>5.2574980424935705E-2</v>
      </c>
      <c r="M27" s="304"/>
      <c r="N27" s="304">
        <v>0.24554762504283589</v>
      </c>
      <c r="O27" s="304">
        <v>0.27312112800741406</v>
      </c>
      <c r="P27" s="304">
        <v>0.35317265983357721</v>
      </c>
      <c r="Q27" s="306"/>
      <c r="R27" s="304">
        <v>0.13350774922531425</v>
      </c>
      <c r="S27" s="304">
        <v>0.14110252429355555</v>
      </c>
      <c r="T27" s="304">
        <v>0.18974466470543752</v>
      </c>
      <c r="U27" s="306"/>
      <c r="V27" s="304">
        <v>6.7209005762928251E-2</v>
      </c>
      <c r="W27" s="304">
        <v>6.8840919442074724E-2</v>
      </c>
      <c r="X27" s="304">
        <v>7.4956139111474085E-2</v>
      </c>
      <c r="Y27" s="306"/>
      <c r="Z27" s="304">
        <v>0.33554198832926846</v>
      </c>
      <c r="AA27" s="304">
        <v>0.38834934736744992</v>
      </c>
      <c r="AB27" s="304">
        <v>0.46236985384122919</v>
      </c>
      <c r="AC27" s="306"/>
      <c r="AD27" s="304">
        <v>0.21951574568733243</v>
      </c>
      <c r="AE27" s="304">
        <v>0.20782292855967119</v>
      </c>
      <c r="AF27" s="304">
        <v>0.18147216541670597</v>
      </c>
      <c r="AG27" s="306"/>
      <c r="AH27" s="304">
        <v>0.35891730003781347</v>
      </c>
      <c r="AI27" s="304">
        <v>0.3251092687411255</v>
      </c>
      <c r="AJ27" s="304">
        <v>0.21656945258832408</v>
      </c>
      <c r="AK27" s="306"/>
      <c r="AL27" s="304">
        <v>6.6534327806904159E-2</v>
      </c>
      <c r="AM27" s="304">
        <v>7.1585634705031459E-2</v>
      </c>
      <c r="AN27" s="304">
        <v>6.0743392071962561E-2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2.8062784677342183</v>
      </c>
      <c r="C28" s="304">
        <f t="shared" si="61"/>
        <v>2.9992294718925838</v>
      </c>
      <c r="D28" s="304">
        <f t="shared" si="62"/>
        <v>2.9586027691073529</v>
      </c>
      <c r="E28" s="304"/>
      <c r="F28" s="304">
        <v>4.0686958635844262E-4</v>
      </c>
      <c r="G28" s="304">
        <v>5.8971360853946801E-4</v>
      </c>
      <c r="H28" s="304">
        <v>7.6311989458419853E-4</v>
      </c>
      <c r="I28" s="304"/>
      <c r="J28" s="304">
        <v>3.1605547286271282E-2</v>
      </c>
      <c r="K28" s="304">
        <v>4.0741099456577327E-2</v>
      </c>
      <c r="L28" s="304">
        <v>5.3143635684773573E-2</v>
      </c>
      <c r="M28" s="304"/>
      <c r="N28" s="304">
        <v>0.10931070677831364</v>
      </c>
      <c r="O28" s="304">
        <v>0.14076153067027286</v>
      </c>
      <c r="P28" s="304">
        <v>0.1830496476591022</v>
      </c>
      <c r="Q28" s="306"/>
      <c r="R28" s="304">
        <v>4.1516037264789842E-2</v>
      </c>
      <c r="S28" s="304">
        <v>5.3296719509135282E-2</v>
      </c>
      <c r="T28" s="304">
        <v>7.1267840609311781E-2</v>
      </c>
      <c r="U28" s="306"/>
      <c r="V28" s="304">
        <v>9.4600376868822195E-2</v>
      </c>
      <c r="W28" s="304">
        <v>0.11111652872949271</v>
      </c>
      <c r="X28" s="304">
        <v>0.12466219198965012</v>
      </c>
      <c r="Y28" s="306"/>
      <c r="Z28" s="304">
        <v>0.8497702004987846</v>
      </c>
      <c r="AA28" s="304">
        <v>0.97095598778740233</v>
      </c>
      <c r="AB28" s="304">
        <v>1.1626742396467267</v>
      </c>
      <c r="AC28" s="306"/>
      <c r="AD28" s="304">
        <v>0.91492732887135986</v>
      </c>
      <c r="AE28" s="304">
        <v>0.94802212989651069</v>
      </c>
      <c r="AF28" s="304">
        <v>0.88297228697167207</v>
      </c>
      <c r="AG28" s="306"/>
      <c r="AH28" s="304">
        <v>0.42129912861881169</v>
      </c>
      <c r="AI28" s="304">
        <v>0.28674280264756641</v>
      </c>
      <c r="AJ28" s="304">
        <v>0.13817524262755199</v>
      </c>
      <c r="AK28" s="306"/>
      <c r="AL28" s="304">
        <v>0.34284227196070666</v>
      </c>
      <c r="AM28" s="304">
        <v>0.44700295958708647</v>
      </c>
      <c r="AN28" s="304">
        <v>0.34189456402398044</v>
      </c>
    </row>
    <row r="29" spans="1:40" x14ac:dyDescent="0.2">
      <c r="A29" s="13" t="str">
        <f t="shared" si="58"/>
        <v>Elementary occupations</v>
      </c>
      <c r="B29" s="304">
        <f t="shared" si="60"/>
        <v>2.8688800224804809</v>
      </c>
      <c r="C29" s="304">
        <f t="shared" si="61"/>
        <v>2.8254230672818883</v>
      </c>
      <c r="D29" s="304">
        <f t="shared" si="62"/>
        <v>2.6636499757386933</v>
      </c>
      <c r="E29" s="304"/>
      <c r="F29" s="304">
        <v>6.1751863474607922E-5</v>
      </c>
      <c r="G29" s="304">
        <v>7.2893178051807695E-5</v>
      </c>
      <c r="H29" s="304">
        <v>8.8385107590432591E-5</v>
      </c>
      <c r="I29" s="304"/>
      <c r="J29" s="304">
        <v>7.6928152515024995E-2</v>
      </c>
      <c r="K29" s="304">
        <v>9.8625199068611766E-2</v>
      </c>
      <c r="L29" s="304">
        <v>0.12461521341763862</v>
      </c>
      <c r="M29" s="304"/>
      <c r="N29" s="304">
        <v>0.19310425237142301</v>
      </c>
      <c r="O29" s="304">
        <v>0.21948032681079988</v>
      </c>
      <c r="P29" s="304">
        <v>0.23421982785429027</v>
      </c>
      <c r="Q29" s="306"/>
      <c r="R29" s="304">
        <v>9.028778406430768E-2</v>
      </c>
      <c r="S29" s="304">
        <v>9.5088822007255602E-2</v>
      </c>
      <c r="T29" s="304">
        <v>9.7383286848505529E-2</v>
      </c>
      <c r="U29" s="306"/>
      <c r="V29" s="304">
        <v>0.20251844183475298</v>
      </c>
      <c r="W29" s="304">
        <v>0.21297101938019863</v>
      </c>
      <c r="X29" s="304">
        <v>0.22196461353093203</v>
      </c>
      <c r="Y29" s="306"/>
      <c r="Z29" s="304">
        <v>0.59537847079406436</v>
      </c>
      <c r="AA29" s="304">
        <v>0.58357299270815377</v>
      </c>
      <c r="AB29" s="304">
        <v>0.53896081648918981</v>
      </c>
      <c r="AC29" s="306"/>
      <c r="AD29" s="304">
        <v>0.72884582043368917</v>
      </c>
      <c r="AE29" s="304">
        <v>0.65024686048036551</v>
      </c>
      <c r="AF29" s="304">
        <v>0.54982257833795201</v>
      </c>
      <c r="AG29" s="306"/>
      <c r="AH29" s="304">
        <v>0.63898831794076161</v>
      </c>
      <c r="AI29" s="304">
        <v>0.46943454343252211</v>
      </c>
      <c r="AJ29" s="304">
        <v>0.33749535997159502</v>
      </c>
      <c r="AK29" s="306"/>
      <c r="AL29" s="304">
        <v>0.34276703066298275</v>
      </c>
      <c r="AM29" s="304">
        <v>0.49593041021592921</v>
      </c>
      <c r="AN29" s="304">
        <v>0.55909989418099959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132.36599999999976</v>
      </c>
      <c r="C32" s="305">
        <f>SUM(C33:C41)</f>
        <v>127.08599999999983</v>
      </c>
      <c r="D32" s="305">
        <f>SUM(D33:D41)</f>
        <v>120.48299999999996</v>
      </c>
      <c r="E32" s="304"/>
      <c r="F32" s="305">
        <f>SUM(F33:F41)</f>
        <v>1.2249086868058239</v>
      </c>
      <c r="G32" s="305">
        <f>SUM(G33:G41)</f>
        <v>1.4489268224599097</v>
      </c>
      <c r="H32" s="305">
        <f>SUM(H33:H41)</f>
        <v>1.8493612714988865</v>
      </c>
      <c r="I32" s="304"/>
      <c r="J32" s="305">
        <f>SUM(J33:J41)</f>
        <v>6.6589314858310864</v>
      </c>
      <c r="K32" s="305">
        <f>SUM(K33:K41)</f>
        <v>8.0119301424379064</v>
      </c>
      <c r="L32" s="305">
        <f>SUM(L33:L41)</f>
        <v>10.391523305636916</v>
      </c>
      <c r="M32" s="304"/>
      <c r="N32" s="305">
        <f>SUM(N33:N41)</f>
        <v>19.104790039660102</v>
      </c>
      <c r="O32" s="305">
        <f>SUM(O33:O41)</f>
        <v>19.884405307250336</v>
      </c>
      <c r="P32" s="305">
        <f>SUM(P33:P41)</f>
        <v>22.529583395111782</v>
      </c>
      <c r="Q32" s="306"/>
      <c r="R32" s="305">
        <f>SUM(R33:R41)</f>
        <v>4.8964596330042642</v>
      </c>
      <c r="S32" s="305">
        <f>SUM(S33:S41)</f>
        <v>5.1721192270188343</v>
      </c>
      <c r="T32" s="305">
        <f>SUM(T33:T41)</f>
        <v>6.0855154272226422</v>
      </c>
      <c r="U32" s="306"/>
      <c r="V32" s="305">
        <f>SUM(V33:V41)</f>
        <v>10.371378091634723</v>
      </c>
      <c r="W32" s="305">
        <f>SUM(W33:W41)</f>
        <v>10.387061242524323</v>
      </c>
      <c r="X32" s="305">
        <f>SUM(X33:X41)</f>
        <v>11.228352205311255</v>
      </c>
      <c r="Y32" s="306"/>
      <c r="Z32" s="305">
        <f>SUM(Z33:Z41)</f>
        <v>33.324818685117599</v>
      </c>
      <c r="AA32" s="305">
        <f>SUM(AA33:AA41)</f>
        <v>33.564907659881676</v>
      </c>
      <c r="AB32" s="305">
        <f>SUM(AB33:AB41)</f>
        <v>33.320139025715477</v>
      </c>
      <c r="AC32" s="306"/>
      <c r="AD32" s="305">
        <f>SUM(AD33:AD41)</f>
        <v>28.952279805961531</v>
      </c>
      <c r="AE32" s="305">
        <f>SUM(AE33:AE41)</f>
        <v>26.290521703515843</v>
      </c>
      <c r="AF32" s="305">
        <f>SUM(AF33:AF41)</f>
        <v>21.014334054929186</v>
      </c>
      <c r="AG32" s="306"/>
      <c r="AH32" s="305">
        <f>SUM(AH33:AH41)</f>
        <v>21.995081057282103</v>
      </c>
      <c r="AI32" s="305">
        <f>SUM(AI33:AI41)</f>
        <v>18.098420034822976</v>
      </c>
      <c r="AJ32" s="305">
        <f>SUM(AJ33:AJ41)</f>
        <v>11.047369582287413</v>
      </c>
      <c r="AK32" s="306"/>
      <c r="AL32" s="305">
        <f>SUM(AL33:AL41)</f>
        <v>5.8373525147025447</v>
      </c>
      <c r="AM32" s="305">
        <f>SUM(AM33:AM41)</f>
        <v>4.227707860088028</v>
      </c>
      <c r="AN32" s="305">
        <f>SUM(AN33:AN41)</f>
        <v>3.0168217322864108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15.877353307131036</v>
      </c>
      <c r="C33" s="304">
        <f t="shared" ref="C33:C41" si="64">SUM(G33,K33,O33,S33,W33,AA33,AE33,AI33,AM33)</f>
        <v>14.833915282695607</v>
      </c>
      <c r="D33" s="304">
        <f t="shared" ref="D33:D40" si="65">SUM(H33,L33,P33,T33,X33,AB33,AF33,AJ33,AN33)</f>
        <v>14.881108797713429</v>
      </c>
      <c r="E33" s="304"/>
      <c r="F33" s="304">
        <v>0.19263616353362631</v>
      </c>
      <c r="G33" s="304">
        <v>0.19958701973185008</v>
      </c>
      <c r="H33" s="304">
        <v>0.21977018629242379</v>
      </c>
      <c r="I33" s="304"/>
      <c r="J33" s="304">
        <v>1.3916845876468742</v>
      </c>
      <c r="K33" s="304">
        <v>1.5845485767681828</v>
      </c>
      <c r="L33" s="304">
        <v>1.9092194577692434</v>
      </c>
      <c r="M33" s="304"/>
      <c r="N33" s="304">
        <v>4.2399037116368294</v>
      </c>
      <c r="O33" s="304">
        <v>4.248069322963504</v>
      </c>
      <c r="P33" s="304">
        <v>4.6931237947723874</v>
      </c>
      <c r="Q33" s="306"/>
      <c r="R33" s="304">
        <v>0.88540192408228169</v>
      </c>
      <c r="S33" s="304">
        <v>0.88965302548167047</v>
      </c>
      <c r="T33" s="304">
        <v>1.0094209234817513</v>
      </c>
      <c r="U33" s="306"/>
      <c r="V33" s="304">
        <v>2.0288767489213111</v>
      </c>
      <c r="W33" s="304">
        <v>1.9062600935657259</v>
      </c>
      <c r="X33" s="304">
        <v>2.0311434965238568</v>
      </c>
      <c r="Y33" s="306"/>
      <c r="Z33" s="304">
        <v>3.0939396543287132</v>
      </c>
      <c r="AA33" s="304">
        <v>2.7517113974270022</v>
      </c>
      <c r="AB33" s="304">
        <v>2.5995757673138464</v>
      </c>
      <c r="AC33" s="306"/>
      <c r="AD33" s="304">
        <v>2.3529894663068442</v>
      </c>
      <c r="AE33" s="304">
        <v>1.8964505131828391</v>
      </c>
      <c r="AF33" s="304">
        <v>1.4757230386574516</v>
      </c>
      <c r="AG33" s="306"/>
      <c r="AH33" s="304">
        <v>1.4132796367020699</v>
      </c>
      <c r="AI33" s="304">
        <v>1.0247363919148418</v>
      </c>
      <c r="AJ33" s="304">
        <v>0.62418932944768601</v>
      </c>
      <c r="AK33" s="306"/>
      <c r="AL33" s="304">
        <v>0.27864141397248504</v>
      </c>
      <c r="AM33" s="304">
        <v>0.33289894165999123</v>
      </c>
      <c r="AN33" s="304">
        <v>0.31894280345478082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20.884969727597156</v>
      </c>
      <c r="C34" s="304">
        <f t="shared" si="64"/>
        <v>21.472404639599382</v>
      </c>
      <c r="D34" s="304">
        <f t="shared" si="65"/>
        <v>22.833440802601899</v>
      </c>
      <c r="E34" s="304"/>
      <c r="F34" s="304">
        <v>0.76305137260029055</v>
      </c>
      <c r="G34" s="304">
        <v>0.95127604832925783</v>
      </c>
      <c r="H34" s="304">
        <v>1.264298979293996</v>
      </c>
      <c r="I34" s="304"/>
      <c r="J34" s="304">
        <v>2.6792552607965345</v>
      </c>
      <c r="K34" s="304">
        <v>3.3032759061100649</v>
      </c>
      <c r="L34" s="304">
        <v>4.2628241139795326</v>
      </c>
      <c r="M34" s="304"/>
      <c r="N34" s="304">
        <v>5.7273501944865055</v>
      </c>
      <c r="O34" s="304">
        <v>5.8753118608340644</v>
      </c>
      <c r="P34" s="304">
        <v>6.347299326814352</v>
      </c>
      <c r="Q34" s="306"/>
      <c r="R34" s="304">
        <v>0.7121816307852773</v>
      </c>
      <c r="S34" s="304">
        <v>0.75435475386923156</v>
      </c>
      <c r="T34" s="304">
        <v>0.90668991205045713</v>
      </c>
      <c r="U34" s="306"/>
      <c r="V34" s="304">
        <v>2.6881562158078798</v>
      </c>
      <c r="W34" s="304">
        <v>2.6881380305326803</v>
      </c>
      <c r="X34" s="304">
        <v>2.9181769410764082</v>
      </c>
      <c r="Y34" s="306"/>
      <c r="Z34" s="304">
        <v>4.3468450175802777</v>
      </c>
      <c r="AA34" s="304">
        <v>4.3451759749065966</v>
      </c>
      <c r="AB34" s="304">
        <v>4.3058294347030817</v>
      </c>
      <c r="AC34" s="306"/>
      <c r="AD34" s="304">
        <v>2.2049354948954565</v>
      </c>
      <c r="AE34" s="304">
        <v>1.9081320718704926</v>
      </c>
      <c r="AF34" s="304">
        <v>1.4634402316344766</v>
      </c>
      <c r="AG34" s="306"/>
      <c r="AH34" s="304">
        <v>1.5382903365004019</v>
      </c>
      <c r="AI34" s="304">
        <v>1.3514330062337854</v>
      </c>
      <c r="AJ34" s="304">
        <v>1.0794065462375904</v>
      </c>
      <c r="AK34" s="306"/>
      <c r="AL34" s="304">
        <v>0.22490420414453391</v>
      </c>
      <c r="AM34" s="304">
        <v>0.2953069869132065</v>
      </c>
      <c r="AN34" s="304">
        <v>0.28547531681200405</v>
      </c>
    </row>
    <row r="35" spans="1:40" x14ac:dyDescent="0.2">
      <c r="A35" s="13" t="str">
        <f t="shared" si="63"/>
        <v>Associate professional occupations</v>
      </c>
      <c r="B35" s="304">
        <f t="shared" si="66"/>
        <v>15.59602409973658</v>
      </c>
      <c r="C35" s="304">
        <f t="shared" si="64"/>
        <v>13.786497118663595</v>
      </c>
      <c r="D35" s="304">
        <f t="shared" si="65"/>
        <v>13.6439331128554</v>
      </c>
      <c r="E35" s="304"/>
      <c r="F35" s="304">
        <v>0.15198404251949513</v>
      </c>
      <c r="G35" s="304">
        <v>0.15990032850771368</v>
      </c>
      <c r="H35" s="304">
        <v>0.19404017836711013</v>
      </c>
      <c r="I35" s="304"/>
      <c r="J35" s="304">
        <v>1.1479924126273491</v>
      </c>
      <c r="K35" s="304">
        <v>1.2034644966822969</v>
      </c>
      <c r="L35" s="304">
        <v>1.4324842626608538</v>
      </c>
      <c r="M35" s="304"/>
      <c r="N35" s="304">
        <v>3.5477909504658935</v>
      </c>
      <c r="O35" s="304">
        <v>3.4509740828173054</v>
      </c>
      <c r="P35" s="304">
        <v>3.7048107554487961</v>
      </c>
      <c r="Q35" s="306"/>
      <c r="R35" s="304">
        <v>1.0278614580536414</v>
      </c>
      <c r="S35" s="304">
        <v>1.0424134224465789</v>
      </c>
      <c r="T35" s="304">
        <v>1.216119015234193</v>
      </c>
      <c r="U35" s="306"/>
      <c r="V35" s="304">
        <v>1.5013093974706799</v>
      </c>
      <c r="W35" s="304">
        <v>1.2719189876448058</v>
      </c>
      <c r="X35" s="304">
        <v>1.2905250532193318</v>
      </c>
      <c r="Y35" s="306"/>
      <c r="Z35" s="304">
        <v>3.9085773781643236</v>
      </c>
      <c r="AA35" s="304">
        <v>3.4458659412235182</v>
      </c>
      <c r="AB35" s="304">
        <v>3.3732175711390031</v>
      </c>
      <c r="AC35" s="306"/>
      <c r="AD35" s="304">
        <v>2.6274525930272792</v>
      </c>
      <c r="AE35" s="304">
        <v>2.0612491453171025</v>
      </c>
      <c r="AF35" s="304">
        <v>1.6070253926106344</v>
      </c>
      <c r="AG35" s="306"/>
      <c r="AH35" s="304">
        <v>1.4913878381267747</v>
      </c>
      <c r="AI35" s="304">
        <v>0.94536228091129937</v>
      </c>
      <c r="AJ35" s="304">
        <v>0.6200149061616772</v>
      </c>
      <c r="AK35" s="306"/>
      <c r="AL35" s="304">
        <v>0.19166802928114535</v>
      </c>
      <c r="AM35" s="304">
        <v>0.20534843311297482</v>
      </c>
      <c r="AN35" s="304">
        <v>0.20569597801380243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12.033968590421367</v>
      </c>
      <c r="C36" s="304">
        <f t="shared" si="64"/>
        <v>10.644154685206445</v>
      </c>
      <c r="D36" s="304">
        <f t="shared" si="65"/>
        <v>9.7397686941400465</v>
      </c>
      <c r="E36" s="304"/>
      <c r="F36" s="304">
        <v>3.9569319393646787E-2</v>
      </c>
      <c r="G36" s="304">
        <v>4.4322945897455376E-2</v>
      </c>
      <c r="H36" s="304">
        <v>5.2492177041574099E-2</v>
      </c>
      <c r="I36" s="304"/>
      <c r="J36" s="304">
        <v>0.45237707709713187</v>
      </c>
      <c r="K36" s="304">
        <v>0.52067967798963766</v>
      </c>
      <c r="L36" s="304">
        <v>0.63813119740694579</v>
      </c>
      <c r="M36" s="304"/>
      <c r="N36" s="304">
        <v>1.9609126775566659</v>
      </c>
      <c r="O36" s="304">
        <v>2.0414785641961313</v>
      </c>
      <c r="P36" s="304">
        <v>2.2551751518446634</v>
      </c>
      <c r="Q36" s="306"/>
      <c r="R36" s="304">
        <v>0.60672950382350543</v>
      </c>
      <c r="S36" s="304">
        <v>0.64063823640436457</v>
      </c>
      <c r="T36" s="304">
        <v>0.75361881027753386</v>
      </c>
      <c r="U36" s="306"/>
      <c r="V36" s="304">
        <v>0.82115555992283029</v>
      </c>
      <c r="W36" s="304">
        <v>0.81612146388891804</v>
      </c>
      <c r="X36" s="304">
        <v>0.8976176054327345</v>
      </c>
      <c r="Y36" s="306"/>
      <c r="Z36" s="304">
        <v>2.9968479485342616</v>
      </c>
      <c r="AA36" s="304">
        <v>2.7655408411092495</v>
      </c>
      <c r="AB36" s="304">
        <v>2.7321278440928523</v>
      </c>
      <c r="AC36" s="306"/>
      <c r="AD36" s="304">
        <v>3.6694863699355005</v>
      </c>
      <c r="AE36" s="304">
        <v>2.8617972461086838</v>
      </c>
      <c r="AF36" s="304">
        <v>1.9393904174020635</v>
      </c>
      <c r="AG36" s="306"/>
      <c r="AH36" s="304">
        <v>1.3265809341971473</v>
      </c>
      <c r="AI36" s="304">
        <v>0.79322733666596013</v>
      </c>
      <c r="AJ36" s="304">
        <v>0.33266210420843295</v>
      </c>
      <c r="AK36" s="306"/>
      <c r="AL36" s="304">
        <v>0.16030919996067725</v>
      </c>
      <c r="AM36" s="304">
        <v>0.16034837294604209</v>
      </c>
      <c r="AN36" s="304">
        <v>0.13855338643324697</v>
      </c>
    </row>
    <row r="37" spans="1:40" x14ac:dyDescent="0.2">
      <c r="A37" s="13" t="str">
        <f t="shared" si="63"/>
        <v>Skilled trades occupations</v>
      </c>
      <c r="B37" s="304">
        <f t="shared" si="66"/>
        <v>24.425877495724119</v>
      </c>
      <c r="C37" s="304">
        <f t="shared" si="64"/>
        <v>22.073511919421801</v>
      </c>
      <c r="D37" s="304">
        <f t="shared" si="65"/>
        <v>18.375439752314762</v>
      </c>
      <c r="E37" s="304"/>
      <c r="F37" s="304">
        <v>3.213640816016277E-2</v>
      </c>
      <c r="G37" s="304">
        <v>4.1389116629782972E-2</v>
      </c>
      <c r="H37" s="304">
        <v>5.3429292143160154E-2</v>
      </c>
      <c r="I37" s="304"/>
      <c r="J37" s="304">
        <v>0.45014543238900323</v>
      </c>
      <c r="K37" s="304">
        <v>0.60215252793915974</v>
      </c>
      <c r="L37" s="304">
        <v>0.81484620658012252</v>
      </c>
      <c r="M37" s="304"/>
      <c r="N37" s="304">
        <v>1.2065649652110086</v>
      </c>
      <c r="O37" s="304">
        <v>1.3589534938698249</v>
      </c>
      <c r="P37" s="304">
        <v>1.5872143003897952</v>
      </c>
      <c r="Q37" s="306"/>
      <c r="R37" s="304">
        <v>0.47633730630939169</v>
      </c>
      <c r="S37" s="304">
        <v>0.48879963138851457</v>
      </c>
      <c r="T37" s="304">
        <v>0.52431821096359588</v>
      </c>
      <c r="U37" s="306"/>
      <c r="V37" s="304">
        <v>1.6494273656082772</v>
      </c>
      <c r="W37" s="304">
        <v>1.6489208366207027</v>
      </c>
      <c r="X37" s="304">
        <v>1.6608609747041985</v>
      </c>
      <c r="Y37" s="306"/>
      <c r="Z37" s="304">
        <v>9.3528533443260127</v>
      </c>
      <c r="AA37" s="304">
        <v>8.9320927767605642</v>
      </c>
      <c r="AB37" s="304">
        <v>7.899401052201549</v>
      </c>
      <c r="AC37" s="306"/>
      <c r="AD37" s="304">
        <v>5.9586274863266651</v>
      </c>
      <c r="AE37" s="304">
        <v>5.0436280462538594</v>
      </c>
      <c r="AF37" s="304">
        <v>3.4365318543952839</v>
      </c>
      <c r="AG37" s="306"/>
      <c r="AH37" s="304">
        <v>4.1349965195960658</v>
      </c>
      <c r="AI37" s="304">
        <v>3.179982237085901</v>
      </c>
      <c r="AJ37" s="304">
        <v>1.8602080919133945</v>
      </c>
      <c r="AK37" s="306"/>
      <c r="AL37" s="304">
        <v>1.1647886677975352</v>
      </c>
      <c r="AM37" s="304">
        <v>0.77759325287349124</v>
      </c>
      <c r="AN37" s="304">
        <v>0.53862976902366033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1.5656022590376948</v>
      </c>
      <c r="C38" s="304">
        <f t="shared" si="64"/>
        <v>1.6851760088812271</v>
      </c>
      <c r="D38" s="304">
        <f t="shared" si="65"/>
        <v>1.744996023394388</v>
      </c>
      <c r="E38" s="304"/>
      <c r="F38" s="304">
        <v>9.7414612892005696E-3</v>
      </c>
      <c r="G38" s="304">
        <v>1.1217253250020221E-2</v>
      </c>
      <c r="H38" s="304">
        <v>1.4719395621720571E-2</v>
      </c>
      <c r="I38" s="304"/>
      <c r="J38" s="304">
        <v>1.887289835736599E-2</v>
      </c>
      <c r="K38" s="304">
        <v>2.1398932592536533E-2</v>
      </c>
      <c r="L38" s="304">
        <v>2.3318936056157882E-2</v>
      </c>
      <c r="M38" s="304"/>
      <c r="N38" s="304">
        <v>0.24424591017595043</v>
      </c>
      <c r="O38" s="304">
        <v>0.26624688942302577</v>
      </c>
      <c r="P38" s="304">
        <v>0.29618269337878689</v>
      </c>
      <c r="Q38" s="306"/>
      <c r="R38" s="304">
        <v>5.703912466292442E-2</v>
      </c>
      <c r="S38" s="304">
        <v>5.7458634934575654E-2</v>
      </c>
      <c r="T38" s="304">
        <v>5.97616467242683E-2</v>
      </c>
      <c r="U38" s="306"/>
      <c r="V38" s="304">
        <v>0.16541845537174429</v>
      </c>
      <c r="W38" s="304">
        <v>0.19132434494333131</v>
      </c>
      <c r="X38" s="304">
        <v>0.22474888294125481</v>
      </c>
      <c r="Y38" s="306"/>
      <c r="Z38" s="304">
        <v>0.24903883409653194</v>
      </c>
      <c r="AA38" s="304">
        <v>0.2440024083576581</v>
      </c>
      <c r="AB38" s="304">
        <v>0.23818560537609901</v>
      </c>
      <c r="AC38" s="306"/>
      <c r="AD38" s="304">
        <v>0.29700438958569947</v>
      </c>
      <c r="AE38" s="304">
        <v>0.28068725756130614</v>
      </c>
      <c r="AF38" s="304">
        <v>0.23148455644204394</v>
      </c>
      <c r="AG38" s="306"/>
      <c r="AH38" s="304">
        <v>0.43828277596403015</v>
      </c>
      <c r="AI38" s="304">
        <v>0.48866321427236836</v>
      </c>
      <c r="AJ38" s="304">
        <v>0.50950441963725579</v>
      </c>
      <c r="AK38" s="306"/>
      <c r="AL38" s="304">
        <v>8.5958409534247368E-2</v>
      </c>
      <c r="AM38" s="304">
        <v>0.12417707354640491</v>
      </c>
      <c r="AN38" s="304">
        <v>0.1470898872168008</v>
      </c>
    </row>
    <row r="39" spans="1:40" x14ac:dyDescent="0.2">
      <c r="A39" s="13" t="str">
        <f t="shared" si="63"/>
        <v>Sales and customer service occupations</v>
      </c>
      <c r="B39" s="304">
        <f t="shared" si="66"/>
        <v>4.2197309343883411</v>
      </c>
      <c r="C39" s="304">
        <f t="shared" si="64"/>
        <v>4.1248658830353655</v>
      </c>
      <c r="D39" s="304">
        <f t="shared" si="65"/>
        <v>4.0617493212079134</v>
      </c>
      <c r="E39" s="304"/>
      <c r="F39" s="304">
        <v>1.8504519021840284E-2</v>
      </c>
      <c r="G39" s="304">
        <v>2.1951521271083983E-2</v>
      </c>
      <c r="H39" s="304">
        <v>2.6185549231074023E-2</v>
      </c>
      <c r="I39" s="304"/>
      <c r="J39" s="304">
        <v>0.17431016811758959</v>
      </c>
      <c r="K39" s="304">
        <v>0.22366493545924862</v>
      </c>
      <c r="L39" s="304">
        <v>0.28008423778287694</v>
      </c>
      <c r="M39" s="304"/>
      <c r="N39" s="304">
        <v>0.91221707697821008</v>
      </c>
      <c r="O39" s="304">
        <v>1.0027336953736909</v>
      </c>
      <c r="P39" s="304">
        <v>1.1739728405052916</v>
      </c>
      <c r="Q39" s="306"/>
      <c r="R39" s="304">
        <v>0.25606833140552304</v>
      </c>
      <c r="S39" s="304">
        <v>0.30287041272896253</v>
      </c>
      <c r="T39" s="304">
        <v>0.36654464806215364</v>
      </c>
      <c r="U39" s="306"/>
      <c r="V39" s="304">
        <v>0.29617381232597567</v>
      </c>
      <c r="W39" s="304">
        <v>0.3384744679593672</v>
      </c>
      <c r="X39" s="304">
        <v>0.39917884914377771</v>
      </c>
      <c r="Y39" s="306"/>
      <c r="Z39" s="304">
        <v>0.97996538614469841</v>
      </c>
      <c r="AA39" s="304">
        <v>0.86010380686048837</v>
      </c>
      <c r="AB39" s="304">
        <v>0.71798085259015887</v>
      </c>
      <c r="AC39" s="306"/>
      <c r="AD39" s="304">
        <v>0.86216725762409174</v>
      </c>
      <c r="AE39" s="304">
        <v>0.79446459308396766</v>
      </c>
      <c r="AF39" s="304">
        <v>0.72281782414159523</v>
      </c>
      <c r="AG39" s="306"/>
      <c r="AH39" s="304">
        <v>0.51714756689305275</v>
      </c>
      <c r="AI39" s="304">
        <v>0.36462096321387094</v>
      </c>
      <c r="AJ39" s="304">
        <v>0.17245219613537893</v>
      </c>
      <c r="AK39" s="306"/>
      <c r="AL39" s="304">
        <v>0.20317681587735961</v>
      </c>
      <c r="AM39" s="304">
        <v>0.21598148708468481</v>
      </c>
      <c r="AN39" s="304">
        <v>0.20253232361560689</v>
      </c>
    </row>
    <row r="40" spans="1:40" x14ac:dyDescent="0.2">
      <c r="A40" s="13" t="str">
        <f t="shared" si="63"/>
        <v>Process, plant and machine operatives</v>
      </c>
      <c r="B40" s="304">
        <f t="shared" si="66"/>
        <v>25.299475932416627</v>
      </c>
      <c r="C40" s="304">
        <f t="shared" si="64"/>
        <v>27.833528848389189</v>
      </c>
      <c r="D40" s="304">
        <f t="shared" si="65"/>
        <v>26.041229069417216</v>
      </c>
      <c r="E40" s="304"/>
      <c r="F40" s="304">
        <v>4.8120424844243668E-3</v>
      </c>
      <c r="G40" s="304">
        <v>6.1458682653602196E-3</v>
      </c>
      <c r="H40" s="304">
        <v>7.3875225295516548E-3</v>
      </c>
      <c r="I40" s="304"/>
      <c r="J40" s="304">
        <v>0.23212104663506722</v>
      </c>
      <c r="K40" s="304">
        <v>0.4201678439097426</v>
      </c>
      <c r="L40" s="304">
        <v>0.85247319221898421</v>
      </c>
      <c r="M40" s="304"/>
      <c r="N40" s="304">
        <v>0.70644106392869688</v>
      </c>
      <c r="O40" s="304">
        <v>1.0542473460599331</v>
      </c>
      <c r="P40" s="304">
        <v>1.7443988844347278</v>
      </c>
      <c r="Q40" s="306"/>
      <c r="R40" s="305">
        <v>0.45075700039019889</v>
      </c>
      <c r="S40" s="305">
        <v>0.58404570723924576</v>
      </c>
      <c r="T40" s="305">
        <v>0.72312456640497658</v>
      </c>
      <c r="U40" s="306"/>
      <c r="V40" s="305">
        <v>0.89764560095557788</v>
      </c>
      <c r="W40" s="305">
        <v>1.1954569688830097</v>
      </c>
      <c r="X40" s="305">
        <v>1.393277603528347</v>
      </c>
      <c r="Y40" s="306"/>
      <c r="Z40" s="305">
        <v>6.7078815008704842</v>
      </c>
      <c r="AA40" s="305">
        <v>8.7630403855364243</v>
      </c>
      <c r="AB40" s="305">
        <v>10.002774374485035</v>
      </c>
      <c r="AC40" s="306"/>
      <c r="AD40" s="305">
        <v>7.9311669160455711</v>
      </c>
      <c r="AE40" s="305">
        <v>8.9162825549859051</v>
      </c>
      <c r="AF40" s="305">
        <v>8.0586327174180852</v>
      </c>
      <c r="AG40" s="306"/>
      <c r="AH40" s="305">
        <v>6.2850941393276978</v>
      </c>
      <c r="AI40" s="305">
        <v>5.856721952780271</v>
      </c>
      <c r="AJ40" s="305">
        <v>2.5915370184984643</v>
      </c>
      <c r="AK40" s="306"/>
      <c r="AL40" s="305">
        <v>2.0835566217789121</v>
      </c>
      <c r="AM40" s="305">
        <v>1.0374202207293004</v>
      </c>
      <c r="AN40" s="305">
        <v>0.66762318989904346</v>
      </c>
    </row>
    <row r="41" spans="1:40" x14ac:dyDescent="0.2">
      <c r="A41" s="39" t="str">
        <f t="shared" si="63"/>
        <v>Elementary occupations</v>
      </c>
      <c r="B41" s="307">
        <f t="shared" si="66"/>
        <v>12.462997653546843</v>
      </c>
      <c r="C41" s="307">
        <f t="shared" si="64"/>
        <v>10.631945614107208</v>
      </c>
      <c r="D41" s="307">
        <f>SUM(H41,L41,P41,T41,X41,AB41,AF41,AJ41,AN41)</f>
        <v>9.1613344263549159</v>
      </c>
      <c r="E41" s="307"/>
      <c r="F41" s="307">
        <v>1.2473357803137049E-2</v>
      </c>
      <c r="G41" s="307">
        <v>1.3136720577385382E-2</v>
      </c>
      <c r="H41" s="307">
        <v>1.7037990978276015E-2</v>
      </c>
      <c r="I41" s="307"/>
      <c r="J41" s="307">
        <v>0.11217260216417026</v>
      </c>
      <c r="K41" s="307">
        <v>0.13257724498703655</v>
      </c>
      <c r="L41" s="307">
        <v>0.17814170118219785</v>
      </c>
      <c r="M41" s="307"/>
      <c r="N41" s="307">
        <v>0.5593634892203404</v>
      </c>
      <c r="O41" s="307">
        <v>0.58639005171284941</v>
      </c>
      <c r="P41" s="307">
        <v>0.72740564752298198</v>
      </c>
      <c r="Q41" s="308"/>
      <c r="R41" s="307">
        <v>0.42408335349151971</v>
      </c>
      <c r="S41" s="307">
        <v>0.41188540252569023</v>
      </c>
      <c r="T41" s="307">
        <v>0.52591769402371336</v>
      </c>
      <c r="U41" s="308"/>
      <c r="V41" s="307">
        <v>0.32321493525044864</v>
      </c>
      <c r="W41" s="307">
        <v>0.33044604848578235</v>
      </c>
      <c r="X41" s="307">
        <v>0.41282279874134514</v>
      </c>
      <c r="Y41" s="308"/>
      <c r="Z41" s="307">
        <v>1.6888696210722931</v>
      </c>
      <c r="AA41" s="307">
        <v>1.4573741277001699</v>
      </c>
      <c r="AB41" s="307">
        <v>1.4510465238138508</v>
      </c>
      <c r="AC41" s="308"/>
      <c r="AD41" s="307">
        <v>3.048449832214422</v>
      </c>
      <c r="AE41" s="307">
        <v>2.5278302751516857</v>
      </c>
      <c r="AF41" s="307">
        <v>2.0792880222275527</v>
      </c>
      <c r="AG41" s="308"/>
      <c r="AH41" s="307">
        <v>4.8500213099748644</v>
      </c>
      <c r="AI41" s="307">
        <v>4.0936726517446766</v>
      </c>
      <c r="AJ41" s="307">
        <v>3.2573949700475313</v>
      </c>
      <c r="AK41" s="308"/>
      <c r="AL41" s="307">
        <v>1.4443491523556491</v>
      </c>
      <c r="AM41" s="307">
        <v>1.0786330912219326</v>
      </c>
      <c r="AN41" s="307">
        <v>0.51227907781746529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Derby, Derbyshire, Nottingham and Nottinghamshire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69.868000000000094</v>
      </c>
      <c r="C50" s="305">
        <f>SUM(C51:C59)</f>
        <v>71.518000000000043</v>
      </c>
      <c r="D50" s="305">
        <f>SUM(D51:D59)</f>
        <v>74.733000000000033</v>
      </c>
      <c r="E50" s="304"/>
      <c r="F50" s="305">
        <f>SUM(F51:F59)</f>
        <v>0.21641978751495047</v>
      </c>
      <c r="G50" s="305">
        <f>SUM(G51:G59)</f>
        <v>0.26979517503749012</v>
      </c>
      <c r="H50" s="305">
        <f>SUM(H51:H59)</f>
        <v>0.39677867577975523</v>
      </c>
      <c r="I50" s="304"/>
      <c r="J50" s="305">
        <f>SUM(J51:J59)</f>
        <v>3.3549719158228526</v>
      </c>
      <c r="K50" s="305">
        <f>SUM(K51:K59)</f>
        <v>4.3275850349146072</v>
      </c>
      <c r="L50" s="305">
        <f>SUM(L51:L59)</f>
        <v>6.2745294185418103</v>
      </c>
      <c r="M50" s="304"/>
      <c r="N50" s="305">
        <f>SUM(N51:N59)</f>
        <v>7.2494740302059357</v>
      </c>
      <c r="O50" s="305">
        <f>SUM(O51:O59)</f>
        <v>7.7300978588409759</v>
      </c>
      <c r="P50" s="305">
        <f>SUM(P51:P59)</f>
        <v>9.4546133399907877</v>
      </c>
      <c r="Q50" s="304"/>
      <c r="R50" s="305">
        <f>SUM(R51:R59)</f>
        <v>2.2723225601831643</v>
      </c>
      <c r="S50" s="305">
        <f>SUM(S51:S59)</f>
        <v>2.3557054773021213</v>
      </c>
      <c r="T50" s="305">
        <f>SUM(T51:T59)</f>
        <v>3.0035150643210131</v>
      </c>
      <c r="U50" s="304"/>
      <c r="V50" s="305">
        <f>SUM(V51:V59)</f>
        <v>4.788311513433464</v>
      </c>
      <c r="W50" s="305">
        <f>SUM(W51:W59)</f>
        <v>4.8198621915636286</v>
      </c>
      <c r="X50" s="305">
        <f>SUM(X51:X59)</f>
        <v>5.7259946819265544</v>
      </c>
      <c r="Y50" s="304"/>
      <c r="Z50" s="305">
        <f>SUM(Z51:Z59)</f>
        <v>21.28717355083452</v>
      </c>
      <c r="AA50" s="305">
        <f>SUM(AA51:AA59)</f>
        <v>22.613000977355139</v>
      </c>
      <c r="AB50" s="305">
        <f>SUM(AB51:AB59)</f>
        <v>25.131020673509706</v>
      </c>
      <c r="AC50" s="304"/>
      <c r="AD50" s="305">
        <f>SUM(AD51:AD59)</f>
        <v>16.784625043896732</v>
      </c>
      <c r="AE50" s="305">
        <f>SUM(AE51:AE59)</f>
        <v>16.746825536967425</v>
      </c>
      <c r="AF50" s="305">
        <f>SUM(AF51:AF59)</f>
        <v>16.122792428847966</v>
      </c>
      <c r="AG50" s="304"/>
      <c r="AH50" s="305">
        <f>SUM(AH51:AH59)</f>
        <v>10.934735337696372</v>
      </c>
      <c r="AI50" s="305">
        <f>SUM(AI51:AI59)</f>
        <v>9.9787122230846617</v>
      </c>
      <c r="AJ50" s="305">
        <f>SUM(AJ51:AJ59)</f>
        <v>7.2731340626760979</v>
      </c>
      <c r="AK50" s="304"/>
      <c r="AL50" s="305">
        <f>SUM(AL51:AL59)</f>
        <v>2.9799662604121138</v>
      </c>
      <c r="AM50" s="305">
        <f>SUM(AM51:AM59)</f>
        <v>2.6764155249339892</v>
      </c>
      <c r="AN50" s="305">
        <f>SUM(AN51:AN59)</f>
        <v>1.3506216544063487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8.3693979806652248</v>
      </c>
      <c r="C51" s="304">
        <f t="shared" ref="C51:D51" si="68">SUM(G51,K51,O51,S51,W51,AA51,AE51,AI51,AM51)</f>
        <v>8.0750956526617212</v>
      </c>
      <c r="D51" s="304">
        <f t="shared" si="68"/>
        <v>9.2069760879631311</v>
      </c>
      <c r="E51" s="304"/>
      <c r="F51" s="304">
        <v>3.1163138913913854E-2</v>
      </c>
      <c r="G51" s="304">
        <v>4.1891037108623221E-2</v>
      </c>
      <c r="H51" s="304">
        <v>6.4779260359687285E-2</v>
      </c>
      <c r="I51" s="304"/>
      <c r="J51" s="304">
        <v>0.7111789309924379</v>
      </c>
      <c r="K51" s="304">
        <v>0.87823009058314894</v>
      </c>
      <c r="L51" s="304">
        <v>1.297566139616313</v>
      </c>
      <c r="M51" s="304"/>
      <c r="N51" s="304">
        <v>1.4533012434562584</v>
      </c>
      <c r="O51" s="304">
        <v>1.4745666926107401</v>
      </c>
      <c r="P51" s="304">
        <v>1.8327287879729615</v>
      </c>
      <c r="Q51" s="304"/>
      <c r="R51" s="304">
        <v>0.36003243937978202</v>
      </c>
      <c r="S51" s="304">
        <v>0.32517469011639766</v>
      </c>
      <c r="T51" s="304">
        <v>0.34220045925197906</v>
      </c>
      <c r="U51" s="304"/>
      <c r="V51" s="304">
        <v>0.91084781638087342</v>
      </c>
      <c r="W51" s="304">
        <v>0.86037237274637601</v>
      </c>
      <c r="X51" s="304">
        <v>1.0309607585733223</v>
      </c>
      <c r="Y51" s="304"/>
      <c r="Z51" s="304">
        <v>2.2761047322787489</v>
      </c>
      <c r="AA51" s="304">
        <v>2.1535404036183894</v>
      </c>
      <c r="AB51" s="304">
        <v>2.6036710687014359</v>
      </c>
      <c r="AC51" s="304"/>
      <c r="AD51" s="304">
        <v>1.4377687538063759</v>
      </c>
      <c r="AE51" s="304">
        <v>1.2282513870010345</v>
      </c>
      <c r="AF51" s="304">
        <v>1.1254358745687847</v>
      </c>
      <c r="AG51" s="304"/>
      <c r="AH51" s="304">
        <v>0.91330964446820118</v>
      </c>
      <c r="AI51" s="304">
        <v>0.79312077175446349</v>
      </c>
      <c r="AJ51" s="304">
        <v>0.62335285066267065</v>
      </c>
      <c r="AK51" s="304"/>
      <c r="AL51" s="304">
        <v>0.27569128098863399</v>
      </c>
      <c r="AM51" s="304">
        <v>0.31994820712254818</v>
      </c>
      <c r="AN51" s="304">
        <v>0.2862808882559767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12.767481602807141</v>
      </c>
      <c r="C52" s="304">
        <f t="shared" ref="C52:C59" si="70">SUM(G52,K52,O52,S52,W52,AA52,AE52,AI52,AM52)</f>
        <v>13.570273352886703</v>
      </c>
      <c r="D52" s="304">
        <f t="shared" ref="D52:D59" si="71">SUM(H52,L52,P52,T52,X52,AB52,AF52,AJ52,AN52)</f>
        <v>15.733247738644096</v>
      </c>
      <c r="E52" s="304"/>
      <c r="F52" s="304">
        <v>0.10093126655063667</v>
      </c>
      <c r="G52" s="304">
        <v>0.11968592622550679</v>
      </c>
      <c r="H52" s="304">
        <v>0.15475876775628772</v>
      </c>
      <c r="I52" s="304"/>
      <c r="J52" s="304">
        <v>1.5661740990989781</v>
      </c>
      <c r="K52" s="304">
        <v>2.0618111866457323</v>
      </c>
      <c r="L52" s="304">
        <v>2.955026764490885</v>
      </c>
      <c r="M52" s="304"/>
      <c r="N52" s="304">
        <v>2.6898265708102644</v>
      </c>
      <c r="O52" s="304">
        <v>2.7030183086609521</v>
      </c>
      <c r="P52" s="304">
        <v>2.967244422945595</v>
      </c>
      <c r="Q52" s="304"/>
      <c r="R52" s="304">
        <v>0.33071674367639481</v>
      </c>
      <c r="S52" s="304">
        <v>0.27116811628206666</v>
      </c>
      <c r="T52" s="304">
        <v>0.33045258210311113</v>
      </c>
      <c r="U52" s="304"/>
      <c r="V52" s="304">
        <v>1.0589977870791298</v>
      </c>
      <c r="W52" s="304">
        <v>0.87430368789985435</v>
      </c>
      <c r="X52" s="304">
        <v>0.67144859375517241</v>
      </c>
      <c r="Y52" s="304"/>
      <c r="Z52" s="304">
        <v>3.8005019345081146</v>
      </c>
      <c r="AA52" s="304">
        <v>4.3221261141183289</v>
      </c>
      <c r="AB52" s="304">
        <v>5.7264728664429567</v>
      </c>
      <c r="AC52" s="304"/>
      <c r="AD52" s="304">
        <v>2.120581919620673</v>
      </c>
      <c r="AE52" s="304">
        <v>2.1008973336378136</v>
      </c>
      <c r="AF52" s="304">
        <v>2.0909829893644041</v>
      </c>
      <c r="AG52" s="304"/>
      <c r="AH52" s="304">
        <v>0.8394085331951251</v>
      </c>
      <c r="AI52" s="304">
        <v>0.80258664202741492</v>
      </c>
      <c r="AJ52" s="304">
        <v>0.60356850802484474</v>
      </c>
      <c r="AK52" s="304"/>
      <c r="AL52" s="304">
        <v>0.26034274826782439</v>
      </c>
      <c r="AM52" s="304">
        <v>0.31467603738903194</v>
      </c>
      <c r="AN52" s="304">
        <v>0.23329224376083954</v>
      </c>
    </row>
    <row r="53" spans="1:40" x14ac:dyDescent="0.2">
      <c r="A53" s="13" t="str">
        <f t="shared" si="67"/>
        <v>Associate professional occupations</v>
      </c>
      <c r="B53" s="304">
        <f t="shared" si="69"/>
        <v>5.9468331518028545</v>
      </c>
      <c r="C53" s="304">
        <f t="shared" si="70"/>
        <v>5.5348347311514905</v>
      </c>
      <c r="D53" s="304">
        <f t="shared" si="71"/>
        <v>6.1541437157273018</v>
      </c>
      <c r="E53" s="304"/>
      <c r="F53" s="304">
        <v>1.0632579306970541E-2</v>
      </c>
      <c r="G53" s="304">
        <v>1.2759283838587208E-2</v>
      </c>
      <c r="H53" s="304">
        <v>1.9621269043789257E-2</v>
      </c>
      <c r="I53" s="304"/>
      <c r="J53" s="304">
        <v>0.42788095071156979</v>
      </c>
      <c r="K53" s="304">
        <v>0.51163549100806538</v>
      </c>
      <c r="L53" s="304">
        <v>0.76724192180818884</v>
      </c>
      <c r="M53" s="304"/>
      <c r="N53" s="304">
        <v>0.9498991765606456</v>
      </c>
      <c r="O53" s="304">
        <v>0.93291584522553173</v>
      </c>
      <c r="P53" s="304">
        <v>1.1192932539347158</v>
      </c>
      <c r="Q53" s="304"/>
      <c r="R53" s="304">
        <v>0.39743597709850115</v>
      </c>
      <c r="S53" s="304">
        <v>0.41416607215282331</v>
      </c>
      <c r="T53" s="304">
        <v>0.54183613442038692</v>
      </c>
      <c r="U53" s="304"/>
      <c r="V53" s="304">
        <v>0.80895716129485462</v>
      </c>
      <c r="W53" s="304">
        <v>0.72751083079366885</v>
      </c>
      <c r="X53" s="304">
        <v>0.88440831521238827</v>
      </c>
      <c r="Y53" s="304"/>
      <c r="Z53" s="304">
        <v>1.251073438967919</v>
      </c>
      <c r="AA53" s="304">
        <v>1.022392674854897</v>
      </c>
      <c r="AB53" s="304">
        <v>1.0025664826351735</v>
      </c>
      <c r="AC53" s="304"/>
      <c r="AD53" s="304">
        <v>1.1374762468999315</v>
      </c>
      <c r="AE53" s="304">
        <v>1.0190794772582381</v>
      </c>
      <c r="AF53" s="304">
        <v>1.0429735566095772</v>
      </c>
      <c r="AG53" s="304"/>
      <c r="AH53" s="304">
        <v>0.85428897962877415</v>
      </c>
      <c r="AI53" s="304">
        <v>0.79987404139540674</v>
      </c>
      <c r="AJ53" s="304">
        <v>0.68953489634447118</v>
      </c>
      <c r="AK53" s="304"/>
      <c r="AL53" s="304">
        <v>0.10918864133368933</v>
      </c>
      <c r="AM53" s="304">
        <v>9.4501014624271393E-2</v>
      </c>
      <c r="AN53" s="304">
        <v>8.6667885718610588E-2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6.5734541127155071</v>
      </c>
      <c r="C54" s="304">
        <f t="shared" si="70"/>
        <v>6.4261747468320394</v>
      </c>
      <c r="D54" s="304">
        <f t="shared" si="71"/>
        <v>6.4382798859716655</v>
      </c>
      <c r="E54" s="304"/>
      <c r="F54" s="304">
        <v>4.9224157715280673E-2</v>
      </c>
      <c r="G54" s="304">
        <v>5.4701333408641938E-2</v>
      </c>
      <c r="H54" s="304">
        <v>9.2686944224235818E-2</v>
      </c>
      <c r="I54" s="304"/>
      <c r="J54" s="304">
        <v>0.33190749198145841</v>
      </c>
      <c r="K54" s="304">
        <v>0.43996679544435185</v>
      </c>
      <c r="L54" s="304">
        <v>0.64109600374294518</v>
      </c>
      <c r="M54" s="304"/>
      <c r="N54" s="304">
        <v>1.0591404347155644</v>
      </c>
      <c r="O54" s="304">
        <v>1.2554186542410943</v>
      </c>
      <c r="P54" s="304">
        <v>1.7196774306286899</v>
      </c>
      <c r="Q54" s="304"/>
      <c r="R54" s="304">
        <v>0.60128622929145914</v>
      </c>
      <c r="S54" s="304">
        <v>0.61700143488086479</v>
      </c>
      <c r="T54" s="304">
        <v>0.81231051847948899</v>
      </c>
      <c r="U54" s="304"/>
      <c r="V54" s="304">
        <v>0.33822712103349345</v>
      </c>
      <c r="W54" s="304">
        <v>0.33575522104234146</v>
      </c>
      <c r="X54" s="304">
        <v>0.47676903662273967</v>
      </c>
      <c r="Y54" s="304"/>
      <c r="Z54" s="304">
        <v>1.2204416882522551</v>
      </c>
      <c r="AA54" s="304">
        <v>1.0493675890803591</v>
      </c>
      <c r="AB54" s="304">
        <v>0.87159420842717772</v>
      </c>
      <c r="AC54" s="304"/>
      <c r="AD54" s="304">
        <v>1.0674119727076166</v>
      </c>
      <c r="AE54" s="304">
        <v>0.77938362012984486</v>
      </c>
      <c r="AF54" s="304">
        <v>0.43071558319479836</v>
      </c>
      <c r="AG54" s="304"/>
      <c r="AH54" s="304">
        <v>1.6380995260457925</v>
      </c>
      <c r="AI54" s="304">
        <v>1.7292547861776348</v>
      </c>
      <c r="AJ54" s="304">
        <v>1.3070421248502968</v>
      </c>
      <c r="AK54" s="304"/>
      <c r="AL54" s="304">
        <v>0.26771549097258712</v>
      </c>
      <c r="AM54" s="304">
        <v>0.16532531242690662</v>
      </c>
      <c r="AN54" s="304">
        <v>8.6388035801293991E-2</v>
      </c>
    </row>
    <row r="55" spans="1:40" x14ac:dyDescent="0.2">
      <c r="A55" s="13" t="str">
        <f t="shared" si="67"/>
        <v>Skilled trades occupations</v>
      </c>
      <c r="B55" s="304">
        <f t="shared" si="69"/>
        <v>23.261060394828441</v>
      </c>
      <c r="C55" s="304">
        <f t="shared" si="70"/>
        <v>23.663590844380114</v>
      </c>
      <c r="D55" s="304">
        <f t="shared" si="71"/>
        <v>22.492474983610876</v>
      </c>
      <c r="E55" s="304"/>
      <c r="F55" s="304">
        <v>3.0049955560050049E-3</v>
      </c>
      <c r="G55" s="304">
        <v>3.9320458302378848E-3</v>
      </c>
      <c r="H55" s="304">
        <v>5.2914648816182169E-3</v>
      </c>
      <c r="I55" s="304"/>
      <c r="J55" s="304">
        <v>0.13175830273452221</v>
      </c>
      <c r="K55" s="304">
        <v>0.18300070481464284</v>
      </c>
      <c r="L55" s="304">
        <v>0.25601059929099851</v>
      </c>
      <c r="M55" s="304"/>
      <c r="N55" s="304">
        <v>0.65231301738102898</v>
      </c>
      <c r="O55" s="304">
        <v>0.81508269370516551</v>
      </c>
      <c r="P55" s="304">
        <v>1.1012317597820844</v>
      </c>
      <c r="Q55" s="304"/>
      <c r="R55" s="304">
        <v>0.3866351366487889</v>
      </c>
      <c r="S55" s="304">
        <v>0.46799181056111239</v>
      </c>
      <c r="T55" s="304">
        <v>0.60994145409638323</v>
      </c>
      <c r="U55" s="304"/>
      <c r="V55" s="304">
        <v>1.1364754994031125</v>
      </c>
      <c r="W55" s="304">
        <v>1.3459635502245935</v>
      </c>
      <c r="X55" s="304">
        <v>1.8371489949875417</v>
      </c>
      <c r="Y55" s="304"/>
      <c r="Z55" s="304">
        <v>8.9469381222359807</v>
      </c>
      <c r="AA55" s="304">
        <v>9.2725459609597554</v>
      </c>
      <c r="AB55" s="304">
        <v>8.8141502280588409</v>
      </c>
      <c r="AC55" s="304"/>
      <c r="AD55" s="304">
        <v>7.1453677234251103</v>
      </c>
      <c r="AE55" s="304">
        <v>7.2039964168371213</v>
      </c>
      <c r="AF55" s="304">
        <v>6.9695440259186432</v>
      </c>
      <c r="AG55" s="304"/>
      <c r="AH55" s="304">
        <v>3.6099408456087883</v>
      </c>
      <c r="AI55" s="304">
        <v>3.208362758560388</v>
      </c>
      <c r="AJ55" s="304">
        <v>2.5981197163664689</v>
      </c>
      <c r="AK55" s="304"/>
      <c r="AL55" s="304">
        <v>1.2486267518351026</v>
      </c>
      <c r="AM55" s="304">
        <v>1.1627149028870944</v>
      </c>
      <c r="AN55" s="304">
        <v>0.30103674022829763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0.23891494145899431</v>
      </c>
      <c r="C56" s="304">
        <f t="shared" si="70"/>
        <v>0.24932186811542095</v>
      </c>
      <c r="D56" s="304">
        <f t="shared" si="71"/>
        <v>0.28354419081159027</v>
      </c>
      <c r="E56" s="304"/>
      <c r="F56" s="304">
        <v>1.536518932644719E-4</v>
      </c>
      <c r="G56" s="304">
        <v>1.6231687373590009E-4</v>
      </c>
      <c r="H56" s="304">
        <v>2.6285377224760507E-4</v>
      </c>
      <c r="I56" s="304"/>
      <c r="J56" s="304">
        <v>7.3978649297688458E-3</v>
      </c>
      <c r="K56" s="304">
        <v>8.9959463101451226E-3</v>
      </c>
      <c r="L56" s="304">
        <v>1.0915591174561336E-2</v>
      </c>
      <c r="M56" s="304"/>
      <c r="N56" s="304">
        <v>1.038377313315403E-2</v>
      </c>
      <c r="O56" s="304">
        <v>1.1389412007148107E-2</v>
      </c>
      <c r="P56" s="304">
        <v>1.4551666948715647E-2</v>
      </c>
      <c r="Q56" s="304"/>
      <c r="R56" s="304">
        <v>1.9416319371059019E-3</v>
      </c>
      <c r="S56" s="304">
        <v>2.2982063915233039E-3</v>
      </c>
      <c r="T56" s="304">
        <v>2.7545103174839575E-3</v>
      </c>
      <c r="U56" s="304"/>
      <c r="V56" s="304">
        <v>6.0822635841194066E-3</v>
      </c>
      <c r="W56" s="304">
        <v>6.4433931502536077E-3</v>
      </c>
      <c r="X56" s="304">
        <v>7.5826721722525633E-3</v>
      </c>
      <c r="Y56" s="304"/>
      <c r="Z56" s="304">
        <v>7.945658477523794E-2</v>
      </c>
      <c r="AA56" s="304">
        <v>9.7994010872040835E-2</v>
      </c>
      <c r="AB56" s="304">
        <v>0.13289040756064585</v>
      </c>
      <c r="AC56" s="304"/>
      <c r="AD56" s="304">
        <v>1.857091946971744E-2</v>
      </c>
      <c r="AE56" s="304">
        <v>1.7849529710010855E-2</v>
      </c>
      <c r="AF56" s="304">
        <v>2.0731189984543642E-2</v>
      </c>
      <c r="AG56" s="304"/>
      <c r="AH56" s="304">
        <v>6.8291993521921432E-2</v>
      </c>
      <c r="AI56" s="304">
        <v>5.2875783441084435E-2</v>
      </c>
      <c r="AJ56" s="304">
        <v>4.4681995575630365E-2</v>
      </c>
      <c r="AK56" s="304"/>
      <c r="AL56" s="304">
        <v>4.6636258214704823E-2</v>
      </c>
      <c r="AM56" s="304">
        <v>5.1313269359478803E-2</v>
      </c>
      <c r="AN56" s="304">
        <v>4.9173303305509307E-2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1.702974497866742</v>
      </c>
      <c r="C57" s="304">
        <f t="shared" si="70"/>
        <v>1.93301529997649</v>
      </c>
      <c r="D57" s="304">
        <f t="shared" si="71"/>
        <v>2.0520313070729306</v>
      </c>
      <c r="E57" s="304"/>
      <c r="F57" s="304">
        <v>3.3393526120527811E-3</v>
      </c>
      <c r="G57" s="304">
        <v>4.8311523914883331E-3</v>
      </c>
      <c r="H57" s="304">
        <v>7.4102234209685609E-3</v>
      </c>
      <c r="I57" s="304"/>
      <c r="J57" s="304">
        <v>9.4885750023938634E-2</v>
      </c>
      <c r="K57" s="304">
        <v>0.10855571681142728</v>
      </c>
      <c r="L57" s="304">
        <v>0.12863739133560056</v>
      </c>
      <c r="M57" s="304"/>
      <c r="N57" s="304">
        <v>0.25174966126711246</v>
      </c>
      <c r="O57" s="304">
        <v>0.30826569761368566</v>
      </c>
      <c r="P57" s="304">
        <v>0.38703994694530558</v>
      </c>
      <c r="Q57" s="304"/>
      <c r="R57" s="304">
        <v>7.0066500817223001E-2</v>
      </c>
      <c r="S57" s="304">
        <v>9.1585238831429536E-2</v>
      </c>
      <c r="T57" s="304">
        <v>0.11830212315497886</v>
      </c>
      <c r="U57" s="304"/>
      <c r="V57" s="304">
        <v>9.1127275806597421E-2</v>
      </c>
      <c r="W57" s="304">
        <v>0.10911496711402155</v>
      </c>
      <c r="X57" s="304">
        <v>0.12925072566338117</v>
      </c>
      <c r="Y57" s="304"/>
      <c r="Z57" s="304">
        <v>0.74068218676221298</v>
      </c>
      <c r="AA57" s="304">
        <v>0.8374740670833275</v>
      </c>
      <c r="AB57" s="304">
        <v>0.99504069333171186</v>
      </c>
      <c r="AC57" s="304"/>
      <c r="AD57" s="304">
        <v>0.11898561005561009</v>
      </c>
      <c r="AE57" s="304">
        <v>8.2882629537162411E-2</v>
      </c>
      <c r="AF57" s="304">
        <v>3.662104869205423E-2</v>
      </c>
      <c r="AG57" s="304"/>
      <c r="AH57" s="304">
        <v>0.17674112500831468</v>
      </c>
      <c r="AI57" s="304">
        <v>0.19423716305528754</v>
      </c>
      <c r="AJ57" s="304">
        <v>8.3754925019697279E-2</v>
      </c>
      <c r="AK57" s="304"/>
      <c r="AL57" s="304">
        <v>0.15539703551367992</v>
      </c>
      <c r="AM57" s="304">
        <v>0.19606866753866006</v>
      </c>
      <c r="AN57" s="304">
        <v>0.16597422950923282</v>
      </c>
    </row>
    <row r="58" spans="1:40" x14ac:dyDescent="0.2">
      <c r="A58" s="13" t="str">
        <f t="shared" si="67"/>
        <v>Process, plant and machine operatives</v>
      </c>
      <c r="B58" s="304">
        <f t="shared" si="69"/>
        <v>6.797526849918289</v>
      </c>
      <c r="C58" s="304">
        <f t="shared" si="70"/>
        <v>8.0547718204190915</v>
      </c>
      <c r="D58" s="304">
        <f t="shared" si="71"/>
        <v>8.2373351558951029</v>
      </c>
      <c r="E58" s="304"/>
      <c r="F58" s="304">
        <v>1.7601082391710859E-2</v>
      </c>
      <c r="G58" s="304">
        <v>3.1324844113725027E-2</v>
      </c>
      <c r="H58" s="304">
        <v>5.1319777202067644E-2</v>
      </c>
      <c r="I58" s="304"/>
      <c r="J58" s="304">
        <v>5.2567418089433167E-2</v>
      </c>
      <c r="K58" s="304">
        <v>9.0678440237613192E-2</v>
      </c>
      <c r="L58" s="304">
        <v>0.14985822546081767</v>
      </c>
      <c r="M58" s="304"/>
      <c r="N58" s="304">
        <v>8.452535320288028E-2</v>
      </c>
      <c r="O58" s="304">
        <v>0.12066031976391479</v>
      </c>
      <c r="P58" s="304">
        <v>0.19295637311971608</v>
      </c>
      <c r="Q58" s="304"/>
      <c r="R58" s="304">
        <v>0.10016893793635985</v>
      </c>
      <c r="S58" s="304">
        <v>0.14007417834681801</v>
      </c>
      <c r="T58" s="304">
        <v>0.21798760994378932</v>
      </c>
      <c r="U58" s="304"/>
      <c r="V58" s="304">
        <v>0.2790778398213139</v>
      </c>
      <c r="W58" s="304">
        <v>0.37814776019485136</v>
      </c>
      <c r="X58" s="304">
        <v>0.48683861214961588</v>
      </c>
      <c r="Y58" s="304"/>
      <c r="Z58" s="304">
        <v>1.8855356184747294</v>
      </c>
      <c r="AA58" s="304">
        <v>2.5500447290868848</v>
      </c>
      <c r="AB58" s="304">
        <v>3.153650742892093</v>
      </c>
      <c r="AC58" s="304"/>
      <c r="AD58" s="304">
        <v>2.4688876005120828</v>
      </c>
      <c r="AE58" s="304">
        <v>3.0723551962637341</v>
      </c>
      <c r="AF58" s="304">
        <v>3.1904918697036972</v>
      </c>
      <c r="AG58" s="304"/>
      <c r="AH58" s="304">
        <v>1.6008774056054949</v>
      </c>
      <c r="AI58" s="304">
        <v>1.401201043897238</v>
      </c>
      <c r="AJ58" s="304">
        <v>0.69515654469440014</v>
      </c>
      <c r="AK58" s="304"/>
      <c r="AL58" s="304">
        <v>0.30828559388428484</v>
      </c>
      <c r="AM58" s="304">
        <v>0.27028530851431309</v>
      </c>
      <c r="AN58" s="304">
        <v>9.9075400728905097E-2</v>
      </c>
    </row>
    <row r="59" spans="1:40" x14ac:dyDescent="0.2">
      <c r="A59" s="13" t="str">
        <f t="shared" si="67"/>
        <v>Elementary occupations</v>
      </c>
      <c r="B59" s="304">
        <f t="shared" si="69"/>
        <v>4.2103564679369105</v>
      </c>
      <c r="C59" s="304">
        <f t="shared" si="70"/>
        <v>4.0109216835769708</v>
      </c>
      <c r="D59" s="304">
        <f t="shared" si="71"/>
        <v>4.1349669343033462</v>
      </c>
      <c r="E59" s="304"/>
      <c r="F59" s="304">
        <v>3.6956257511564069E-4</v>
      </c>
      <c r="G59" s="304">
        <v>5.0723524694380327E-4</v>
      </c>
      <c r="H59" s="304">
        <v>6.4811511885311344E-4</v>
      </c>
      <c r="I59" s="304"/>
      <c r="J59" s="304">
        <v>3.1221107260745243E-2</v>
      </c>
      <c r="K59" s="304">
        <v>4.471066305948055E-2</v>
      </c>
      <c r="L59" s="304">
        <v>6.8176781621499524E-2</v>
      </c>
      <c r="M59" s="304"/>
      <c r="N59" s="304">
        <v>9.8334799679027474E-2</v>
      </c>
      <c r="O59" s="304">
        <v>0.10878023501274399</v>
      </c>
      <c r="P59" s="304">
        <v>0.11988969771300498</v>
      </c>
      <c r="Q59" s="304"/>
      <c r="R59" s="304">
        <v>2.4038963397549594E-2</v>
      </c>
      <c r="S59" s="304">
        <v>2.6245729739085854E-2</v>
      </c>
      <c r="T59" s="304">
        <v>2.772967255341206E-2</v>
      </c>
      <c r="U59" s="304"/>
      <c r="V59" s="304">
        <v>0.15851874902997046</v>
      </c>
      <c r="W59" s="304">
        <v>0.18225040839766762</v>
      </c>
      <c r="X59" s="304">
        <v>0.20158697279014068</v>
      </c>
      <c r="Y59" s="304"/>
      <c r="Z59" s="304">
        <v>1.0864392445793205</v>
      </c>
      <c r="AA59" s="304">
        <v>1.3075154276811558</v>
      </c>
      <c r="AB59" s="304">
        <v>1.8309839754596702</v>
      </c>
      <c r="AC59" s="304"/>
      <c r="AD59" s="304">
        <v>1.2695742973996134</v>
      </c>
      <c r="AE59" s="304">
        <v>1.2421299465924653</v>
      </c>
      <c r="AF59" s="304">
        <v>1.2152962908114642</v>
      </c>
      <c r="AG59" s="304"/>
      <c r="AH59" s="304">
        <v>1.233777284613961</v>
      </c>
      <c r="AI59" s="304">
        <v>0.99719923277574363</v>
      </c>
      <c r="AJ59" s="304">
        <v>0.62792250113761816</v>
      </c>
      <c r="AK59" s="304"/>
      <c r="AL59" s="304">
        <v>0.30808245940160678</v>
      </c>
      <c r="AM59" s="304">
        <v>0.10158280507168432</v>
      </c>
      <c r="AN59" s="304">
        <v>4.2732927097683136E-2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283.00500000000011</v>
      </c>
      <c r="C62" s="305">
        <f>SUM(C63:C71)</f>
        <v>286.98499999999979</v>
      </c>
      <c r="D62" s="305">
        <f>SUM(D63:D71)</f>
        <v>295.01300000000009</v>
      </c>
      <c r="E62" s="304"/>
      <c r="F62" s="305">
        <f>SUM(F63:F71)</f>
        <v>0.7705533268870316</v>
      </c>
      <c r="G62" s="305">
        <f>SUM(G63:G71)</f>
        <v>1.0436185202495052</v>
      </c>
      <c r="H62" s="305">
        <f>SUM(H63:H71)</f>
        <v>1.6541774086074073</v>
      </c>
      <c r="I62" s="304"/>
      <c r="J62" s="305">
        <f>SUM(J63:J71)</f>
        <v>8.493311455577949</v>
      </c>
      <c r="K62" s="305">
        <f>SUM(K63:K71)</f>
        <v>11.046257099876561</v>
      </c>
      <c r="L62" s="305">
        <f>SUM(L63:L71)</f>
        <v>17.016246584225073</v>
      </c>
      <c r="M62" s="304"/>
      <c r="N62" s="305">
        <f>SUM(N63:N71)</f>
        <v>35.786391405125343</v>
      </c>
      <c r="O62" s="305">
        <f>SUM(O63:O71)</f>
        <v>41.629795915187998</v>
      </c>
      <c r="P62" s="305">
        <f>SUM(P63:P71)</f>
        <v>58.121968765632602</v>
      </c>
      <c r="Q62" s="304"/>
      <c r="R62" s="305">
        <f>SUM(R63:R71)</f>
        <v>10.938104691447506</v>
      </c>
      <c r="S62" s="305">
        <f>SUM(S63:S71)</f>
        <v>12.442132489390037</v>
      </c>
      <c r="T62" s="305">
        <f>SUM(T63:T71)</f>
        <v>17.302705622672342</v>
      </c>
      <c r="U62" s="304"/>
      <c r="V62" s="305">
        <f>SUM(V63:V71)</f>
        <v>12.730137330915714</v>
      </c>
      <c r="W62" s="305">
        <f>SUM(W63:W71)</f>
        <v>14.056731209757684</v>
      </c>
      <c r="X62" s="305">
        <f>SUM(X63:X71)</f>
        <v>18.720133312009242</v>
      </c>
      <c r="Y62" s="304"/>
      <c r="Z62" s="305">
        <f>SUM(Z63:Z71)</f>
        <v>70.268517587375612</v>
      </c>
      <c r="AA62" s="305">
        <f>SUM(AA63:AA71)</f>
        <v>73.297158680749689</v>
      </c>
      <c r="AB62" s="305">
        <f>SUM(AB63:AB71)</f>
        <v>83.066994969195804</v>
      </c>
      <c r="AC62" s="304"/>
      <c r="AD62" s="305">
        <f>SUM(AD63:AD71)</f>
        <v>76.202166944099048</v>
      </c>
      <c r="AE62" s="305">
        <f>SUM(AE63:AE71)</f>
        <v>71.666288897669872</v>
      </c>
      <c r="AF62" s="305">
        <f>SUM(AF63:AF71)</f>
        <v>62.605828401573802</v>
      </c>
      <c r="AG62" s="304"/>
      <c r="AH62" s="305">
        <f>SUM(AH63:AH71)</f>
        <v>52.545944736052164</v>
      </c>
      <c r="AI62" s="305">
        <f>SUM(AI63:AI71)</f>
        <v>47.313939375835538</v>
      </c>
      <c r="AJ62" s="305">
        <f>SUM(AJ63:AJ71)</f>
        <v>26.507554310433353</v>
      </c>
      <c r="AK62" s="304"/>
      <c r="AL62" s="305">
        <f>SUM(AL63:AL71)</f>
        <v>15.269872522519758</v>
      </c>
      <c r="AM62" s="305">
        <f>SUM(AM63:AM71)</f>
        <v>14.489077811282895</v>
      </c>
      <c r="AN62" s="305">
        <f>SUM(AN63:AN71)</f>
        <v>10.017390625650449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36.74445651104736</v>
      </c>
      <c r="C63" s="304">
        <f t="shared" ref="C63:C71" si="73">SUM(G63,K63,O63,S63,W63,AA63,AE63,AI63,AM63)</f>
        <v>38.636040959285992</v>
      </c>
      <c r="D63" s="304">
        <f t="shared" ref="D63:D71" si="74">SUM(H63,L63,P63,T63,X63,AB63,AF63,AJ63,AN63)</f>
        <v>44.204996542746919</v>
      </c>
      <c r="E63" s="304"/>
      <c r="F63" s="304">
        <v>0.13435374778709866</v>
      </c>
      <c r="G63" s="304">
        <v>0.18512482695206736</v>
      </c>
      <c r="H63" s="304">
        <v>0.29450976325409023</v>
      </c>
      <c r="I63" s="304"/>
      <c r="J63" s="304">
        <v>1.8513530321756462</v>
      </c>
      <c r="K63" s="304">
        <v>2.4129662861790786</v>
      </c>
      <c r="L63" s="304">
        <v>3.7372586904847132</v>
      </c>
      <c r="M63" s="304"/>
      <c r="N63" s="304">
        <v>7.7350947356932158</v>
      </c>
      <c r="O63" s="304">
        <v>8.9519241963089211</v>
      </c>
      <c r="P63" s="304">
        <v>12.438432065023974</v>
      </c>
      <c r="Q63" s="304"/>
      <c r="R63" s="304">
        <v>1.5023829256878367</v>
      </c>
      <c r="S63" s="304">
        <v>1.581920442856821</v>
      </c>
      <c r="T63" s="304">
        <v>2.1449138420103631</v>
      </c>
      <c r="U63" s="304"/>
      <c r="V63" s="304">
        <v>2.2074085971145085</v>
      </c>
      <c r="W63" s="304">
        <v>2.3385961695309039</v>
      </c>
      <c r="X63" s="304">
        <v>2.9353810605131483</v>
      </c>
      <c r="Y63" s="304"/>
      <c r="Z63" s="304">
        <v>8.4570260068009322</v>
      </c>
      <c r="AA63" s="304">
        <v>8.9713342170817256</v>
      </c>
      <c r="AB63" s="304">
        <v>11.0266515570789</v>
      </c>
      <c r="AC63" s="304"/>
      <c r="AD63" s="304">
        <v>7.8328964589611756</v>
      </c>
      <c r="AE63" s="304">
        <v>7.3358066266454367</v>
      </c>
      <c r="AF63" s="304">
        <v>6.148819268833261</v>
      </c>
      <c r="AG63" s="304"/>
      <c r="AH63" s="304">
        <v>6.1112019024821347</v>
      </c>
      <c r="AI63" s="304">
        <v>5.7812771185324134</v>
      </c>
      <c r="AJ63" s="304">
        <v>4.1571343309219797</v>
      </c>
      <c r="AK63" s="304"/>
      <c r="AL63" s="304">
        <v>0.91273910434481531</v>
      </c>
      <c r="AM63" s="304">
        <v>1.0770910751986271</v>
      </c>
      <c r="AN63" s="304">
        <v>1.3218959646264872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20.906050471718558</v>
      </c>
      <c r="C64" s="304">
        <f t="shared" si="73"/>
        <v>22.96613036210255</v>
      </c>
      <c r="D64" s="304">
        <f t="shared" si="74"/>
        <v>26.453595075507959</v>
      </c>
      <c r="E64" s="304"/>
      <c r="F64" s="304">
        <v>0.31858037604323497</v>
      </c>
      <c r="G64" s="304">
        <v>0.43645525444840866</v>
      </c>
      <c r="H64" s="304">
        <v>0.67464115401985392</v>
      </c>
      <c r="I64" s="304"/>
      <c r="J64" s="304">
        <v>1.8002015102581994</v>
      </c>
      <c r="K64" s="304">
        <v>2.4196339096965671</v>
      </c>
      <c r="L64" s="304">
        <v>3.6553322466723865</v>
      </c>
      <c r="M64" s="304"/>
      <c r="N64" s="304">
        <v>5.4526164543393518</v>
      </c>
      <c r="O64" s="304">
        <v>6.3362719125477707</v>
      </c>
      <c r="P64" s="304">
        <v>8.3181367179503187</v>
      </c>
      <c r="Q64" s="304"/>
      <c r="R64" s="304">
        <v>0.94183341162157674</v>
      </c>
      <c r="S64" s="304">
        <v>1.0417057584317917</v>
      </c>
      <c r="T64" s="304">
        <v>1.2584412980200606</v>
      </c>
      <c r="U64" s="304"/>
      <c r="V64" s="304">
        <v>1.2559565530195922</v>
      </c>
      <c r="W64" s="304">
        <v>1.3233621985944253</v>
      </c>
      <c r="X64" s="304">
        <v>1.63562673339702</v>
      </c>
      <c r="Y64" s="304"/>
      <c r="Z64" s="304">
        <v>4.7956761957538196</v>
      </c>
      <c r="AA64" s="304">
        <v>5.3720264305301075</v>
      </c>
      <c r="AB64" s="304">
        <v>6.4693152443450401</v>
      </c>
      <c r="AC64" s="304"/>
      <c r="AD64" s="304">
        <v>3.4390946666884425</v>
      </c>
      <c r="AE64" s="304">
        <v>3.1104114285756066</v>
      </c>
      <c r="AF64" s="304">
        <v>2.40882290437554</v>
      </c>
      <c r="AG64" s="304"/>
      <c r="AH64" s="304">
        <v>2.4679703901919523</v>
      </c>
      <c r="AI64" s="304">
        <v>2.4159338456026695</v>
      </c>
      <c r="AJ64" s="304">
        <v>1.5667080844685803</v>
      </c>
      <c r="AK64" s="304"/>
      <c r="AL64" s="304">
        <v>0.43412091380238832</v>
      </c>
      <c r="AM64" s="304">
        <v>0.51032962367520152</v>
      </c>
      <c r="AN64" s="304">
        <v>0.46657069225915709</v>
      </c>
    </row>
    <row r="65" spans="1:40" x14ac:dyDescent="0.2">
      <c r="A65" s="13" t="str">
        <f t="shared" si="72"/>
        <v>Associate professional occupations</v>
      </c>
      <c r="B65" s="304">
        <f t="shared" si="75"/>
        <v>20.478185029211257</v>
      </c>
      <c r="C65" s="304">
        <f t="shared" si="73"/>
        <v>19.644316805813649</v>
      </c>
      <c r="D65" s="304">
        <f t="shared" si="74"/>
        <v>21.29099170939044</v>
      </c>
      <c r="E65" s="304"/>
      <c r="F65" s="304">
        <v>9.3788872546837071E-2</v>
      </c>
      <c r="G65" s="304">
        <v>0.10713162668533428</v>
      </c>
      <c r="H65" s="304">
        <v>0.15056052208287868</v>
      </c>
      <c r="I65" s="304"/>
      <c r="J65" s="304">
        <v>0.94562378603019781</v>
      </c>
      <c r="K65" s="304">
        <v>1.0985029323096183</v>
      </c>
      <c r="L65" s="304">
        <v>1.531659556413419</v>
      </c>
      <c r="M65" s="304"/>
      <c r="N65" s="304">
        <v>3.8573777979159378</v>
      </c>
      <c r="O65" s="304">
        <v>4.015567527432343</v>
      </c>
      <c r="P65" s="304">
        <v>5.1742136429874925</v>
      </c>
      <c r="Q65" s="304"/>
      <c r="R65" s="304">
        <v>0.90594175772270502</v>
      </c>
      <c r="S65" s="304">
        <v>0.94632606532006713</v>
      </c>
      <c r="T65" s="304">
        <v>1.2703672031494144</v>
      </c>
      <c r="U65" s="304"/>
      <c r="V65" s="304">
        <v>1.1735763645181321</v>
      </c>
      <c r="W65" s="304">
        <v>1.1975901298977776</v>
      </c>
      <c r="X65" s="304">
        <v>1.5080599727517958</v>
      </c>
      <c r="Y65" s="304"/>
      <c r="Z65" s="304">
        <v>5.3470474373535684</v>
      </c>
      <c r="AA65" s="304">
        <v>5.2385539163660804</v>
      </c>
      <c r="AB65" s="304">
        <v>6.0444701489220387</v>
      </c>
      <c r="AC65" s="304"/>
      <c r="AD65" s="304">
        <v>4.7907628211718833</v>
      </c>
      <c r="AE65" s="304">
        <v>4.2892480660536165</v>
      </c>
      <c r="AF65" s="304">
        <v>3.9563208499773905</v>
      </c>
      <c r="AG65" s="304"/>
      <c r="AH65" s="304">
        <v>2.7356896212807609</v>
      </c>
      <c r="AI65" s="304">
        <v>2.2163937821948654</v>
      </c>
      <c r="AJ65" s="304">
        <v>1.183769748384299</v>
      </c>
      <c r="AK65" s="304"/>
      <c r="AL65" s="304">
        <v>0.62837657067123087</v>
      </c>
      <c r="AM65" s="304">
        <v>0.53500275955394427</v>
      </c>
      <c r="AN65" s="304">
        <v>0.47157006472171031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27.165423682108692</v>
      </c>
      <c r="C66" s="304">
        <f t="shared" si="73"/>
        <v>26.824145964589984</v>
      </c>
      <c r="D66" s="304">
        <f t="shared" si="74"/>
        <v>27.855327758668182</v>
      </c>
      <c r="E66" s="304"/>
      <c r="F66" s="304">
        <v>5.0962827401751468E-2</v>
      </c>
      <c r="G66" s="304">
        <v>6.990116732337856E-2</v>
      </c>
      <c r="H66" s="304">
        <v>0.11243061782260171</v>
      </c>
      <c r="I66" s="304"/>
      <c r="J66" s="304">
        <v>0.92110991108327422</v>
      </c>
      <c r="K66" s="304">
        <v>1.2012011873527941</v>
      </c>
      <c r="L66" s="304">
        <v>1.8757405339158295</v>
      </c>
      <c r="M66" s="304"/>
      <c r="N66" s="304">
        <v>3.9475177901024008</v>
      </c>
      <c r="O66" s="304">
        <v>4.6227620864065235</v>
      </c>
      <c r="P66" s="304">
        <v>6.6255363512083125</v>
      </c>
      <c r="Q66" s="304"/>
      <c r="R66" s="304">
        <v>1.3585192323400768</v>
      </c>
      <c r="S66" s="304">
        <v>1.6156718002695274</v>
      </c>
      <c r="T66" s="304">
        <v>2.2275198634125974</v>
      </c>
      <c r="U66" s="304"/>
      <c r="V66" s="304">
        <v>1.1387340884279034</v>
      </c>
      <c r="W66" s="304">
        <v>1.2009963862051416</v>
      </c>
      <c r="X66" s="304">
        <v>1.5040019188297322</v>
      </c>
      <c r="Y66" s="304"/>
      <c r="Z66" s="304">
        <v>7.1197531404860959</v>
      </c>
      <c r="AA66" s="304">
        <v>7.1382752410488859</v>
      </c>
      <c r="AB66" s="304">
        <v>7.5387480446167103</v>
      </c>
      <c r="AC66" s="304"/>
      <c r="AD66" s="304">
        <v>8.4646325765343207</v>
      </c>
      <c r="AE66" s="304">
        <v>7.8132369263551427</v>
      </c>
      <c r="AF66" s="304">
        <v>6.5459925512992898</v>
      </c>
      <c r="AG66" s="304"/>
      <c r="AH66" s="304">
        <v>3.5788464415198096</v>
      </c>
      <c r="AI66" s="304">
        <v>2.6315473947212449</v>
      </c>
      <c r="AJ66" s="304">
        <v>1.0491688995306614</v>
      </c>
      <c r="AK66" s="304"/>
      <c r="AL66" s="304">
        <v>0.585347674213058</v>
      </c>
      <c r="AM66" s="304">
        <v>0.5305537749073439</v>
      </c>
      <c r="AN66" s="304">
        <v>0.37618897803244461</v>
      </c>
    </row>
    <row r="67" spans="1:40" x14ac:dyDescent="0.2">
      <c r="A67" s="13" t="str">
        <f t="shared" si="72"/>
        <v>Skilled trades occupations</v>
      </c>
      <c r="B67" s="304">
        <f t="shared" si="75"/>
        <v>22.128741372895306</v>
      </c>
      <c r="C67" s="304">
        <f t="shared" si="73"/>
        <v>21.995206240057964</v>
      </c>
      <c r="D67" s="304">
        <f t="shared" si="74"/>
        <v>21.410553301423914</v>
      </c>
      <c r="E67" s="304"/>
      <c r="F67" s="304">
        <v>9.5284781992176059E-3</v>
      </c>
      <c r="G67" s="304">
        <v>1.1248478675698812E-2</v>
      </c>
      <c r="H67" s="304">
        <v>1.7544969865380924E-2</v>
      </c>
      <c r="I67" s="304"/>
      <c r="J67" s="304">
        <v>0.30257062840398802</v>
      </c>
      <c r="K67" s="304">
        <v>0.39890804775549021</v>
      </c>
      <c r="L67" s="304">
        <v>0.64073944853612808</v>
      </c>
      <c r="M67" s="304"/>
      <c r="N67" s="304">
        <v>1.1441980107838507</v>
      </c>
      <c r="O67" s="304">
        <v>1.4219650145910854</v>
      </c>
      <c r="P67" s="304">
        <v>1.932394031230023</v>
      </c>
      <c r="Q67" s="304"/>
      <c r="R67" s="304">
        <v>0.58045712349352785</v>
      </c>
      <c r="S67" s="304">
        <v>0.62850932684995076</v>
      </c>
      <c r="T67" s="304">
        <v>0.81125203437307591</v>
      </c>
      <c r="U67" s="304"/>
      <c r="V67" s="304">
        <v>0.94493860128318863</v>
      </c>
      <c r="W67" s="304">
        <v>1.0742776966727468</v>
      </c>
      <c r="X67" s="304">
        <v>1.3786080206010274</v>
      </c>
      <c r="Y67" s="304"/>
      <c r="Z67" s="304">
        <v>7.7000943795289123</v>
      </c>
      <c r="AA67" s="304">
        <v>8.1244840904778606</v>
      </c>
      <c r="AB67" s="304">
        <v>8.5872851562313901</v>
      </c>
      <c r="AC67" s="304"/>
      <c r="AD67" s="304">
        <v>5.8708813036115437</v>
      </c>
      <c r="AE67" s="304">
        <v>5.2090576729667717</v>
      </c>
      <c r="AF67" s="304">
        <v>4.516677188973409</v>
      </c>
      <c r="AG67" s="304"/>
      <c r="AH67" s="304">
        <v>3.956601728408732</v>
      </c>
      <c r="AI67" s="304">
        <v>3.5374445970185171</v>
      </c>
      <c r="AJ67" s="304">
        <v>2.4700707987227117</v>
      </c>
      <c r="AK67" s="304"/>
      <c r="AL67" s="304">
        <v>1.6194711191823452</v>
      </c>
      <c r="AM67" s="304">
        <v>1.5893113150498395</v>
      </c>
      <c r="AN67" s="304">
        <v>1.0559816528907637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6.450029334995417</v>
      </c>
      <c r="C68" s="304">
        <f t="shared" si="73"/>
        <v>6.3871892927923959</v>
      </c>
      <c r="D68" s="304">
        <f t="shared" si="74"/>
        <v>7.0774813156721219</v>
      </c>
      <c r="E68" s="304"/>
      <c r="F68" s="304">
        <v>7.4636212468943749E-3</v>
      </c>
      <c r="G68" s="304">
        <v>1.0499796177911568E-2</v>
      </c>
      <c r="H68" s="304">
        <v>1.7397647991839207E-2</v>
      </c>
      <c r="I68" s="304"/>
      <c r="J68" s="304">
        <v>0.13828174520430128</v>
      </c>
      <c r="K68" s="304">
        <v>0.18543934969889483</v>
      </c>
      <c r="L68" s="304">
        <v>0.29129540482496069</v>
      </c>
      <c r="M68" s="304"/>
      <c r="N68" s="304">
        <v>0.69950102469185649</v>
      </c>
      <c r="O68" s="304">
        <v>0.78402967694023196</v>
      </c>
      <c r="P68" s="304">
        <v>1.0741136365800641</v>
      </c>
      <c r="Q68" s="304"/>
      <c r="R68" s="304">
        <v>0.56641591430636407</v>
      </c>
      <c r="S68" s="304">
        <v>0.64823493715025216</v>
      </c>
      <c r="T68" s="304">
        <v>0.9901641540541426</v>
      </c>
      <c r="U68" s="304"/>
      <c r="V68" s="304">
        <v>0.59906861476729234</v>
      </c>
      <c r="W68" s="304">
        <v>0.68583497056451415</v>
      </c>
      <c r="X68" s="304">
        <v>1.0401720114985358</v>
      </c>
      <c r="Y68" s="304"/>
      <c r="Z68" s="304">
        <v>1.1945822141953777</v>
      </c>
      <c r="AA68" s="304">
        <v>1.145386700030109</v>
      </c>
      <c r="AB68" s="304">
        <v>1.2982087385263221</v>
      </c>
      <c r="AC68" s="304"/>
      <c r="AD68" s="304">
        <v>1.8371680348707138</v>
      </c>
      <c r="AE68" s="304">
        <v>1.6311356436541034</v>
      </c>
      <c r="AF68" s="304">
        <v>1.5160758566255395</v>
      </c>
      <c r="AG68" s="304"/>
      <c r="AH68" s="304">
        <v>0.99477295644170427</v>
      </c>
      <c r="AI68" s="304">
        <v>0.95529380792005558</v>
      </c>
      <c r="AJ68" s="304">
        <v>0.65848965153140659</v>
      </c>
      <c r="AK68" s="304"/>
      <c r="AL68" s="304">
        <v>0.41277520927091332</v>
      </c>
      <c r="AM68" s="304">
        <v>0.34133441065632314</v>
      </c>
      <c r="AN68" s="304">
        <v>0.1915642140393112</v>
      </c>
    </row>
    <row r="69" spans="1:40" x14ac:dyDescent="0.2">
      <c r="A69" s="13" t="str">
        <f t="shared" si="72"/>
        <v>Sales and customer service occupations</v>
      </c>
      <c r="B69" s="304">
        <f t="shared" si="75"/>
        <v>61.83105613268323</v>
      </c>
      <c r="C69" s="304">
        <f t="shared" si="73"/>
        <v>59.928085055378553</v>
      </c>
      <c r="D69" s="304">
        <f t="shared" si="74"/>
        <v>58.57750558037273</v>
      </c>
      <c r="E69" s="304"/>
      <c r="F69" s="304">
        <v>5.3283521309551211E-2</v>
      </c>
      <c r="G69" s="304">
        <v>7.1312167237601282E-2</v>
      </c>
      <c r="H69" s="304">
        <v>0.10000481751394263</v>
      </c>
      <c r="I69" s="304"/>
      <c r="J69" s="304">
        <v>1.262682949500544</v>
      </c>
      <c r="K69" s="304">
        <v>1.6647071066949553</v>
      </c>
      <c r="L69" s="304">
        <v>2.6709891568091395</v>
      </c>
      <c r="M69" s="304"/>
      <c r="N69" s="304">
        <v>6.4948029442541539</v>
      </c>
      <c r="O69" s="304">
        <v>7.6811750318750649</v>
      </c>
      <c r="P69" s="304">
        <v>11.224153787948454</v>
      </c>
      <c r="Q69" s="304"/>
      <c r="R69" s="304">
        <v>2.3865885727442331</v>
      </c>
      <c r="S69" s="304">
        <v>2.7883115857825009</v>
      </c>
      <c r="T69" s="304">
        <v>4.0681917818570952</v>
      </c>
      <c r="U69" s="304"/>
      <c r="V69" s="304">
        <v>1.9622169656540065</v>
      </c>
      <c r="W69" s="304">
        <v>2.0662842470228635</v>
      </c>
      <c r="X69" s="304">
        <v>2.665973636967399</v>
      </c>
      <c r="Y69" s="304"/>
      <c r="Z69" s="304">
        <v>17.94491358376807</v>
      </c>
      <c r="AA69" s="304">
        <v>18.008582514279635</v>
      </c>
      <c r="AB69" s="304">
        <v>20.081119204393623</v>
      </c>
      <c r="AC69" s="304"/>
      <c r="AD69" s="304">
        <v>17.421782374609499</v>
      </c>
      <c r="AE69" s="304">
        <v>15.350323692637666</v>
      </c>
      <c r="AF69" s="304">
        <v>12.416047797480131</v>
      </c>
      <c r="AG69" s="304"/>
      <c r="AH69" s="304">
        <v>11.113269160168844</v>
      </c>
      <c r="AI69" s="304">
        <v>9.565271265708752</v>
      </c>
      <c r="AJ69" s="304">
        <v>3.3816158582355662</v>
      </c>
      <c r="AK69" s="304"/>
      <c r="AL69" s="304">
        <v>3.1915160606743327</v>
      </c>
      <c r="AM69" s="304">
        <v>2.7321174441395142</v>
      </c>
      <c r="AN69" s="304">
        <v>1.9694095391673754</v>
      </c>
    </row>
    <row r="70" spans="1:40" x14ac:dyDescent="0.2">
      <c r="A70" s="13" t="str">
        <f t="shared" si="72"/>
        <v>Process, plant and machine operatives</v>
      </c>
      <c r="B70" s="304">
        <f t="shared" si="75"/>
        <v>36.101500152029487</v>
      </c>
      <c r="C70" s="304">
        <f t="shared" si="73"/>
        <v>40.242497476911808</v>
      </c>
      <c r="D70" s="304">
        <f t="shared" si="74"/>
        <v>40.682458847520806</v>
      </c>
      <c r="E70" s="304"/>
      <c r="F70" s="304">
        <v>9.049773831671086E-2</v>
      </c>
      <c r="G70" s="304">
        <v>0.13585109098610515</v>
      </c>
      <c r="H70" s="304">
        <v>0.26334982747185337</v>
      </c>
      <c r="I70" s="304"/>
      <c r="J70" s="304">
        <v>0.36694147758205486</v>
      </c>
      <c r="K70" s="304">
        <v>0.52350265439877153</v>
      </c>
      <c r="L70" s="304">
        <v>0.85251991728345755</v>
      </c>
      <c r="M70" s="304"/>
      <c r="N70" s="304">
        <v>1.8169532063496301</v>
      </c>
      <c r="O70" s="304">
        <v>2.3390614247452199</v>
      </c>
      <c r="P70" s="304">
        <v>3.7869350162398288</v>
      </c>
      <c r="Q70" s="304"/>
      <c r="R70" s="304">
        <v>0.74433920997985903</v>
      </c>
      <c r="S70" s="304">
        <v>0.95577527389905559</v>
      </c>
      <c r="T70" s="304">
        <v>1.3607339213643734</v>
      </c>
      <c r="U70" s="304"/>
      <c r="V70" s="304">
        <v>1.2411251366103564</v>
      </c>
      <c r="W70" s="304">
        <v>1.5951673626300944</v>
      </c>
      <c r="X70" s="304">
        <v>2.4685457142759462</v>
      </c>
      <c r="Y70" s="304"/>
      <c r="Z70" s="304">
        <v>6.787397248664095</v>
      </c>
      <c r="AA70" s="304">
        <v>8.3825201019271649</v>
      </c>
      <c r="AB70" s="304">
        <v>10.199485323465961</v>
      </c>
      <c r="AC70" s="304"/>
      <c r="AD70" s="304">
        <v>11.497364319531881</v>
      </c>
      <c r="AE70" s="304">
        <v>12.997281887463251</v>
      </c>
      <c r="AF70" s="304">
        <v>13.287908869900324</v>
      </c>
      <c r="AG70" s="304"/>
      <c r="AH70" s="304">
        <v>10.320445324883529</v>
      </c>
      <c r="AI70" s="304">
        <v>10.304738694558017</v>
      </c>
      <c r="AJ70" s="304">
        <v>7.1833530458755002</v>
      </c>
      <c r="AK70" s="304"/>
      <c r="AL70" s="304">
        <v>3.2364364901113718</v>
      </c>
      <c r="AM70" s="304">
        <v>3.00859898630413</v>
      </c>
      <c r="AN70" s="304">
        <v>1.2796272116435676</v>
      </c>
    </row>
    <row r="71" spans="1:40" x14ac:dyDescent="0.2">
      <c r="A71" s="13" t="str">
        <f t="shared" si="72"/>
        <v>Elementary occupations</v>
      </c>
      <c r="B71" s="304">
        <f t="shared" si="75"/>
        <v>51.199557313310819</v>
      </c>
      <c r="C71" s="304">
        <f t="shared" si="73"/>
        <v>50.361387843066908</v>
      </c>
      <c r="D71" s="304">
        <f t="shared" si="74"/>
        <v>47.460089868697004</v>
      </c>
      <c r="E71" s="304"/>
      <c r="F71" s="304">
        <v>1.2094144035735435E-2</v>
      </c>
      <c r="G71" s="304">
        <v>1.6094111762999599E-2</v>
      </c>
      <c r="H71" s="304">
        <v>2.3738088584966562E-2</v>
      </c>
      <c r="I71" s="304"/>
      <c r="J71" s="304">
        <v>0.90454641533974478</v>
      </c>
      <c r="K71" s="304">
        <v>1.1413956257903919</v>
      </c>
      <c r="L71" s="304">
        <v>1.7607116292850398</v>
      </c>
      <c r="M71" s="304"/>
      <c r="N71" s="304">
        <v>4.6383294409949478</v>
      </c>
      <c r="O71" s="304">
        <v>5.4770390443408443</v>
      </c>
      <c r="P71" s="304">
        <v>7.5480535164641314</v>
      </c>
      <c r="Q71" s="304"/>
      <c r="R71" s="304">
        <v>1.9516265435513269</v>
      </c>
      <c r="S71" s="304">
        <v>2.2356772988300704</v>
      </c>
      <c r="T71" s="304">
        <v>3.1711215244312201</v>
      </c>
      <c r="U71" s="304"/>
      <c r="V71" s="304">
        <v>2.2071124095207324</v>
      </c>
      <c r="W71" s="304">
        <v>2.5746220486392168</v>
      </c>
      <c r="X71" s="304">
        <v>3.583764243174639</v>
      </c>
      <c r="Y71" s="304"/>
      <c r="Z71" s="304">
        <v>10.922027380824748</v>
      </c>
      <c r="AA71" s="304">
        <v>10.915995469008136</v>
      </c>
      <c r="AB71" s="304">
        <v>11.82171155161582</v>
      </c>
      <c r="AC71" s="304"/>
      <c r="AD71" s="304">
        <v>15.047584388119587</v>
      </c>
      <c r="AE71" s="304">
        <v>13.929786953318274</v>
      </c>
      <c r="AF71" s="304">
        <v>11.809163114108912</v>
      </c>
      <c r="AG71" s="304"/>
      <c r="AH71" s="304">
        <v>11.267147210674691</v>
      </c>
      <c r="AI71" s="304">
        <v>9.9060388695789996</v>
      </c>
      <c r="AJ71" s="304">
        <v>4.8572438927626465</v>
      </c>
      <c r="AK71" s="304"/>
      <c r="AL71" s="304">
        <v>4.2490893802493046</v>
      </c>
      <c r="AM71" s="304">
        <v>4.1647384217979724</v>
      </c>
      <c r="AN71" s="304">
        <v>2.8845823082696311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295.29599999999976</v>
      </c>
      <c r="C74" s="305">
        <f>SUM(C75:C83)</f>
        <v>300.80399999999992</v>
      </c>
      <c r="D74" s="305">
        <f>SUM(D75:D83)</f>
        <v>313.58399999999978</v>
      </c>
      <c r="E74" s="304"/>
      <c r="F74" s="305">
        <f>SUM(F75:F83)</f>
        <v>4.57324262417798</v>
      </c>
      <c r="G74" s="305">
        <f>SUM(G75:G83)</f>
        <v>5.6458140158785088</v>
      </c>
      <c r="H74" s="305">
        <f>SUM(H75:H83)</f>
        <v>7.4596605864202159</v>
      </c>
      <c r="I74" s="304"/>
      <c r="J74" s="305">
        <f>SUM(J75:J83)</f>
        <v>35.793246912329167</v>
      </c>
      <c r="K74" s="305">
        <f>SUM(K75:K83)</f>
        <v>44.108561474646088</v>
      </c>
      <c r="L74" s="305">
        <f>SUM(L75:L83)</f>
        <v>58.991565688047238</v>
      </c>
      <c r="M74" s="304"/>
      <c r="N74" s="305">
        <f>SUM(N75:N83)</f>
        <v>76.680637844275637</v>
      </c>
      <c r="O74" s="305">
        <f>SUM(O75:O83)</f>
        <v>81.38248031332671</v>
      </c>
      <c r="P74" s="305">
        <f>SUM(P75:P83)</f>
        <v>93.366003667231979</v>
      </c>
      <c r="Q74" s="304"/>
      <c r="R74" s="305">
        <f>SUM(R75:R83)</f>
        <v>14.562574003412218</v>
      </c>
      <c r="S74" s="305">
        <f>SUM(S75:S83)</f>
        <v>15.820778787518314</v>
      </c>
      <c r="T74" s="305">
        <f>SUM(T75:T83)</f>
        <v>19.601385822439781</v>
      </c>
      <c r="U74" s="304"/>
      <c r="V74" s="305">
        <f>SUM(V75:V83)</f>
        <v>18.267501210839814</v>
      </c>
      <c r="W74" s="305">
        <f>SUM(W75:W83)</f>
        <v>19.160658387847867</v>
      </c>
      <c r="X74" s="305">
        <f>SUM(X75:X83)</f>
        <v>22.698932682837924</v>
      </c>
      <c r="Y74" s="304"/>
      <c r="Z74" s="305">
        <f>SUM(Z75:Z83)</f>
        <v>49.554439959471324</v>
      </c>
      <c r="AA74" s="305">
        <f>SUM(AA75:AA83)</f>
        <v>45.820096116658156</v>
      </c>
      <c r="AB74" s="305">
        <f>SUM(AB75:AB83)</f>
        <v>42.278704938699669</v>
      </c>
      <c r="AC74" s="304"/>
      <c r="AD74" s="305">
        <f>SUM(AD75:AD83)</f>
        <v>49.492871997764489</v>
      </c>
      <c r="AE74" s="305">
        <f>SUM(AE75:AE83)</f>
        <v>44.778213025620602</v>
      </c>
      <c r="AF74" s="305">
        <f>SUM(AF75:AF83)</f>
        <v>36.875535619287007</v>
      </c>
      <c r="AG74" s="304"/>
      <c r="AH74" s="305">
        <f>SUM(AH75:AH83)</f>
        <v>36.760991214408044</v>
      </c>
      <c r="AI74" s="305">
        <f>SUM(AI75:AI83)</f>
        <v>34.374179178898473</v>
      </c>
      <c r="AJ74" s="305">
        <f>SUM(AJ75:AJ83)</f>
        <v>24.949607957737918</v>
      </c>
      <c r="AK74" s="304"/>
      <c r="AL74" s="305">
        <f>SUM(AL75:AL83)</f>
        <v>9.6104942333211021</v>
      </c>
      <c r="AM74" s="305">
        <f>SUM(AM75:AM83)</f>
        <v>9.7132186996052159</v>
      </c>
      <c r="AN74" s="305">
        <f>SUM(AN75:AN83)</f>
        <v>7.3626030372980624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40.514492135988597</v>
      </c>
      <c r="C75" s="305">
        <f t="shared" ref="C75:C83" si="77">SUM(G75,K75,O75,S75,W75,AA75,AE75,AI75,AM75)</f>
        <v>41.24090564970188</v>
      </c>
      <c r="D75" s="305">
        <f t="shared" ref="D75:D83" si="78">SUM(H75,L75,P75,T75,X75,AB75,AF75,AJ75,AN75)</f>
        <v>45.561429892028109</v>
      </c>
      <c r="E75" s="304"/>
      <c r="F75" s="304">
        <v>0.75140015828962237</v>
      </c>
      <c r="G75" s="304">
        <v>0.93686915583994246</v>
      </c>
      <c r="H75" s="304">
        <v>1.2962993338941406</v>
      </c>
      <c r="I75" s="304"/>
      <c r="J75" s="304">
        <v>5.2456823092707907</v>
      </c>
      <c r="K75" s="304">
        <v>6.2895652277624539</v>
      </c>
      <c r="L75" s="304">
        <v>8.6374204998322437</v>
      </c>
      <c r="M75" s="304"/>
      <c r="N75" s="304">
        <v>12.606133634057574</v>
      </c>
      <c r="O75" s="304">
        <v>13.045230616790347</v>
      </c>
      <c r="P75" s="304">
        <v>15.484069286931655</v>
      </c>
      <c r="Q75" s="304"/>
      <c r="R75" s="304">
        <v>1.3113647066448739</v>
      </c>
      <c r="S75" s="304">
        <v>1.3140172385617463</v>
      </c>
      <c r="T75" s="304">
        <v>1.5016080473781337</v>
      </c>
      <c r="U75" s="304"/>
      <c r="V75" s="304">
        <v>3.3610188011765474</v>
      </c>
      <c r="W75" s="304">
        <v>3.5258675660104912</v>
      </c>
      <c r="X75" s="304">
        <v>4.2778599374239104</v>
      </c>
      <c r="Y75" s="304"/>
      <c r="Z75" s="304">
        <v>7.1569781322143644</v>
      </c>
      <c r="AA75" s="304">
        <v>6.4497136540126716</v>
      </c>
      <c r="AB75" s="304">
        <v>6.3468562629616789</v>
      </c>
      <c r="AC75" s="304"/>
      <c r="AD75" s="304">
        <v>5.2600436764260357</v>
      </c>
      <c r="AE75" s="304">
        <v>4.7200272362855502</v>
      </c>
      <c r="AF75" s="304">
        <v>3.926723030533692</v>
      </c>
      <c r="AG75" s="304"/>
      <c r="AH75" s="304">
        <v>3.8322462976030165</v>
      </c>
      <c r="AI75" s="304">
        <v>3.7241182201662109</v>
      </c>
      <c r="AJ75" s="304">
        <v>2.9860809309454095</v>
      </c>
      <c r="AK75" s="304"/>
      <c r="AL75" s="304">
        <v>0.9896244203057758</v>
      </c>
      <c r="AM75" s="304">
        <v>1.2354967342724634</v>
      </c>
      <c r="AN75" s="304">
        <v>1.1045125621272438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75.489556427699156</v>
      </c>
      <c r="C76" s="305">
        <f t="shared" si="77"/>
        <v>81.485015925521779</v>
      </c>
      <c r="D76" s="305">
        <f>SUM(H76,L76,P76,T76,X76,AB76,AF76,AJ76,AN76)</f>
        <v>90.102282212240169</v>
      </c>
      <c r="E76" s="304"/>
      <c r="F76" s="304">
        <v>2.6548522968480426</v>
      </c>
      <c r="G76" s="304">
        <v>3.2654936298739274</v>
      </c>
      <c r="H76" s="304">
        <v>4.1273236272414655</v>
      </c>
      <c r="I76" s="304"/>
      <c r="J76" s="304">
        <v>17.097503220327447</v>
      </c>
      <c r="K76" s="304">
        <v>21.288574614936906</v>
      </c>
      <c r="L76" s="304">
        <v>27.654682876088124</v>
      </c>
      <c r="M76" s="304"/>
      <c r="N76" s="304">
        <v>29.552187321481895</v>
      </c>
      <c r="O76" s="304">
        <v>31.09742895466297</v>
      </c>
      <c r="P76" s="304">
        <v>33.411349676854108</v>
      </c>
      <c r="Q76" s="304"/>
      <c r="R76" s="304">
        <v>2.3607104014921951</v>
      </c>
      <c r="S76" s="304">
        <v>2.4963544409474929</v>
      </c>
      <c r="T76" s="304">
        <v>2.9353805434576103</v>
      </c>
      <c r="U76" s="304"/>
      <c r="V76" s="304">
        <v>4.585671309705603</v>
      </c>
      <c r="W76" s="304">
        <v>4.7366549970164211</v>
      </c>
      <c r="X76" s="304">
        <v>5.4388217729473638</v>
      </c>
      <c r="Y76" s="304"/>
      <c r="Z76" s="304">
        <v>8.158747317892983</v>
      </c>
      <c r="AA76" s="304">
        <v>7.8464413983519314</v>
      </c>
      <c r="AB76" s="304">
        <v>7.660905353017518</v>
      </c>
      <c r="AC76" s="304"/>
      <c r="AD76" s="304">
        <v>6.2403250283706333</v>
      </c>
      <c r="AE76" s="304">
        <v>5.7979534589618478</v>
      </c>
      <c r="AF76" s="304">
        <v>5.1517480265490621</v>
      </c>
      <c r="AG76" s="304"/>
      <c r="AH76" s="304">
        <v>4.0346303233665015</v>
      </c>
      <c r="AI76" s="304">
        <v>3.8275476401509376</v>
      </c>
      <c r="AJ76" s="304">
        <v>2.6049923189281565</v>
      </c>
      <c r="AK76" s="304"/>
      <c r="AL76" s="304">
        <v>0.80492920821384972</v>
      </c>
      <c r="AM76" s="304">
        <v>1.1285667906193426</v>
      </c>
      <c r="AN76" s="304">
        <v>1.1170780171567771</v>
      </c>
    </row>
    <row r="77" spans="1:40" x14ac:dyDescent="0.2">
      <c r="A77" s="13" t="str">
        <f t="shared" si="76"/>
        <v>Associate professional occupations</v>
      </c>
      <c r="B77" s="305">
        <f t="shared" si="79"/>
        <v>48.384956018004637</v>
      </c>
      <c r="C77" s="305">
        <f t="shared" si="77"/>
        <v>46.1081897822001</v>
      </c>
      <c r="D77" s="305">
        <f t="shared" si="78"/>
        <v>49.038792312758936</v>
      </c>
      <c r="E77" s="304"/>
      <c r="F77" s="304">
        <v>0.75641153343218293</v>
      </c>
      <c r="G77" s="304">
        <v>0.8936535874835726</v>
      </c>
      <c r="H77" s="304">
        <v>1.2483205204115571</v>
      </c>
      <c r="I77" s="304"/>
      <c r="J77" s="304">
        <v>7.5210956542824956</v>
      </c>
      <c r="K77" s="304">
        <v>8.6538335069518215</v>
      </c>
      <c r="L77" s="304">
        <v>11.55656209290545</v>
      </c>
      <c r="M77" s="304"/>
      <c r="N77" s="304">
        <v>15.687733907292891</v>
      </c>
      <c r="O77" s="304">
        <v>15.295432295480682</v>
      </c>
      <c r="P77" s="304">
        <v>16.794533810829467</v>
      </c>
      <c r="Q77" s="304"/>
      <c r="R77" s="304">
        <v>2.9969763042780109</v>
      </c>
      <c r="S77" s="304">
        <v>3.0487548841673795</v>
      </c>
      <c r="T77" s="304">
        <v>3.8296089946531344</v>
      </c>
      <c r="U77" s="304"/>
      <c r="V77" s="304">
        <v>3.0756497556496898</v>
      </c>
      <c r="W77" s="304">
        <v>2.8173519307929271</v>
      </c>
      <c r="X77" s="304">
        <v>2.9747482026743968</v>
      </c>
      <c r="Y77" s="304"/>
      <c r="Z77" s="304">
        <v>7.6388015670817522</v>
      </c>
      <c r="AA77" s="304">
        <v>6.4746591518515393</v>
      </c>
      <c r="AB77" s="304">
        <v>5.7956544248207331</v>
      </c>
      <c r="AC77" s="304"/>
      <c r="AD77" s="304">
        <v>5.5502739469938227</v>
      </c>
      <c r="AE77" s="304">
        <v>4.3489493846019247</v>
      </c>
      <c r="AF77" s="304">
        <v>3.2044575607647623</v>
      </c>
      <c r="AG77" s="304"/>
      <c r="AH77" s="304">
        <v>4.3284584296294515</v>
      </c>
      <c r="AI77" s="304">
        <v>3.6773187347958824</v>
      </c>
      <c r="AJ77" s="304">
        <v>2.8098421369028381</v>
      </c>
      <c r="AK77" s="304"/>
      <c r="AL77" s="304">
        <v>0.82955491936434989</v>
      </c>
      <c r="AM77" s="304">
        <v>0.89823630607437421</v>
      </c>
      <c r="AN77" s="304">
        <v>0.82506456879659118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41.396054282435614</v>
      </c>
      <c r="C78" s="305">
        <f t="shared" si="77"/>
        <v>39.017680018930221</v>
      </c>
      <c r="D78" s="305">
        <f t="shared" si="78"/>
        <v>35.423557929735715</v>
      </c>
      <c r="E78" s="304"/>
      <c r="F78" s="304">
        <v>0.2037662485791624</v>
      </c>
      <c r="G78" s="304">
        <v>0.26174690044971383</v>
      </c>
      <c r="H78" s="304">
        <v>0.36962870064041525</v>
      </c>
      <c r="I78" s="304"/>
      <c r="J78" s="304">
        <v>2.8422923947771155</v>
      </c>
      <c r="K78" s="304">
        <v>3.5802453888183048</v>
      </c>
      <c r="L78" s="304">
        <v>4.991147536160347</v>
      </c>
      <c r="M78" s="304"/>
      <c r="N78" s="304">
        <v>8.8203133736038133</v>
      </c>
      <c r="O78" s="304">
        <v>9.8949124662574466</v>
      </c>
      <c r="P78" s="304">
        <v>12.019745464044632</v>
      </c>
      <c r="Q78" s="304"/>
      <c r="R78" s="304">
        <v>2.9328968128482971</v>
      </c>
      <c r="S78" s="304">
        <v>3.1520717174186186</v>
      </c>
      <c r="T78" s="304">
        <v>3.640291454596011</v>
      </c>
      <c r="U78" s="304"/>
      <c r="V78" s="304">
        <v>3.1729730639667166</v>
      </c>
      <c r="W78" s="304">
        <v>3.4726848207857315</v>
      </c>
      <c r="X78" s="304">
        <v>4.0290493660457471</v>
      </c>
      <c r="Y78" s="304"/>
      <c r="Z78" s="304">
        <v>7.756512876312665</v>
      </c>
      <c r="AA78" s="304">
        <v>6.5013506357449202</v>
      </c>
      <c r="AB78" s="304">
        <v>4.4574166396116999</v>
      </c>
      <c r="AC78" s="304"/>
      <c r="AD78" s="304">
        <v>9.2356076124174109</v>
      </c>
      <c r="AE78" s="304">
        <v>7.0830320572685297</v>
      </c>
      <c r="AF78" s="304">
        <v>3.7702126731624865</v>
      </c>
      <c r="AG78" s="304"/>
      <c r="AH78" s="304">
        <v>4.9096924336819674</v>
      </c>
      <c r="AI78" s="304">
        <v>3.3826265616458797</v>
      </c>
      <c r="AJ78" s="304">
        <v>0.75553694391236514</v>
      </c>
      <c r="AK78" s="304"/>
      <c r="AL78" s="304">
        <v>1.5219994662484622</v>
      </c>
      <c r="AM78" s="304">
        <v>1.6890094705410807</v>
      </c>
      <c r="AN78" s="304">
        <v>1.3905291515620057</v>
      </c>
    </row>
    <row r="79" spans="1:40" x14ac:dyDescent="0.2">
      <c r="A79" s="13" t="str">
        <f t="shared" si="76"/>
        <v>Skilled trades occupations</v>
      </c>
      <c r="B79" s="305">
        <f t="shared" si="79"/>
        <v>12.220016046486046</v>
      </c>
      <c r="C79" s="305">
        <f t="shared" si="77"/>
        <v>12.660673141298252</v>
      </c>
      <c r="D79" s="305">
        <f t="shared" si="78"/>
        <v>12.691241472123535</v>
      </c>
      <c r="E79" s="304"/>
      <c r="F79" s="304">
        <v>5.128026081403822E-2</v>
      </c>
      <c r="G79" s="304">
        <v>7.2130462054944597E-2</v>
      </c>
      <c r="H79" s="304">
        <v>0.10535907870856226</v>
      </c>
      <c r="I79" s="304"/>
      <c r="J79" s="304">
        <v>0.55286478973481146</v>
      </c>
      <c r="K79" s="304">
        <v>0.77189344820376293</v>
      </c>
      <c r="L79" s="304">
        <v>1.0793531785846167</v>
      </c>
      <c r="M79" s="304"/>
      <c r="N79" s="304">
        <v>1.6643691229137636</v>
      </c>
      <c r="O79" s="304">
        <v>1.8769406317192556</v>
      </c>
      <c r="P79" s="304">
        <v>2.3035328584579857</v>
      </c>
      <c r="Q79" s="304"/>
      <c r="R79" s="304">
        <v>0.71892496107494019</v>
      </c>
      <c r="S79" s="304">
        <v>0.76515399671680073</v>
      </c>
      <c r="T79" s="304">
        <v>0.97812744534081764</v>
      </c>
      <c r="U79" s="304"/>
      <c r="V79" s="304">
        <v>0.77342063154425056</v>
      </c>
      <c r="W79" s="304">
        <v>0.79968567520019618</v>
      </c>
      <c r="X79" s="304">
        <v>0.90147205412702247</v>
      </c>
      <c r="Y79" s="304"/>
      <c r="Z79" s="304">
        <v>3.0955655537516664</v>
      </c>
      <c r="AA79" s="304">
        <v>3.0702942399275588</v>
      </c>
      <c r="AB79" s="304">
        <v>2.7756847995695311</v>
      </c>
      <c r="AC79" s="304"/>
      <c r="AD79" s="304">
        <v>2.9507420612830924</v>
      </c>
      <c r="AE79" s="304">
        <v>2.8682415248293349</v>
      </c>
      <c r="AF79" s="304">
        <v>2.629478638747071</v>
      </c>
      <c r="AG79" s="304"/>
      <c r="AH79" s="304">
        <v>1.5443400796042959</v>
      </c>
      <c r="AI79" s="304">
        <v>1.3659897670908832</v>
      </c>
      <c r="AJ79" s="304">
        <v>0.99572140899870021</v>
      </c>
      <c r="AK79" s="304"/>
      <c r="AL79" s="304">
        <v>0.86850858576518553</v>
      </c>
      <c r="AM79" s="304">
        <v>1.0703433955555171</v>
      </c>
      <c r="AN79" s="304">
        <v>0.92251200958922963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26.454445221842288</v>
      </c>
      <c r="C80" s="305">
        <f t="shared" si="77"/>
        <v>27.376014036663754</v>
      </c>
      <c r="D80" s="305">
        <f t="shared" si="78"/>
        <v>28.889053597209646</v>
      </c>
      <c r="E80" s="304"/>
      <c r="F80" s="304">
        <v>1.6353903805679401E-2</v>
      </c>
      <c r="G80" s="304">
        <v>2.3583683291970407E-2</v>
      </c>
      <c r="H80" s="304">
        <v>3.8581577190412469E-2</v>
      </c>
      <c r="I80" s="304"/>
      <c r="J80" s="304">
        <v>1.0413643870800977</v>
      </c>
      <c r="K80" s="304">
        <v>1.39895011722704</v>
      </c>
      <c r="L80" s="304">
        <v>1.9302718139356212</v>
      </c>
      <c r="M80" s="304"/>
      <c r="N80" s="304">
        <v>3.4478215068083946</v>
      </c>
      <c r="O80" s="304">
        <v>4.2897630931569113</v>
      </c>
      <c r="P80" s="304">
        <v>5.8133619685920825</v>
      </c>
      <c r="Q80" s="304"/>
      <c r="R80" s="304">
        <v>2.278214952223482</v>
      </c>
      <c r="S80" s="304">
        <v>2.724790291022678</v>
      </c>
      <c r="T80" s="304">
        <v>3.6319650067956202</v>
      </c>
      <c r="U80" s="304"/>
      <c r="V80" s="304">
        <v>1.6116403442438954</v>
      </c>
      <c r="W80" s="304">
        <v>1.9068794489525114</v>
      </c>
      <c r="X80" s="304">
        <v>2.7931084153099857</v>
      </c>
      <c r="Y80" s="304"/>
      <c r="Z80" s="304">
        <v>7.1236593932782473</v>
      </c>
      <c r="AA80" s="304">
        <v>6.7708861174275281</v>
      </c>
      <c r="AB80" s="304">
        <v>6.6873380155454054</v>
      </c>
      <c r="AC80" s="304"/>
      <c r="AD80" s="304">
        <v>6.3050233308028814</v>
      </c>
      <c r="AE80" s="304">
        <v>5.3593055989210345</v>
      </c>
      <c r="AF80" s="304">
        <v>4.1209688507668858</v>
      </c>
      <c r="AG80" s="304"/>
      <c r="AH80" s="304">
        <v>3.8694984924964055</v>
      </c>
      <c r="AI80" s="304">
        <v>4.101234610430331</v>
      </c>
      <c r="AJ80" s="304">
        <v>3.2697447889723152</v>
      </c>
      <c r="AK80" s="304"/>
      <c r="AL80" s="304">
        <v>0.76086891110320476</v>
      </c>
      <c r="AM80" s="304">
        <v>0.80062107623375278</v>
      </c>
      <c r="AN80" s="304">
        <v>0.6037131601013177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14.378651612428945</v>
      </c>
      <c r="C81" s="305">
        <f t="shared" si="77"/>
        <v>15.603238171894034</v>
      </c>
      <c r="D81" s="305">
        <f t="shared" si="78"/>
        <v>16.221960298436162</v>
      </c>
      <c r="E81" s="304"/>
      <c r="F81" s="304">
        <v>9.1675925124091867E-2</v>
      </c>
      <c r="G81" s="304">
        <v>0.12087702454815222</v>
      </c>
      <c r="H81" s="304">
        <v>0.16484992539038831</v>
      </c>
      <c r="I81" s="304"/>
      <c r="J81" s="304">
        <v>0.74358432181914624</v>
      </c>
      <c r="K81" s="304">
        <v>1.0115070224573626</v>
      </c>
      <c r="L81" s="304">
        <v>1.4513587986279499</v>
      </c>
      <c r="M81" s="304"/>
      <c r="N81" s="304">
        <v>2.6960468819571992</v>
      </c>
      <c r="O81" s="304">
        <v>3.1723495910966601</v>
      </c>
      <c r="P81" s="304">
        <v>4.0105599623773038</v>
      </c>
      <c r="Q81" s="304"/>
      <c r="R81" s="304">
        <v>0.74263209971828137</v>
      </c>
      <c r="S81" s="304">
        <v>0.85471868585716593</v>
      </c>
      <c r="T81" s="304">
        <v>1.1186185575551071</v>
      </c>
      <c r="U81" s="304"/>
      <c r="V81" s="304">
        <v>1.02075997211</v>
      </c>
      <c r="W81" s="304">
        <v>1.2382931993293251</v>
      </c>
      <c r="X81" s="304">
        <v>1.4995898759533692</v>
      </c>
      <c r="Y81" s="304"/>
      <c r="Z81" s="304">
        <v>3.241541690552372</v>
      </c>
      <c r="AA81" s="304">
        <v>3.393625911919349</v>
      </c>
      <c r="AB81" s="304">
        <v>3.2141925045068049</v>
      </c>
      <c r="AC81" s="304"/>
      <c r="AD81" s="304">
        <v>3.5406848565622653</v>
      </c>
      <c r="AE81" s="304">
        <v>3.6661572128201745</v>
      </c>
      <c r="AF81" s="304">
        <v>3.1936108497953826</v>
      </c>
      <c r="AG81" s="304"/>
      <c r="AH81" s="304">
        <v>1.7800055355513575</v>
      </c>
      <c r="AI81" s="304">
        <v>1.5259755228323522</v>
      </c>
      <c r="AJ81" s="304">
        <v>1.0541142902154448</v>
      </c>
      <c r="AK81" s="304"/>
      <c r="AL81" s="304">
        <v>0.52172032903423138</v>
      </c>
      <c r="AM81" s="304">
        <v>0.6197340010334933</v>
      </c>
      <c r="AN81" s="304">
        <v>0.51506553401441291</v>
      </c>
    </row>
    <row r="82" spans="1:40" x14ac:dyDescent="0.2">
      <c r="A82" s="13" t="str">
        <f t="shared" si="76"/>
        <v>Process, plant and machine operatives</v>
      </c>
      <c r="B82" s="305">
        <f t="shared" si="79"/>
        <v>6.8042370132669276</v>
      </c>
      <c r="C82" s="305">
        <f t="shared" si="77"/>
        <v>7.3810224611156574</v>
      </c>
      <c r="D82" s="305">
        <f t="shared" si="78"/>
        <v>7.0575715159240637</v>
      </c>
      <c r="E82" s="304"/>
      <c r="F82" s="304">
        <v>1.211462529418547E-2</v>
      </c>
      <c r="G82" s="304">
        <v>1.8479184661867661E-2</v>
      </c>
      <c r="H82" s="304">
        <v>2.4470231780598654E-2</v>
      </c>
      <c r="I82" s="304"/>
      <c r="J82" s="304">
        <v>0.16592411938364598</v>
      </c>
      <c r="K82" s="304">
        <v>0.21995719816723547</v>
      </c>
      <c r="L82" s="304">
        <v>0.30576434019306392</v>
      </c>
      <c r="M82" s="304"/>
      <c r="N82" s="304">
        <v>0.42758809228236599</v>
      </c>
      <c r="O82" s="304">
        <v>0.52845271452409837</v>
      </c>
      <c r="P82" s="304">
        <v>0.6498031946843903</v>
      </c>
      <c r="Q82" s="304"/>
      <c r="R82" s="304">
        <v>0.22780382886474468</v>
      </c>
      <c r="S82" s="304">
        <v>0.24139270481510022</v>
      </c>
      <c r="T82" s="304">
        <v>0.34086807166042105</v>
      </c>
      <c r="U82" s="304"/>
      <c r="V82" s="304">
        <v>0.19164530836400157</v>
      </c>
      <c r="W82" s="304">
        <v>0.22229970179605765</v>
      </c>
      <c r="X82" s="304">
        <v>0.27598967151998471</v>
      </c>
      <c r="Y82" s="304"/>
      <c r="Z82" s="304">
        <v>1.7246417693141574</v>
      </c>
      <c r="AA82" s="304">
        <v>2.0303728944004193</v>
      </c>
      <c r="AB82" s="304">
        <v>2.4012488438067936</v>
      </c>
      <c r="AC82" s="304"/>
      <c r="AD82" s="304">
        <v>1.6155166287071092</v>
      </c>
      <c r="AE82" s="304">
        <v>1.740625482739542</v>
      </c>
      <c r="AF82" s="304">
        <v>1.7144912790474849</v>
      </c>
      <c r="AG82" s="304"/>
      <c r="AH82" s="304">
        <v>1.462849357296375</v>
      </c>
      <c r="AI82" s="304">
        <v>1.2562253454280381</v>
      </c>
      <c r="AJ82" s="304">
        <v>0.76158523768475539</v>
      </c>
      <c r="AK82" s="304"/>
      <c r="AL82" s="304">
        <v>0.97615328376034249</v>
      </c>
      <c r="AM82" s="304">
        <v>1.1232172345832991</v>
      </c>
      <c r="AN82" s="304">
        <v>0.5833506455465699</v>
      </c>
    </row>
    <row r="83" spans="1:40" x14ac:dyDescent="0.2">
      <c r="A83" s="39" t="str">
        <f t="shared" si="76"/>
        <v>Elementary occupations</v>
      </c>
      <c r="B83" s="307">
        <f t="shared" si="79"/>
        <v>29.653591241847533</v>
      </c>
      <c r="C83" s="307">
        <f t="shared" si="77"/>
        <v>29.93126081267426</v>
      </c>
      <c r="D83" s="307">
        <f t="shared" si="78"/>
        <v>28.598110769543446</v>
      </c>
      <c r="E83" s="307"/>
      <c r="F83" s="307">
        <v>3.5387671990974749E-2</v>
      </c>
      <c r="G83" s="307">
        <v>5.2980387674418337E-2</v>
      </c>
      <c r="H83" s="307">
        <v>8.482759116267545E-2</v>
      </c>
      <c r="I83" s="307"/>
      <c r="J83" s="307">
        <v>0.58293571565360569</v>
      </c>
      <c r="K83" s="307">
        <v>0.89403495012120504</v>
      </c>
      <c r="L83" s="307">
        <v>1.3850045517198195</v>
      </c>
      <c r="M83" s="307"/>
      <c r="N83" s="307">
        <v>1.7784440038777329</v>
      </c>
      <c r="O83" s="307">
        <v>2.1819699496383524</v>
      </c>
      <c r="P83" s="307">
        <v>2.8790474444603489</v>
      </c>
      <c r="Q83" s="307"/>
      <c r="R83" s="307">
        <v>0.99304993626739091</v>
      </c>
      <c r="S83" s="307">
        <v>1.2235248280113313</v>
      </c>
      <c r="T83" s="307">
        <v>1.6249177010029301</v>
      </c>
      <c r="U83" s="307"/>
      <c r="V83" s="307">
        <v>0.47472202407910491</v>
      </c>
      <c r="W83" s="307">
        <v>0.44094104796420408</v>
      </c>
      <c r="X83" s="307">
        <v>0.50829338683614356</v>
      </c>
      <c r="Y83" s="307"/>
      <c r="Z83" s="307">
        <v>3.6579916590731174</v>
      </c>
      <c r="AA83" s="307">
        <v>3.282752113022235</v>
      </c>
      <c r="AB83" s="307">
        <v>2.9394080948595023</v>
      </c>
      <c r="AC83" s="307"/>
      <c r="AD83" s="307">
        <v>8.7946548562012339</v>
      </c>
      <c r="AE83" s="307">
        <v>9.1939210691926689</v>
      </c>
      <c r="AF83" s="307">
        <v>9.1638447099201734</v>
      </c>
      <c r="AG83" s="307"/>
      <c r="AH83" s="307">
        <v>10.999270265178671</v>
      </c>
      <c r="AI83" s="307">
        <v>11.513142776357954</v>
      </c>
      <c r="AJ83" s="307">
        <v>9.7119899011779349</v>
      </c>
      <c r="AK83" s="307"/>
      <c r="AL83" s="307">
        <v>2.3371351095257009</v>
      </c>
      <c r="AM83" s="307">
        <v>1.1479936906918904</v>
      </c>
      <c r="AN83" s="307">
        <v>0.30077738840391444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Derby, Derbyshire, Nottingham and Nottinghamshire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275.65499999999975</v>
      </c>
      <c r="C92" s="305">
        <f>SUM(C93:C101)</f>
        <v>284.71600000000041</v>
      </c>
      <c r="D92" s="305">
        <f>SUM(D93:D101)</f>
        <v>296.63000000000005</v>
      </c>
      <c r="E92" s="304"/>
      <c r="F92" s="305">
        <f>SUM(F93:F101)</f>
        <v>7.2488646135454013</v>
      </c>
      <c r="G92" s="305">
        <f>SUM(G93:G101)</f>
        <v>8.6103722069959261</v>
      </c>
      <c r="H92" s="305">
        <f>SUM(H93:H101)</f>
        <v>10.709242657573188</v>
      </c>
      <c r="I92" s="304"/>
      <c r="J92" s="305">
        <f>SUM(J93:J101)</f>
        <v>41.963737361481712</v>
      </c>
      <c r="K92" s="305">
        <f>SUM(K93:K101)</f>
        <v>49.147759368365271</v>
      </c>
      <c r="L92" s="305">
        <f>SUM(L93:L101)</f>
        <v>60.15977669677779</v>
      </c>
      <c r="M92" s="304"/>
      <c r="N92" s="305">
        <f>SUM(N93:N101)</f>
        <v>65.079112610463127</v>
      </c>
      <c r="O92" s="305">
        <f>SUM(O93:O101)</f>
        <v>72.536026595602308</v>
      </c>
      <c r="P92" s="305">
        <f>SUM(P93:P101)</f>
        <v>86.316283089829938</v>
      </c>
      <c r="Q92" s="304"/>
      <c r="R92" s="305">
        <f>SUM(R93:R101)</f>
        <v>25.108472955449916</v>
      </c>
      <c r="S92" s="305">
        <f>SUM(S93:S101)</f>
        <v>23.132433093924696</v>
      </c>
      <c r="T92" s="305">
        <f>SUM(T93:T101)</f>
        <v>21.312279909181864</v>
      </c>
      <c r="U92" s="304"/>
      <c r="V92" s="305">
        <f>SUM(V93:V101)</f>
        <v>12.417954777502597</v>
      </c>
      <c r="W92" s="305">
        <f>SUM(W93:W101)</f>
        <v>13.190992233919681</v>
      </c>
      <c r="X92" s="305">
        <f>SUM(X93:X101)</f>
        <v>14.770969322597219</v>
      </c>
      <c r="Y92" s="304"/>
      <c r="Z92" s="305">
        <f>SUM(Z93:Z101)</f>
        <v>61.075940842135203</v>
      </c>
      <c r="AA92" s="305">
        <f>SUM(AA93:AA101)</f>
        <v>63.850928141523781</v>
      </c>
      <c r="AB92" s="305">
        <f>SUM(AB93:AB101)</f>
        <v>66.297505107740122</v>
      </c>
      <c r="AC92" s="304"/>
      <c r="AD92" s="305">
        <f>SUM(AD93:AD101)</f>
        <v>45.190633892517681</v>
      </c>
      <c r="AE92" s="305">
        <f>SUM(AE93:AE101)</f>
        <v>40.567083561310781</v>
      </c>
      <c r="AF92" s="305">
        <f>SUM(AF93:AF101)</f>
        <v>28.776570717636606</v>
      </c>
      <c r="AG92" s="304"/>
      <c r="AH92" s="305">
        <f>SUM(AH93:AH101)</f>
        <v>15.212361983105211</v>
      </c>
      <c r="AI92" s="305">
        <f>SUM(AI93:AI101)</f>
        <v>11.31292321104905</v>
      </c>
      <c r="AJ92" s="305">
        <f>SUM(AJ93:AJ101)</f>
        <v>6.1468343744929221</v>
      </c>
      <c r="AK92" s="304"/>
      <c r="AL92" s="305">
        <f>SUM(AL93:AL101)</f>
        <v>2.3579209637988283</v>
      </c>
      <c r="AM92" s="305">
        <f>SUM(AM93:AM101)</f>
        <v>2.3674815873088626</v>
      </c>
      <c r="AN92" s="305">
        <f>SUM(AN93:AN101)</f>
        <v>2.14053812417044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12.85815461280146</v>
      </c>
      <c r="C93" s="305">
        <f t="shared" ref="C93:D93" si="81">SUM(G93,K93,O93,S93,W93,AA93,AE93,AI93,AM93)</f>
        <v>13.131378989269194</v>
      </c>
      <c r="D93" s="305">
        <f t="shared" si="81"/>
        <v>14.817873073553086</v>
      </c>
      <c r="E93" s="304"/>
      <c r="F93" s="304">
        <v>0.21753245161238796</v>
      </c>
      <c r="G93" s="304">
        <v>0.26173149873981261</v>
      </c>
      <c r="H93" s="304">
        <v>0.35451607418404346</v>
      </c>
      <c r="I93" s="304"/>
      <c r="J93" s="304">
        <v>2.2565476046624537</v>
      </c>
      <c r="K93" s="304">
        <v>2.5739640598769475</v>
      </c>
      <c r="L93" s="304">
        <v>3.2439477883658032</v>
      </c>
      <c r="M93" s="304"/>
      <c r="N93" s="304">
        <v>3.9173079717513679</v>
      </c>
      <c r="O93" s="304">
        <v>4.1919244651058776</v>
      </c>
      <c r="P93" s="304">
        <v>5.186631256104004</v>
      </c>
      <c r="Q93" s="304"/>
      <c r="R93" s="304">
        <v>2.1850533661984772</v>
      </c>
      <c r="S93" s="304">
        <v>2.2730297732441715</v>
      </c>
      <c r="T93" s="304">
        <v>2.5263768000537628</v>
      </c>
      <c r="U93" s="304"/>
      <c r="V93" s="304">
        <v>0.52930724957338671</v>
      </c>
      <c r="W93" s="304">
        <v>0.49068128022191798</v>
      </c>
      <c r="X93" s="304">
        <v>0.51177339713044001</v>
      </c>
      <c r="Y93" s="304"/>
      <c r="Z93" s="304">
        <v>2.177647174271514</v>
      </c>
      <c r="AA93" s="304">
        <v>1.9310506919538935</v>
      </c>
      <c r="AB93" s="304">
        <v>1.8524547701766954</v>
      </c>
      <c r="AC93" s="304"/>
      <c r="AD93" s="304">
        <v>0.98585430186569167</v>
      </c>
      <c r="AE93" s="304">
        <v>0.85511569559486411</v>
      </c>
      <c r="AF93" s="304">
        <v>0.68443247798013873</v>
      </c>
      <c r="AG93" s="304"/>
      <c r="AH93" s="304">
        <v>0.41128192183652112</v>
      </c>
      <c r="AI93" s="304">
        <v>0.3280735762206925</v>
      </c>
      <c r="AJ93" s="304">
        <v>0.21158217817385847</v>
      </c>
      <c r="AK93" s="304"/>
      <c r="AL93" s="304">
        <v>0.17762257102965862</v>
      </c>
      <c r="AM93" s="304">
        <v>0.22580794831101711</v>
      </c>
      <c r="AN93" s="304">
        <v>0.24615833138433962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95.122588187033827</v>
      </c>
      <c r="C94" s="305">
        <f t="shared" ref="C94:C101" si="83">SUM(G94,K94,O94,S94,W94,AA94,AE94,AI94,AM94)</f>
        <v>99.786257721735637</v>
      </c>
      <c r="D94" s="305">
        <f t="shared" ref="D94:D101" si="84">SUM(H94,L94,P94,T94,X94,AB94,AF94,AJ94,AN94)</f>
        <v>107.97989507649363</v>
      </c>
      <c r="E94" s="305"/>
      <c r="F94" s="304">
        <v>6.4916844615433691</v>
      </c>
      <c r="G94" s="304">
        <v>7.6648430865716843</v>
      </c>
      <c r="H94" s="304">
        <v>9.3945036570271689</v>
      </c>
      <c r="I94" s="304"/>
      <c r="J94" s="304">
        <v>30.410352669176127</v>
      </c>
      <c r="K94" s="304">
        <v>34.709335303405901</v>
      </c>
      <c r="L94" s="304">
        <v>40.991537487069067</v>
      </c>
      <c r="M94" s="304"/>
      <c r="N94" s="304">
        <v>34.018207072844021</v>
      </c>
      <c r="O94" s="304">
        <v>36.159415026672697</v>
      </c>
      <c r="P94" s="304">
        <v>40.318416452235866</v>
      </c>
      <c r="Q94" s="304"/>
      <c r="R94" s="304">
        <v>6.9116221310163697</v>
      </c>
      <c r="S94" s="304">
        <v>4.1445851433372312</v>
      </c>
      <c r="T94" s="304">
        <v>1.8458942005948147</v>
      </c>
      <c r="U94" s="304"/>
      <c r="V94" s="304">
        <v>2.3056204289926665</v>
      </c>
      <c r="W94" s="304">
        <v>2.3296500461017446</v>
      </c>
      <c r="X94" s="304">
        <v>2.5740717396547006</v>
      </c>
      <c r="Y94" s="304"/>
      <c r="Z94" s="304">
        <v>7.1742734873654737</v>
      </c>
      <c r="AA94" s="304">
        <v>7.2362968387599542</v>
      </c>
      <c r="AB94" s="304">
        <v>7.3771773533716223</v>
      </c>
      <c r="AC94" s="304"/>
      <c r="AD94" s="304">
        <v>4.7063103889272453</v>
      </c>
      <c r="AE94" s="304">
        <v>4.1863549190196148</v>
      </c>
      <c r="AF94" s="304">
        <v>3.1158173589141351</v>
      </c>
      <c r="AG94" s="304"/>
      <c r="AH94" s="304">
        <v>2.8002694322536055</v>
      </c>
      <c r="AI94" s="304">
        <v>2.9709745520227853</v>
      </c>
      <c r="AJ94" s="304">
        <v>2.0426818347628517</v>
      </c>
      <c r="AK94" s="304"/>
      <c r="AL94" s="304">
        <v>0.30424811491493531</v>
      </c>
      <c r="AM94" s="304">
        <v>0.38480280584401122</v>
      </c>
      <c r="AN94" s="304">
        <v>0.31979499286342733</v>
      </c>
    </row>
    <row r="95" spans="1:40" x14ac:dyDescent="0.2">
      <c r="A95" s="13" t="str">
        <f t="shared" si="80"/>
        <v>Associate professional occupations</v>
      </c>
      <c r="B95" s="305">
        <f t="shared" si="82"/>
        <v>41.570082693966569</v>
      </c>
      <c r="C95" s="305">
        <f t="shared" si="83"/>
        <v>42.579813382499452</v>
      </c>
      <c r="D95" s="305">
        <f t="shared" si="84"/>
        <v>45.958231342382241</v>
      </c>
      <c r="E95" s="305"/>
      <c r="F95" s="304">
        <v>0.31263348613824793</v>
      </c>
      <c r="G95" s="304">
        <v>0.39054347856847527</v>
      </c>
      <c r="H95" s="304">
        <v>0.57145391214507202</v>
      </c>
      <c r="I95" s="304"/>
      <c r="J95" s="304">
        <v>4.4940573689065779</v>
      </c>
      <c r="K95" s="304">
        <v>5.4003592456262943</v>
      </c>
      <c r="L95" s="304">
        <v>7.2374969094322958</v>
      </c>
      <c r="M95" s="304"/>
      <c r="N95" s="304">
        <v>11.626749380381369</v>
      </c>
      <c r="O95" s="304">
        <v>13.258509061941707</v>
      </c>
      <c r="P95" s="304">
        <v>17.171704461295661</v>
      </c>
      <c r="Q95" s="304"/>
      <c r="R95" s="304">
        <v>4.8059545894002822</v>
      </c>
      <c r="S95" s="304">
        <v>4.1978906583801034</v>
      </c>
      <c r="T95" s="304">
        <v>3.619072126856929</v>
      </c>
      <c r="U95" s="304"/>
      <c r="V95" s="304">
        <v>2.1988963455179209</v>
      </c>
      <c r="W95" s="304">
        <v>2.0880313306414466</v>
      </c>
      <c r="X95" s="304">
        <v>2.3181856961998939</v>
      </c>
      <c r="Y95" s="304"/>
      <c r="Z95" s="304">
        <v>9.0087290101872508</v>
      </c>
      <c r="AA95" s="304">
        <v>8.9482172661737565</v>
      </c>
      <c r="AB95" s="304">
        <v>9.2079422202448615</v>
      </c>
      <c r="AC95" s="304"/>
      <c r="AD95" s="304">
        <v>6.1590558016266108</v>
      </c>
      <c r="AE95" s="304">
        <v>5.4324934146620834</v>
      </c>
      <c r="AF95" s="304">
        <v>3.992946277949069</v>
      </c>
      <c r="AG95" s="304"/>
      <c r="AH95" s="304">
        <v>2.6418564884813094</v>
      </c>
      <c r="AI95" s="304">
        <v>2.5358387181270667</v>
      </c>
      <c r="AJ95" s="304">
        <v>1.608367178149239</v>
      </c>
      <c r="AK95" s="304"/>
      <c r="AL95" s="304">
        <v>0.32215022332699761</v>
      </c>
      <c r="AM95" s="304">
        <v>0.32793020837852127</v>
      </c>
      <c r="AN95" s="304">
        <v>0.23106256010922249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24.267488304273112</v>
      </c>
      <c r="C96" s="305">
        <f t="shared" si="83"/>
        <v>21.233609842612871</v>
      </c>
      <c r="D96" s="305">
        <f t="shared" si="84"/>
        <v>15.423351653696304</v>
      </c>
      <c r="E96" s="305"/>
      <c r="F96" s="304">
        <v>0.12887421119337225</v>
      </c>
      <c r="G96" s="304">
        <v>0.15346000594665674</v>
      </c>
      <c r="H96" s="304">
        <v>0.19716282051906531</v>
      </c>
      <c r="I96" s="304"/>
      <c r="J96" s="304">
        <v>1.5618331760609481</v>
      </c>
      <c r="K96" s="304">
        <v>1.9466060774188922</v>
      </c>
      <c r="L96" s="304">
        <v>2.1503133792158757</v>
      </c>
      <c r="M96" s="304"/>
      <c r="N96" s="304">
        <v>4.4428740035919052</v>
      </c>
      <c r="O96" s="304">
        <v>4.8047396977587535</v>
      </c>
      <c r="P96" s="304">
        <v>4.8689800139966835</v>
      </c>
      <c r="Q96" s="304"/>
      <c r="R96" s="304">
        <v>2.6144818581633036</v>
      </c>
      <c r="S96" s="304">
        <v>2.9433348689638126</v>
      </c>
      <c r="T96" s="304">
        <v>3.0031982749438759</v>
      </c>
      <c r="U96" s="304"/>
      <c r="V96" s="304">
        <v>1.7260004748474571</v>
      </c>
      <c r="W96" s="304">
        <v>1.7668422448062018</v>
      </c>
      <c r="X96" s="304">
        <v>1.6819093155213758</v>
      </c>
      <c r="Y96" s="304"/>
      <c r="Z96" s="304">
        <v>5.5371637096903354</v>
      </c>
      <c r="AA96" s="304">
        <v>4.9661531272335457</v>
      </c>
      <c r="AB96" s="304">
        <v>2.5497945825926198</v>
      </c>
      <c r="AC96" s="304"/>
      <c r="AD96" s="304">
        <v>5.163425381155446</v>
      </c>
      <c r="AE96" s="304">
        <v>3.4444985877269785</v>
      </c>
      <c r="AF96" s="304">
        <v>0.83782057592522885</v>
      </c>
      <c r="AG96" s="304"/>
      <c r="AH96" s="304">
        <v>2.8466426212951865</v>
      </c>
      <c r="AI96" s="304">
        <v>1.0882792488055715</v>
      </c>
      <c r="AJ96" s="304">
        <v>0.10416897127589657</v>
      </c>
      <c r="AK96" s="304"/>
      <c r="AL96" s="304">
        <v>0.24619286827515799</v>
      </c>
      <c r="AM96" s="304">
        <v>0.11969598395245598</v>
      </c>
      <c r="AN96" s="304">
        <v>3.0003719705683742E-2</v>
      </c>
    </row>
    <row r="97" spans="1:40" x14ac:dyDescent="0.2">
      <c r="A97" s="13" t="str">
        <f t="shared" si="80"/>
        <v>Skilled trades occupations</v>
      </c>
      <c r="B97" s="305">
        <f t="shared" si="82"/>
        <v>2.4800487791207186</v>
      </c>
      <c r="C97" s="305">
        <f t="shared" si="83"/>
        <v>2.2929036999727046</v>
      </c>
      <c r="D97" s="305">
        <f t="shared" si="84"/>
        <v>1.9750311034252632</v>
      </c>
      <c r="E97" s="304"/>
      <c r="F97" s="304">
        <v>2.0117705895485137E-2</v>
      </c>
      <c r="G97" s="304">
        <v>2.5782811490450662E-2</v>
      </c>
      <c r="H97" s="304">
        <v>3.1906595909199212E-2</v>
      </c>
      <c r="I97" s="304"/>
      <c r="J97" s="304">
        <v>5.2261137468636039E-2</v>
      </c>
      <c r="K97" s="304">
        <v>7.5675736159666274E-2</v>
      </c>
      <c r="L97" s="304">
        <v>0.11613337961141222</v>
      </c>
      <c r="M97" s="304"/>
      <c r="N97" s="304">
        <v>0.23567750731781389</v>
      </c>
      <c r="O97" s="304">
        <v>0.30283914292722575</v>
      </c>
      <c r="P97" s="304">
        <v>0.39332695214457553</v>
      </c>
      <c r="Q97" s="304"/>
      <c r="R97" s="304">
        <v>0.14968999760447921</v>
      </c>
      <c r="S97" s="304">
        <v>0.17246517479226389</v>
      </c>
      <c r="T97" s="304">
        <v>0.20558683255713148</v>
      </c>
      <c r="U97" s="304"/>
      <c r="V97" s="304">
        <v>0.11727833557209232</v>
      </c>
      <c r="W97" s="304">
        <v>0.12888627369773917</v>
      </c>
      <c r="X97" s="304">
        <v>0.15394149232687657</v>
      </c>
      <c r="Y97" s="304"/>
      <c r="Z97" s="304">
        <v>0.5559736583429522</v>
      </c>
      <c r="AA97" s="304">
        <v>0.47420245834203106</v>
      </c>
      <c r="AB97" s="304">
        <v>0.38098216010439362</v>
      </c>
      <c r="AC97" s="304"/>
      <c r="AD97" s="304">
        <v>0.88289741914237041</v>
      </c>
      <c r="AE97" s="304">
        <v>0.7086022788801708</v>
      </c>
      <c r="AF97" s="304">
        <v>0.38026955992406947</v>
      </c>
      <c r="AG97" s="304"/>
      <c r="AH97" s="304">
        <v>0.3727951671369491</v>
      </c>
      <c r="AI97" s="304">
        <v>0.3206058550992002</v>
      </c>
      <c r="AJ97" s="304">
        <v>0.25571275354544165</v>
      </c>
      <c r="AK97" s="304"/>
      <c r="AL97" s="304">
        <v>9.3357850639940398E-2</v>
      </c>
      <c r="AM97" s="304">
        <v>8.3843968583956652E-2</v>
      </c>
      <c r="AN97" s="304">
        <v>5.7171377302163422E-2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84.423413462252498</v>
      </c>
      <c r="C98" s="305">
        <f t="shared" si="83"/>
        <v>91.088697168569141</v>
      </c>
      <c r="D98" s="305">
        <f t="shared" si="84"/>
        <v>97.947452933795489</v>
      </c>
      <c r="E98" s="304"/>
      <c r="F98" s="304">
        <v>4.8280370502132172E-2</v>
      </c>
      <c r="G98" s="304">
        <v>7.400447974101193E-2</v>
      </c>
      <c r="H98" s="304">
        <v>0.10975124980549247</v>
      </c>
      <c r="I98" s="304"/>
      <c r="J98" s="304">
        <v>2.7920384870936896</v>
      </c>
      <c r="K98" s="304">
        <v>3.9136948258566004</v>
      </c>
      <c r="L98" s="304">
        <v>5.7294577229962593</v>
      </c>
      <c r="M98" s="304"/>
      <c r="N98" s="304">
        <v>9.6135192851622762</v>
      </c>
      <c r="O98" s="304">
        <v>12.344809434672946</v>
      </c>
      <c r="P98" s="304">
        <v>16.634210451087366</v>
      </c>
      <c r="Q98" s="304"/>
      <c r="R98" s="304">
        <v>7.5798501943812422</v>
      </c>
      <c r="S98" s="304">
        <v>8.4054671194752633</v>
      </c>
      <c r="T98" s="304">
        <v>8.9356264015354423</v>
      </c>
      <c r="U98" s="304"/>
      <c r="V98" s="304">
        <v>4.8630333692554952</v>
      </c>
      <c r="W98" s="304">
        <v>5.5733702321802738</v>
      </c>
      <c r="X98" s="304">
        <v>6.5545218539968682</v>
      </c>
      <c r="Y98" s="304"/>
      <c r="Z98" s="304">
        <v>33.368257194408741</v>
      </c>
      <c r="AA98" s="304">
        <v>36.837490731698303</v>
      </c>
      <c r="AB98" s="304">
        <v>41.554545068420296</v>
      </c>
      <c r="AC98" s="304"/>
      <c r="AD98" s="304">
        <v>22.834962980192063</v>
      </c>
      <c r="AE98" s="304">
        <v>21.801698281126093</v>
      </c>
      <c r="AF98" s="304">
        <v>16.881252620695882</v>
      </c>
      <c r="AG98" s="304"/>
      <c r="AH98" s="304">
        <v>2.9563120698146825</v>
      </c>
      <c r="AI98" s="304">
        <v>1.6662510342651831</v>
      </c>
      <c r="AJ98" s="304">
        <v>1.0472945798168061</v>
      </c>
      <c r="AK98" s="304"/>
      <c r="AL98" s="304">
        <v>0.36715951144217079</v>
      </c>
      <c r="AM98" s="304">
        <v>0.47191102955345537</v>
      </c>
      <c r="AN98" s="304">
        <v>0.5007929854410732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2.9316994188594441</v>
      </c>
      <c r="C99" s="305">
        <f t="shared" si="83"/>
        <v>3.2688314608259579</v>
      </c>
      <c r="D99" s="305">
        <f>SUM(H99,L99,P99,T99,X99,AB99,AF99,AJ99,AN99)</f>
        <v>3.2957979847818595</v>
      </c>
      <c r="E99" s="304"/>
      <c r="F99" s="304">
        <v>1.4262996051692184E-2</v>
      </c>
      <c r="G99" s="304">
        <v>1.9298795913775094E-2</v>
      </c>
      <c r="H99" s="304">
        <v>2.4369261008108895E-2</v>
      </c>
      <c r="I99" s="304"/>
      <c r="J99" s="304">
        <v>0.25982986983036854</v>
      </c>
      <c r="K99" s="304">
        <v>0.34480341562003891</v>
      </c>
      <c r="L99" s="304">
        <v>0.43695557077963765</v>
      </c>
      <c r="M99" s="304"/>
      <c r="N99" s="304">
        <v>0.67857469125904701</v>
      </c>
      <c r="O99" s="304">
        <v>0.82244549266204614</v>
      </c>
      <c r="P99" s="304">
        <v>0.96411144624540002</v>
      </c>
      <c r="Q99" s="304"/>
      <c r="R99" s="304">
        <v>0.37081774286283015</v>
      </c>
      <c r="S99" s="304">
        <v>0.39515205551952526</v>
      </c>
      <c r="T99" s="304">
        <v>0.40811443947979559</v>
      </c>
      <c r="U99" s="304"/>
      <c r="V99" s="304">
        <v>0.22438228111466135</v>
      </c>
      <c r="W99" s="304">
        <v>0.26446757379503472</v>
      </c>
      <c r="X99" s="304">
        <v>0.2981405127642176</v>
      </c>
      <c r="Y99" s="304"/>
      <c r="Z99" s="304">
        <v>0.63722524185730101</v>
      </c>
      <c r="AA99" s="304">
        <v>0.68922560705531444</v>
      </c>
      <c r="AB99" s="304">
        <v>0.68426055548569065</v>
      </c>
      <c r="AC99" s="304"/>
      <c r="AD99" s="304">
        <v>0.51941654565974815</v>
      </c>
      <c r="AE99" s="304">
        <v>0.48925733914592451</v>
      </c>
      <c r="AF99" s="304">
        <v>0.29328625112212792</v>
      </c>
      <c r="AG99" s="304"/>
      <c r="AH99" s="304">
        <v>0.16709283109121939</v>
      </c>
      <c r="AI99" s="304">
        <v>0.16361934682727816</v>
      </c>
      <c r="AJ99" s="304">
        <v>9.8792824219460548E-2</v>
      </c>
      <c r="AK99" s="304"/>
      <c r="AL99" s="304">
        <v>6.0097219132576186E-2</v>
      </c>
      <c r="AM99" s="304">
        <v>8.0561834287020545E-2</v>
      </c>
      <c r="AN99" s="304">
        <v>8.7767123677420747E-2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2.3688087536751152</v>
      </c>
      <c r="C100" s="305">
        <f t="shared" si="83"/>
        <v>2.6676673097255583</v>
      </c>
      <c r="D100" s="305">
        <f t="shared" si="84"/>
        <v>2.2140408970341823</v>
      </c>
      <c r="E100" s="304"/>
      <c r="F100" s="304">
        <v>1.0907586345475381E-2</v>
      </c>
      <c r="G100" s="304">
        <v>1.4560528149304877E-2</v>
      </c>
      <c r="H100" s="304">
        <v>1.9664227305875175E-2</v>
      </c>
      <c r="I100" s="304"/>
      <c r="J100" s="304">
        <v>3.674669574240965E-2</v>
      </c>
      <c r="K100" s="304">
        <v>6.0488727746647611E-2</v>
      </c>
      <c r="L100" s="304">
        <v>7.3080948889490127E-2</v>
      </c>
      <c r="M100" s="304"/>
      <c r="N100" s="304">
        <v>0.1730010402861864</v>
      </c>
      <c r="O100" s="304">
        <v>0.20907279309496762</v>
      </c>
      <c r="P100" s="304">
        <v>0.19296678708354534</v>
      </c>
      <c r="Q100" s="304"/>
      <c r="R100" s="304">
        <v>9.8788346881709455E-2</v>
      </c>
      <c r="S100" s="304">
        <v>0.14176918725365964</v>
      </c>
      <c r="T100" s="304">
        <v>0.17266360468584016</v>
      </c>
      <c r="U100" s="304"/>
      <c r="V100" s="304">
        <v>0.20588038069458237</v>
      </c>
      <c r="W100" s="304">
        <v>0.25093169056216602</v>
      </c>
      <c r="X100" s="304">
        <v>0.29898056559116543</v>
      </c>
      <c r="Y100" s="304"/>
      <c r="Z100" s="304">
        <v>0.57173118088735053</v>
      </c>
      <c r="AA100" s="304">
        <v>0.67195160613996063</v>
      </c>
      <c r="AB100" s="304">
        <v>0.67824389411808161</v>
      </c>
      <c r="AC100" s="304"/>
      <c r="AD100" s="304">
        <v>0.4839409425234647</v>
      </c>
      <c r="AE100" s="304">
        <v>0.53165339046573479</v>
      </c>
      <c r="AF100" s="304">
        <v>0.23199593644420485</v>
      </c>
      <c r="AG100" s="304"/>
      <c r="AH100" s="304">
        <v>0.67511604498833377</v>
      </c>
      <c r="AI100" s="304">
        <v>0.65308035314406876</v>
      </c>
      <c r="AJ100" s="304">
        <v>0.40385707302584323</v>
      </c>
      <c r="AK100" s="304"/>
      <c r="AL100" s="304">
        <v>0.11269653532560248</v>
      </c>
      <c r="AM100" s="304">
        <v>0.13415903316904818</v>
      </c>
      <c r="AN100" s="304">
        <v>0.14258785989013656</v>
      </c>
    </row>
    <row r="101" spans="1:40" x14ac:dyDescent="0.2">
      <c r="A101" s="39" t="str">
        <f t="shared" si="80"/>
        <v>Elementary occupations</v>
      </c>
      <c r="B101" s="307">
        <f t="shared" si="82"/>
        <v>9.6327157880169576</v>
      </c>
      <c r="C101" s="307">
        <f t="shared" si="83"/>
        <v>8.6668404247898838</v>
      </c>
      <c r="D101" s="307">
        <f t="shared" si="84"/>
        <v>7.0183259348379945</v>
      </c>
      <c r="E101" s="307"/>
      <c r="F101" s="307">
        <v>4.5713442632392539E-3</v>
      </c>
      <c r="G101" s="307">
        <v>6.1475218747527854E-3</v>
      </c>
      <c r="H101" s="307">
        <v>5.9148596691612912E-3</v>
      </c>
      <c r="I101" s="307"/>
      <c r="J101" s="307">
        <v>0.10007035254050142</v>
      </c>
      <c r="K101" s="307">
        <v>0.12283197665428179</v>
      </c>
      <c r="L101" s="307">
        <v>0.18085351041795492</v>
      </c>
      <c r="M101" s="307"/>
      <c r="N101" s="307">
        <v>0.37320165786914405</v>
      </c>
      <c r="O101" s="307">
        <v>0.44227148076610101</v>
      </c>
      <c r="P101" s="307">
        <v>0.58593526963682618</v>
      </c>
      <c r="Q101" s="307"/>
      <c r="R101" s="307">
        <v>0.39221472894122311</v>
      </c>
      <c r="S101" s="307">
        <v>0.45873911295866787</v>
      </c>
      <c r="T101" s="307">
        <v>0.59574722847427186</v>
      </c>
      <c r="U101" s="307"/>
      <c r="V101" s="307">
        <v>0.24755591193433577</v>
      </c>
      <c r="W101" s="307">
        <v>0.29813156191315682</v>
      </c>
      <c r="X101" s="307">
        <v>0.37944474941168249</v>
      </c>
      <c r="Y101" s="307"/>
      <c r="Z101" s="307">
        <v>2.0449401851242821</v>
      </c>
      <c r="AA101" s="307">
        <v>2.096339814167024</v>
      </c>
      <c r="AB101" s="307">
        <v>2.012104503225852</v>
      </c>
      <c r="AC101" s="307"/>
      <c r="AD101" s="307">
        <v>3.4547701314250401</v>
      </c>
      <c r="AE101" s="307">
        <v>3.1174096546893169</v>
      </c>
      <c r="AF101" s="307">
        <v>2.3587496586817487</v>
      </c>
      <c r="AG101" s="307"/>
      <c r="AH101" s="307">
        <v>2.3409954062074023</v>
      </c>
      <c r="AI101" s="307">
        <v>1.5862005265372057</v>
      </c>
      <c r="AJ101" s="307">
        <v>0.37437698152352478</v>
      </c>
      <c r="AK101" s="307"/>
      <c r="AL101" s="307">
        <v>0.67439606971178889</v>
      </c>
      <c r="AM101" s="307">
        <v>0.53876877522937627</v>
      </c>
      <c r="AN101" s="307">
        <v>0.52519917379697312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Derby, Derbyshire, Nottingham and Nottinghamshire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Derby, Derbyshire, Nottingham and Nottinghamshire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Derby, Derbyshire, Nottingham and Nottinghamshire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Derby, Derbyshire, Nottingham and Nottinghamshire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Derby, Derbyshire, Nottingham and Nottinghamshire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Derby, Derbyshire, Nottingham and Nottinghamshire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Derby, Derbyshire, Nottingham and Nottinghamshire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Derby, Derbyshire, Nottingham and Nottinghamshire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Derby, Derbyshire, Nottingham and Nottinghamshire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0.7237000354014651</v>
      </c>
      <c r="C8" s="69">
        <v>1.0258416541995112</v>
      </c>
      <c r="D8" s="69">
        <v>1.025432954529256</v>
      </c>
      <c r="E8" s="69">
        <v>1.1459033726747809</v>
      </c>
      <c r="F8" s="69">
        <v>1.5170024469743442</v>
      </c>
      <c r="G8" s="10"/>
      <c r="H8" s="69">
        <f>F8-D8</f>
        <v>0.49156949244508819</v>
      </c>
      <c r="I8" s="69">
        <f>'RD T1'!E36</f>
        <v>0.63344707188437377</v>
      </c>
      <c r="J8" s="69">
        <f>SUM(H8:I8)</f>
        <v>1.1250165643294618</v>
      </c>
      <c r="L8" t="str">
        <f>A8</f>
        <v>11 Corporate managers and directors</v>
      </c>
      <c r="M8" s="69">
        <v>6.2574233755709923</v>
      </c>
      <c r="N8" s="69">
        <v>9.2859081958918299</v>
      </c>
      <c r="O8" s="69">
        <v>8.5978904862078949</v>
      </c>
      <c r="P8" s="69">
        <v>9.4314063380891824</v>
      </c>
      <c r="Q8" s="69">
        <v>12.42042611431064</v>
      </c>
      <c r="R8" s="10"/>
      <c r="S8" s="69">
        <f>Q8-O8</f>
        <v>3.8225356281027452</v>
      </c>
      <c r="T8" s="69">
        <f>'RD T1'!E65</f>
        <v>5.1810835504460258</v>
      </c>
      <c r="U8" s="69">
        <f>SUM(S8:T8)</f>
        <v>9.0036191785487709</v>
      </c>
      <c r="W8" t="str">
        <f>A8</f>
        <v>11 Corporate managers and directors</v>
      </c>
      <c r="X8" s="69">
        <v>17.446190708348897</v>
      </c>
      <c r="Y8" s="69">
        <v>20.177816697871524</v>
      </c>
      <c r="Z8" s="69">
        <v>22.727419272775883</v>
      </c>
      <c r="AA8" s="69">
        <v>22.22172034440683</v>
      </c>
      <c r="AB8" s="69">
        <v>26.889899798521043</v>
      </c>
      <c r="AC8" s="69"/>
      <c r="AD8" s="69">
        <f>AB8-Z8</f>
        <v>4.1624805257451598</v>
      </c>
      <c r="AE8" s="69">
        <f>'RD T1'!E94</f>
        <v>13.633076869329916</v>
      </c>
      <c r="AF8" s="69">
        <f>SUM(AD8:AE8)</f>
        <v>17.795557395075075</v>
      </c>
      <c r="AH8" t="str">
        <f>L8</f>
        <v>11 Corporate managers and directors</v>
      </c>
      <c r="AI8" s="69">
        <v>3.5058188383694544</v>
      </c>
      <c r="AJ8" s="69">
        <v>3.8561846592636018</v>
      </c>
      <c r="AK8" s="69">
        <v>4.2251836437928354</v>
      </c>
      <c r="AL8" s="69">
        <v>3.9354860483859504</v>
      </c>
      <c r="AM8" s="69">
        <v>4.4268922161551636</v>
      </c>
      <c r="AN8" s="69"/>
      <c r="AO8" s="69">
        <f>AM8-AK8</f>
        <v>0.2017085723623282</v>
      </c>
      <c r="AP8" s="69">
        <f>'RD T1'!E123</f>
        <v>2.2176355945013295</v>
      </c>
      <c r="AQ8" s="69">
        <f>SUM(AO8:AP8)</f>
        <v>2.4193441668636577</v>
      </c>
      <c r="AS8" t="str">
        <f>W8</f>
        <v>11 Corporate managers and directors</v>
      </c>
      <c r="AT8" s="69">
        <v>5.3688052600158462</v>
      </c>
      <c r="AU8" s="69">
        <v>5.6421476315433381</v>
      </c>
      <c r="AV8" s="69">
        <v>6.6590658130261371</v>
      </c>
      <c r="AW8" s="69">
        <v>6.0549284245339514</v>
      </c>
      <c r="AX8" s="69">
        <v>6.9510420902136518</v>
      </c>
      <c r="AY8" s="69"/>
      <c r="AZ8" s="69">
        <f>AX8-AV8</f>
        <v>0.29197627718751473</v>
      </c>
      <c r="BA8" s="69">
        <f>'RD T1'!E152</f>
        <v>3.3713901222240383</v>
      </c>
      <c r="BB8" s="69">
        <f>SUM(AZ8:BA8)</f>
        <v>3.6633663994115531</v>
      </c>
      <c r="BD8" t="str">
        <f>AH8</f>
        <v>11 Corporate managers and directors</v>
      </c>
      <c r="BE8" s="69">
        <v>13.078626471594873</v>
      </c>
      <c r="BF8" s="69">
        <v>16.803664302046705</v>
      </c>
      <c r="BG8" s="69">
        <v>16.713153245095494</v>
      </c>
      <c r="BH8" s="69">
        <v>14.701306485106409</v>
      </c>
      <c r="BI8" s="69">
        <v>15.988781535471119</v>
      </c>
      <c r="BJ8" s="69"/>
      <c r="BK8" s="69">
        <f>BI8-BG8</f>
        <v>-0.72437170962437492</v>
      </c>
      <c r="BL8" s="69">
        <f>'RD T1'!E181</f>
        <v>6.8699292275147474</v>
      </c>
      <c r="BM8" s="69">
        <f>SUM(BK8:BL8)</f>
        <v>6.1455575178903725</v>
      </c>
      <c r="BO8" t="str">
        <f>AS8</f>
        <v>11 Corporate managers and directors</v>
      </c>
      <c r="BP8" s="69">
        <v>10.151096832294865</v>
      </c>
      <c r="BQ8" s="69">
        <v>11.969154073085202</v>
      </c>
      <c r="BR8" s="69">
        <v>11.652744550680527</v>
      </c>
      <c r="BS8" s="69">
        <v>9.0803791295685983</v>
      </c>
      <c r="BT8" s="69">
        <v>7.005382644388825</v>
      </c>
      <c r="BU8" s="69"/>
      <c r="BV8" s="69">
        <f>BT8-BR8</f>
        <v>-4.6473619062917022</v>
      </c>
      <c r="BW8" s="69">
        <f>'RD T1'!E210</f>
        <v>3.9574576818823108</v>
      </c>
      <c r="BX8" s="69">
        <f>SUM(BV8:BW8)</f>
        <v>-0.68990422440939136</v>
      </c>
      <c r="BZ8" t="str">
        <f>BD8</f>
        <v>11 Corporate managers and directors</v>
      </c>
      <c r="CA8" s="69">
        <v>7.5936811670800202</v>
      </c>
      <c r="CB8" s="69">
        <v>8.106314275831199</v>
      </c>
      <c r="CC8" s="69">
        <v>8.5147635223672449</v>
      </c>
      <c r="CD8" s="69">
        <v>7.2503431416071349</v>
      </c>
      <c r="CE8" s="69">
        <v>5.3940015488802402</v>
      </c>
      <c r="CF8" s="69"/>
      <c r="CG8" s="69">
        <f>CE8-CC8</f>
        <v>-3.1207619734870047</v>
      </c>
      <c r="CH8" s="69">
        <f>'RD T1'!E239</f>
        <v>3.0453387852551943</v>
      </c>
      <c r="CI8" s="69">
        <f>SUM(CG8:CH8)</f>
        <v>-7.5423188231810379E-2</v>
      </c>
      <c r="CK8" t="str">
        <f>BO8</f>
        <v>11 Corporate managers and directors</v>
      </c>
      <c r="CL8" s="69">
        <v>1.2803897487667408</v>
      </c>
      <c r="CM8" s="69">
        <v>1.6554856889564302</v>
      </c>
      <c r="CN8" s="69">
        <v>1.3989376344562334</v>
      </c>
      <c r="CO8" s="69">
        <v>1.299060854369912</v>
      </c>
      <c r="CP8" s="69">
        <v>1.1779789731857966</v>
      </c>
      <c r="CQ8" s="69"/>
      <c r="CR8" s="69">
        <f>CP8-CN8</f>
        <v>-0.22095866127043684</v>
      </c>
      <c r="CS8" s="69">
        <f>'RD T1'!E268</f>
        <v>0.44695613831625292</v>
      </c>
      <c r="CT8" s="69">
        <f>SUM(CR8:CS8)</f>
        <v>0.22599747704581608</v>
      </c>
    </row>
    <row r="9" spans="1:98" x14ac:dyDescent="0.2">
      <c r="A9" s="10" t="str">
        <f>name!D5</f>
        <v>12 Other managers and proprietors</v>
      </c>
      <c r="B9" s="69">
        <v>0.29174934890023291</v>
      </c>
      <c r="C9" s="69">
        <v>0.41430696950024992</v>
      </c>
      <c r="D9" s="69">
        <v>0.36254216202368872</v>
      </c>
      <c r="E9" s="69">
        <v>0.54970194239436332</v>
      </c>
      <c r="F9" s="69">
        <v>0.79706500274046566</v>
      </c>
      <c r="H9" s="69">
        <f t="shared" ref="H9:H32" si="26">F9-D9</f>
        <v>0.43452284071677694</v>
      </c>
      <c r="I9" s="69">
        <f>'RD T1'!E37</f>
        <v>0.34683079330446864</v>
      </c>
      <c r="J9" s="69">
        <f t="shared" ref="J9:J32" si="27">SUM(H9:I9)</f>
        <v>0.78135363402124558</v>
      </c>
      <c r="L9" t="str">
        <f t="shared" ref="L9:L32" si="28">A9</f>
        <v>12 Other managers and proprietors</v>
      </c>
      <c r="M9" s="69">
        <v>2.4679005868699999</v>
      </c>
      <c r="N9" s="69">
        <v>3.4695481287159162</v>
      </c>
      <c r="O9" s="69">
        <v>3.1893615688372758</v>
      </c>
      <c r="P9" s="69">
        <v>4.6699103132829487</v>
      </c>
      <c r="Q9" s="69">
        <v>6.84053760586675</v>
      </c>
      <c r="S9" s="69">
        <f t="shared" ref="S9:S35" si="29">Q9-O9</f>
        <v>3.6511760370294741</v>
      </c>
      <c r="T9" s="69">
        <f>'RD T1'!E66</f>
        <v>2.8795895495320041</v>
      </c>
      <c r="U9" s="69">
        <f t="shared" ref="U9:U32" si="30">SUM(S9:T9)</f>
        <v>6.5307655865614782</v>
      </c>
      <c r="W9" t="str">
        <f t="shared" ref="W9:W32" si="31">A9</f>
        <v>12 Other managers and proprietors</v>
      </c>
      <c r="X9" s="69">
        <v>6.6054192615288621</v>
      </c>
      <c r="Y9" s="69">
        <v>7.0641702139605851</v>
      </c>
      <c r="Z9" s="69">
        <v>7.9103812920496219</v>
      </c>
      <c r="AA9" s="69">
        <v>10.414943560903641</v>
      </c>
      <c r="AB9" s="69">
        <v>13.578947976599027</v>
      </c>
      <c r="AC9" s="69"/>
      <c r="AD9" s="69">
        <f t="shared" ref="AD9:AD32" si="32">AB9-Z9</f>
        <v>5.6685666845494049</v>
      </c>
      <c r="AE9" s="69">
        <f>'RD T1'!E95</f>
        <v>6.8911446920560904</v>
      </c>
      <c r="AF9" s="69">
        <f t="shared" ref="AF9:AF32" si="33">SUM(AD9:AE9)</f>
        <v>12.559711376605495</v>
      </c>
      <c r="AH9" t="str">
        <f t="shared" ref="AH9:AH32" si="34">L9</f>
        <v>12 Other managers and proprietors</v>
      </c>
      <c r="AI9" s="69">
        <v>1.8272600342662406</v>
      </c>
      <c r="AJ9" s="69">
        <v>1.9469682631837224</v>
      </c>
      <c r="AK9" s="69">
        <v>2.1819503886399891</v>
      </c>
      <c r="AL9" s="69">
        <v>2.6316335073002035</v>
      </c>
      <c r="AM9" s="69">
        <v>3.3054943819267755</v>
      </c>
      <c r="AN9" s="69"/>
      <c r="AO9" s="69">
        <f t="shared" ref="AO9:AO32" si="35">AM9-AK9</f>
        <v>1.1235439932867863</v>
      </c>
      <c r="AP9" s="69">
        <f>'RD T1'!E124</f>
        <v>1.7448405493133801</v>
      </c>
      <c r="AQ9" s="69">
        <f t="shared" ref="AQ9:AQ32" si="36">SUM(AO9:AP9)</f>
        <v>2.8683845426001664</v>
      </c>
      <c r="AS9" t="str">
        <f t="shared" ref="AS9:AS32" si="37">W9</f>
        <v>12 Other managers and proprietors</v>
      </c>
      <c r="AT9" s="69">
        <v>2.2059809017693643</v>
      </c>
      <c r="AU9" s="69">
        <v>2.2420065631058201</v>
      </c>
      <c r="AV9" s="69">
        <v>2.5965248076406371</v>
      </c>
      <c r="AW9" s="69">
        <v>3.2800869304608113</v>
      </c>
      <c r="AX9" s="69">
        <v>4.0612911054423861</v>
      </c>
      <c r="AY9" s="69"/>
      <c r="AZ9" s="69">
        <f t="shared" ref="AZ9:AZ32" si="38">AX9-AV9</f>
        <v>1.4647662978017491</v>
      </c>
      <c r="BA9" s="69">
        <f>'RD T1'!E153</f>
        <v>2.0220181209535251</v>
      </c>
      <c r="BB9" s="69">
        <f t="shared" ref="BB9:BB32" si="39">SUM(AZ9:BA9)</f>
        <v>3.4867844187552741</v>
      </c>
      <c r="BD9" t="str">
        <f t="shared" ref="BD9:BD32" si="40">AH9</f>
        <v>12 Other managers and proprietors</v>
      </c>
      <c r="BE9" s="69">
        <v>6.0544995282367733</v>
      </c>
      <c r="BF9" s="69">
        <v>6.7791799782646711</v>
      </c>
      <c r="BG9" s="69">
        <v>7.1356097661044009</v>
      </c>
      <c r="BH9" s="69">
        <v>8.3880708086395188</v>
      </c>
      <c r="BI9" s="69">
        <v>9.4742142623245265</v>
      </c>
      <c r="BJ9" s="69"/>
      <c r="BK9" s="69">
        <f t="shared" ref="BK9:BK32" si="41">BI9-BG9</f>
        <v>2.3386044962201256</v>
      </c>
      <c r="BL9" s="69">
        <f>'RD T1'!E182</f>
        <v>3.9208685788888973</v>
      </c>
      <c r="BM9" s="69">
        <f t="shared" ref="BM9:BM32" si="42">SUM(BK9:BL9)</f>
        <v>6.2594730751090228</v>
      </c>
      <c r="BO9" t="str">
        <f t="shared" ref="BO9:BO32" si="43">AS9</f>
        <v>12 Other managers and proprietors</v>
      </c>
      <c r="BP9" s="69">
        <v>6.0911063611665899</v>
      </c>
      <c r="BQ9" s="69">
        <v>6.9231635902761939</v>
      </c>
      <c r="BR9" s="69">
        <v>6.7180400235992375</v>
      </c>
      <c r="BS9" s="69">
        <v>7.4528818375729369</v>
      </c>
      <c r="BT9" s="69">
        <v>6.7560814323483829</v>
      </c>
      <c r="BU9" s="69"/>
      <c r="BV9" s="69">
        <f t="shared" ref="BV9:BV32" si="44">BT9-BR9</f>
        <v>3.8041408749145411E-2</v>
      </c>
      <c r="BW9" s="69">
        <f>'RD T1'!E211</f>
        <v>3.7990662161751905</v>
      </c>
      <c r="BX9" s="69">
        <f t="shared" ref="BX9:BX32" si="45">SUM(BV9:BW9)</f>
        <v>3.8371076249243359</v>
      </c>
      <c r="BZ9" t="str">
        <f t="shared" ref="BZ9:BZ32" si="46">BD9</f>
        <v>12 Other managers and proprietors</v>
      </c>
      <c r="CA9" s="69">
        <v>4.5589165787051531</v>
      </c>
      <c r="CB9" s="69">
        <v>4.3167810264849846</v>
      </c>
      <c r="CC9" s="69">
        <v>4.5180107811132286</v>
      </c>
      <c r="CD9" s="69">
        <v>4.7188287744450532</v>
      </c>
      <c r="CE9" s="69">
        <v>3.4003044132326052</v>
      </c>
      <c r="CF9" s="69"/>
      <c r="CG9" s="69">
        <f t="shared" ref="CG9:CG32" si="47">CE9-CC9</f>
        <v>-1.1177063678806234</v>
      </c>
      <c r="CH9" s="69">
        <f>'RD T1'!E240</f>
        <v>1.986397549814888</v>
      </c>
      <c r="CI9" s="69">
        <f t="shared" ref="CI9:CI32" si="48">SUM(CG9:CH9)</f>
        <v>0.86869118193426464</v>
      </c>
      <c r="CK9" t="str">
        <f t="shared" ref="CK9:CK32" si="49">BO9</f>
        <v>12 Other managers and proprietors</v>
      </c>
      <c r="CL9" s="69">
        <v>1.3509308204976855</v>
      </c>
      <c r="CM9" s="69">
        <v>1.5491137874975973</v>
      </c>
      <c r="CN9" s="69">
        <v>1.3965486215819438</v>
      </c>
      <c r="CO9" s="69">
        <v>2.0828906574829804</v>
      </c>
      <c r="CP9" s="69">
        <v>2.3052850181171896</v>
      </c>
      <c r="CQ9" s="69"/>
      <c r="CR9" s="69">
        <f t="shared" ref="CR9:CR32" si="50">CP9-CN9</f>
        <v>0.90873639653524574</v>
      </c>
      <c r="CS9" s="69">
        <f>'RD T1'!E269</f>
        <v>0.79252527132674522</v>
      </c>
      <c r="CT9" s="69">
        <f t="shared" ref="CT9:CT32" si="51">SUM(CR9:CS9)</f>
        <v>1.701261667861991</v>
      </c>
    </row>
    <row r="10" spans="1:98" x14ac:dyDescent="0.2">
      <c r="A10" s="10" t="str">
        <f>name!D6</f>
        <v>21 Science, research, engineering and technology professionals</v>
      </c>
      <c r="B10" s="69">
        <v>2.1282356297953795</v>
      </c>
      <c r="C10" s="69">
        <v>3.1026264901986962</v>
      </c>
      <c r="D10" s="69">
        <v>2.9927833532132486</v>
      </c>
      <c r="E10" s="69">
        <v>3.6872146491009938</v>
      </c>
      <c r="F10" s="69">
        <v>4.8370123925192869</v>
      </c>
      <c r="G10" s="11"/>
      <c r="H10" s="69">
        <f t="shared" si="26"/>
        <v>1.8442290393060383</v>
      </c>
      <c r="I10" s="69">
        <f>'RD T1'!E38</f>
        <v>1.4772870359967516</v>
      </c>
      <c r="J10" s="69">
        <f t="shared" si="27"/>
        <v>3.3215160753027897</v>
      </c>
      <c r="L10" t="str">
        <f t="shared" si="28"/>
        <v>21 Science, research, engineering and technology professionals</v>
      </c>
      <c r="M10" s="69">
        <v>8.0738589855090108</v>
      </c>
      <c r="N10" s="69">
        <v>11.866417169948804</v>
      </c>
      <c r="O10" s="69">
        <v>11.4940065242349</v>
      </c>
      <c r="P10" s="69">
        <v>14.662094582713966</v>
      </c>
      <c r="Q10" s="69">
        <v>19.786716459881884</v>
      </c>
      <c r="R10" s="11"/>
      <c r="S10" s="69">
        <f t="shared" si="29"/>
        <v>8.2927099356469842</v>
      </c>
      <c r="T10" s="69">
        <f>'RD T1'!E67</f>
        <v>6.1828346806749241</v>
      </c>
      <c r="U10" s="69">
        <f t="shared" si="30"/>
        <v>14.475544616321908</v>
      </c>
      <c r="W10" t="str">
        <f t="shared" si="31"/>
        <v>21 Science, research, engineering and technology professionals</v>
      </c>
      <c r="X10" s="69">
        <v>18.025298467319946</v>
      </c>
      <c r="Y10" s="69">
        <v>19.311742595137069</v>
      </c>
      <c r="Z10" s="69">
        <v>21.762089311941036</v>
      </c>
      <c r="AA10" s="69">
        <v>22.691483091539304</v>
      </c>
      <c r="AB10" s="69">
        <v>25.128973264632375</v>
      </c>
      <c r="AC10" s="69"/>
      <c r="AD10" s="69">
        <f t="shared" si="32"/>
        <v>3.3668839526913388</v>
      </c>
      <c r="AE10" s="69">
        <f>'RD T1'!E96</f>
        <v>9.1433008499640209</v>
      </c>
      <c r="AF10" s="69">
        <f t="shared" si="33"/>
        <v>12.51018480265536</v>
      </c>
      <c r="AH10" t="str">
        <f t="shared" si="34"/>
        <v>21 Science, research, engineering and technology professionals</v>
      </c>
      <c r="AI10" s="69">
        <v>1.8980857446877539</v>
      </c>
      <c r="AJ10" s="69">
        <v>1.9684460321890445</v>
      </c>
      <c r="AK10" s="69">
        <v>2.3272195992229641</v>
      </c>
      <c r="AL10" s="69">
        <v>2.4135642231419578</v>
      </c>
      <c r="AM10" s="69">
        <v>2.820363691354097</v>
      </c>
      <c r="AN10" s="69"/>
      <c r="AO10" s="69">
        <f t="shared" si="35"/>
        <v>0.49314409213113297</v>
      </c>
      <c r="AP10" s="69">
        <f>'RD T1'!E125</f>
        <v>0.98583611227002677</v>
      </c>
      <c r="AQ10" s="69">
        <f t="shared" si="36"/>
        <v>1.4789802044011597</v>
      </c>
      <c r="AS10" t="str">
        <f t="shared" si="37"/>
        <v>21 Science, research, engineering and technology professionals</v>
      </c>
      <c r="AT10" s="69">
        <v>5.4470751340706487</v>
      </c>
      <c r="AU10" s="69">
        <v>5.3104348133906258</v>
      </c>
      <c r="AV10" s="69">
        <v>6.2505877641495831</v>
      </c>
      <c r="AW10" s="69">
        <v>5.9184794378010777</v>
      </c>
      <c r="AX10" s="69">
        <v>6.2433293867365522</v>
      </c>
      <c r="AY10" s="69"/>
      <c r="AZ10" s="69">
        <f t="shared" si="38"/>
        <v>-7.2583774130308143E-3</v>
      </c>
      <c r="BA10" s="69">
        <f>'RD T1'!E154</f>
        <v>2.1568806691595102</v>
      </c>
      <c r="BB10" s="69">
        <f t="shared" si="39"/>
        <v>2.1496222917464793</v>
      </c>
      <c r="BD10" t="str">
        <f t="shared" si="40"/>
        <v>21 Science, research, engineering and technology professionals</v>
      </c>
      <c r="BE10" s="69">
        <v>8.9132431895237207</v>
      </c>
      <c r="BF10" s="69">
        <v>11.223229853926471</v>
      </c>
      <c r="BG10" s="69">
        <v>10.936695852870047</v>
      </c>
      <c r="BH10" s="69">
        <v>10.628058328222748</v>
      </c>
      <c r="BI10" s="69">
        <v>11.108435983485581</v>
      </c>
      <c r="BJ10" s="69"/>
      <c r="BK10" s="69">
        <f t="shared" si="41"/>
        <v>0.17174013061553417</v>
      </c>
      <c r="BL10" s="69">
        <f>'RD T1'!E183</f>
        <v>3.3644414752886065</v>
      </c>
      <c r="BM10" s="69">
        <f t="shared" si="42"/>
        <v>3.5361816059041407</v>
      </c>
      <c r="BO10" t="str">
        <f t="shared" si="43"/>
        <v>21 Science, research, engineering and technology professionals</v>
      </c>
      <c r="BP10" s="69">
        <v>5.9082315280478381</v>
      </c>
      <c r="BQ10" s="69">
        <v>6.9907087695860044</v>
      </c>
      <c r="BR10" s="69">
        <v>6.956619412326944</v>
      </c>
      <c r="BS10" s="69">
        <v>6.2924377445873061</v>
      </c>
      <c r="BT10" s="69">
        <v>5.5602837520066108</v>
      </c>
      <c r="BU10" s="69"/>
      <c r="BV10" s="69">
        <f t="shared" si="44"/>
        <v>-1.3963356603203332</v>
      </c>
      <c r="BW10" s="69">
        <f>'RD T1'!E212</f>
        <v>2.0595991094522099</v>
      </c>
      <c r="BX10" s="69">
        <f t="shared" si="45"/>
        <v>0.66326344913187674</v>
      </c>
      <c r="BZ10" t="str">
        <f t="shared" si="46"/>
        <v>21 Science, research, engineering and technology professionals</v>
      </c>
      <c r="CA10" s="69">
        <v>3.7303324763782606</v>
      </c>
      <c r="CB10" s="69">
        <v>4.2555829482936431</v>
      </c>
      <c r="CC10" s="69">
        <v>4.3862344343824491</v>
      </c>
      <c r="CD10" s="69">
        <v>3.933943195591834</v>
      </c>
      <c r="CE10" s="69">
        <v>2.8092929079099478</v>
      </c>
      <c r="CF10" s="69"/>
      <c r="CG10" s="69">
        <f t="shared" si="47"/>
        <v>-1.5769415264725013</v>
      </c>
      <c r="CH10" s="69">
        <f>'RD T1'!E241</f>
        <v>1.1586436985071513</v>
      </c>
      <c r="CI10" s="69">
        <f t="shared" si="48"/>
        <v>-0.41829782796534998</v>
      </c>
      <c r="CK10" t="str">
        <f t="shared" si="49"/>
        <v>21 Science, research, engineering and technology professionals</v>
      </c>
      <c r="CL10" s="69">
        <v>0.61778243563037949</v>
      </c>
      <c r="CM10" s="69">
        <v>0.83742446530130221</v>
      </c>
      <c r="CN10" s="69">
        <v>0.77523245184506873</v>
      </c>
      <c r="CO10" s="69">
        <v>1.0525479866357108</v>
      </c>
      <c r="CP10" s="69">
        <v>0.97396552618331866</v>
      </c>
      <c r="CQ10" s="69"/>
      <c r="CR10" s="69">
        <f t="shared" si="50"/>
        <v>0.19873307433824994</v>
      </c>
      <c r="CS10" s="69">
        <f>'RD T1'!E270</f>
        <v>0.2852156420528581</v>
      </c>
      <c r="CT10" s="69">
        <f t="shared" si="51"/>
        <v>0.48394871639110804</v>
      </c>
    </row>
    <row r="11" spans="1:98" x14ac:dyDescent="0.2">
      <c r="A11" s="10" t="str">
        <f>name!D7</f>
        <v>22 Health professionals</v>
      </c>
      <c r="B11" s="69">
        <v>2.0944197911682561</v>
      </c>
      <c r="C11" s="69">
        <v>3.0560612847152862</v>
      </c>
      <c r="D11" s="69">
        <v>2.7410325026172928</v>
      </c>
      <c r="E11" s="69">
        <v>3.4840065918776499</v>
      </c>
      <c r="F11" s="69">
        <v>4.5191607168917551</v>
      </c>
      <c r="G11" s="11"/>
      <c r="H11" s="69">
        <f t="shared" si="26"/>
        <v>1.7781282142744623</v>
      </c>
      <c r="I11" s="69">
        <f>'RD T1'!E39</f>
        <v>1.7244326857095409</v>
      </c>
      <c r="J11" s="69">
        <f t="shared" si="27"/>
        <v>3.5025608999840032</v>
      </c>
      <c r="L11" t="str">
        <f t="shared" si="28"/>
        <v>22 Health professionals</v>
      </c>
      <c r="M11" s="69">
        <v>6.2325497133209087</v>
      </c>
      <c r="N11" s="69">
        <v>9.3277021097103336</v>
      </c>
      <c r="O11" s="69">
        <v>8.0704778816289036</v>
      </c>
      <c r="P11" s="69">
        <v>9.85208452748045</v>
      </c>
      <c r="Q11" s="69">
        <v>12.317053788268082</v>
      </c>
      <c r="R11" s="11"/>
      <c r="S11" s="69">
        <f t="shared" si="29"/>
        <v>4.2465759066391779</v>
      </c>
      <c r="T11" s="69">
        <f>'RD T1'!E68</f>
        <v>4.8785895036162819</v>
      </c>
      <c r="U11" s="69">
        <f t="shared" si="30"/>
        <v>9.1251654102554589</v>
      </c>
      <c r="W11" t="str">
        <f t="shared" si="31"/>
        <v>22 Health professionals</v>
      </c>
      <c r="X11" s="69">
        <v>14.785364467142259</v>
      </c>
      <c r="Y11" s="69">
        <v>17.269866183875902</v>
      </c>
      <c r="Z11" s="69">
        <v>18.296062852187003</v>
      </c>
      <c r="AA11" s="69">
        <v>21.023502443021009</v>
      </c>
      <c r="AB11" s="69">
        <v>25.046245720812198</v>
      </c>
      <c r="AC11" s="69"/>
      <c r="AD11" s="69">
        <f t="shared" si="32"/>
        <v>6.7501828686251955</v>
      </c>
      <c r="AE11" s="69">
        <f>'RD T1'!E97</f>
        <v>13.064415985625873</v>
      </c>
      <c r="AF11" s="69">
        <f t="shared" si="33"/>
        <v>19.814598854251066</v>
      </c>
      <c r="AH11" t="str">
        <f t="shared" si="34"/>
        <v>22 Health professionals</v>
      </c>
      <c r="AI11" s="69">
        <v>7.601302309656405</v>
      </c>
      <c r="AJ11" s="69">
        <v>5.950867252612988</v>
      </c>
      <c r="AK11" s="69">
        <v>5.7162861234034832</v>
      </c>
      <c r="AL11" s="69">
        <v>3.5054932609363907</v>
      </c>
      <c r="AM11" s="69">
        <v>1.386315223078241</v>
      </c>
      <c r="AN11" s="69"/>
      <c r="AO11" s="69">
        <f t="shared" si="35"/>
        <v>-4.3299709003252422</v>
      </c>
      <c r="AP11" s="69">
        <f>'RD T1'!E126</f>
        <v>1.1969871381955037</v>
      </c>
      <c r="AQ11" s="69">
        <f t="shared" si="36"/>
        <v>-3.1329837621297383</v>
      </c>
      <c r="AS11" t="str">
        <f t="shared" si="37"/>
        <v>22 Health professionals</v>
      </c>
      <c r="AT11" s="69">
        <v>0.96470290370110778</v>
      </c>
      <c r="AU11" s="69">
        <v>1.1479359342449642</v>
      </c>
      <c r="AV11" s="69">
        <v>1.3201775337598607</v>
      </c>
      <c r="AW11" s="69">
        <v>1.416469626864679</v>
      </c>
      <c r="AX11" s="69">
        <v>1.6496413445546247</v>
      </c>
      <c r="AY11" s="69"/>
      <c r="AZ11" s="69">
        <f t="shared" si="38"/>
        <v>0.32946381079476406</v>
      </c>
      <c r="BA11" s="69">
        <f>'RD T1'!E155</f>
        <v>0.77770667908212676</v>
      </c>
      <c r="BB11" s="69">
        <f t="shared" si="39"/>
        <v>1.1071704898768908</v>
      </c>
      <c r="BD11" t="str">
        <f t="shared" si="40"/>
        <v>22 Health professionals</v>
      </c>
      <c r="BE11" s="69">
        <v>3.6865617820119869</v>
      </c>
      <c r="BF11" s="69">
        <v>4.6761780000359803</v>
      </c>
      <c r="BG11" s="69">
        <v>5.0557676066861328</v>
      </c>
      <c r="BH11" s="69">
        <v>5.3582367605389472</v>
      </c>
      <c r="BI11" s="69">
        <v>5.6995068071155339</v>
      </c>
      <c r="BJ11" s="69"/>
      <c r="BK11" s="69">
        <f t="shared" si="41"/>
        <v>0.64373920042940114</v>
      </c>
      <c r="BL11" s="69">
        <f>'RD T1'!E184</f>
        <v>2.937855577639521</v>
      </c>
      <c r="BM11" s="69">
        <f t="shared" si="42"/>
        <v>3.5815947780689221</v>
      </c>
      <c r="BO11" t="str">
        <f t="shared" si="43"/>
        <v>22 Health professionals</v>
      </c>
      <c r="BP11" s="69">
        <v>2.9512826703579633</v>
      </c>
      <c r="BQ11" s="69">
        <v>3.4902060100333712</v>
      </c>
      <c r="BR11" s="69">
        <v>3.6781685535582214</v>
      </c>
      <c r="BS11" s="69">
        <v>3.4335344380395978</v>
      </c>
      <c r="BT11" s="69">
        <v>2.7393351591631276</v>
      </c>
      <c r="BU11" s="69"/>
      <c r="BV11" s="69">
        <f t="shared" si="44"/>
        <v>-0.93883339439509372</v>
      </c>
      <c r="BW11" s="69">
        <f>'RD T1'!E213</f>
        <v>1.6245010866588527</v>
      </c>
      <c r="BX11" s="69">
        <f t="shared" si="45"/>
        <v>0.68566769226375901</v>
      </c>
      <c r="BZ11" t="str">
        <f t="shared" si="46"/>
        <v>22 Health professionals</v>
      </c>
      <c r="CA11" s="69">
        <v>2.043645284316105</v>
      </c>
      <c r="CB11" s="69">
        <v>1.9886608934462433</v>
      </c>
      <c r="CC11" s="69">
        <v>1.988944540509533</v>
      </c>
      <c r="CD11" s="69">
        <v>2.2673040289528261</v>
      </c>
      <c r="CE11" s="69">
        <v>1.5173801715807806</v>
      </c>
      <c r="CF11" s="69"/>
      <c r="CG11" s="69">
        <f t="shared" si="47"/>
        <v>-0.47156436892875231</v>
      </c>
      <c r="CH11" s="69">
        <f>'RD T1'!E242</f>
        <v>0.83193357139257229</v>
      </c>
      <c r="CI11" s="69">
        <f t="shared" si="48"/>
        <v>0.36036920246381998</v>
      </c>
      <c r="CK11" t="str">
        <f t="shared" si="49"/>
        <v>22 Health professionals</v>
      </c>
      <c r="CL11" s="69">
        <v>0.17385223989670995</v>
      </c>
      <c r="CM11" s="69">
        <v>0.24402980970896135</v>
      </c>
      <c r="CN11" s="69">
        <v>0.22827617794541663</v>
      </c>
      <c r="CO11" s="69">
        <v>0.31027346309092679</v>
      </c>
      <c r="CP11" s="69">
        <v>0.32470408819391189</v>
      </c>
      <c r="CQ11" s="69"/>
      <c r="CR11" s="69">
        <f t="shared" si="50"/>
        <v>9.6427910248495258E-2</v>
      </c>
      <c r="CS11" s="69">
        <f>'RD T1'!E271</f>
        <v>0.12650645643237429</v>
      </c>
      <c r="CT11" s="69">
        <f t="shared" si="51"/>
        <v>0.22293436668086955</v>
      </c>
    </row>
    <row r="12" spans="1:98" x14ac:dyDescent="0.2">
      <c r="A12" s="10" t="str">
        <f>name!D8</f>
        <v>23 Teaching and other educational professionals</v>
      </c>
      <c r="B12" s="69">
        <v>3.0931384373952633</v>
      </c>
      <c r="C12" s="69">
        <v>3.7264996460447399</v>
      </c>
      <c r="D12" s="69">
        <v>3.654069251235839</v>
      </c>
      <c r="E12" s="69">
        <v>4.0212023749235062</v>
      </c>
      <c r="F12" s="69">
        <v>4.5707506033542957</v>
      </c>
      <c r="G12" s="11"/>
      <c r="H12" s="69">
        <f t="shared" si="26"/>
        <v>0.91668135211845669</v>
      </c>
      <c r="I12" s="69">
        <f>'RD T1'!E40</f>
        <v>1.9234017048815355</v>
      </c>
      <c r="J12" s="69">
        <f t="shared" si="27"/>
        <v>2.8400830569999922</v>
      </c>
      <c r="L12" t="str">
        <f t="shared" si="28"/>
        <v>23 Teaching and other educational professionals</v>
      </c>
      <c r="M12" s="69">
        <v>16.35656564440248</v>
      </c>
      <c r="N12" s="69">
        <v>20.789497314046226</v>
      </c>
      <c r="O12" s="69">
        <v>20.048681733107038</v>
      </c>
      <c r="P12" s="69">
        <v>21.876538176208147</v>
      </c>
      <c r="Q12" s="69">
        <v>24.867235602669954</v>
      </c>
      <c r="R12" s="11"/>
      <c r="S12" s="69">
        <f t="shared" si="29"/>
        <v>4.8185538695629155</v>
      </c>
      <c r="T12" s="69">
        <f>'RD T1'!E69</f>
        <v>10.738479828384937</v>
      </c>
      <c r="U12" s="69">
        <f t="shared" si="30"/>
        <v>15.557033697947853</v>
      </c>
      <c r="W12" t="str">
        <f t="shared" si="31"/>
        <v>23 Teaching and other educational professionals</v>
      </c>
      <c r="X12" s="69">
        <v>11.817478654173405</v>
      </c>
      <c r="Y12" s="69">
        <v>10.27298391751523</v>
      </c>
      <c r="Z12" s="69">
        <v>11.975266550201249</v>
      </c>
      <c r="AA12" s="69">
        <v>10.133486958500788</v>
      </c>
      <c r="AB12" s="69">
        <v>8.4885340017844371</v>
      </c>
      <c r="AC12" s="69"/>
      <c r="AD12" s="69">
        <f t="shared" si="32"/>
        <v>-3.4867325484168123</v>
      </c>
      <c r="AE12" s="69">
        <f>'RD T1'!E98</f>
        <v>5.3589627316341817</v>
      </c>
      <c r="AF12" s="69">
        <f t="shared" si="33"/>
        <v>1.8722301832173693</v>
      </c>
      <c r="AH12" t="str">
        <f t="shared" si="34"/>
        <v>23 Teaching and other educational professionals</v>
      </c>
      <c r="AI12" s="69">
        <v>1.7201444065478626</v>
      </c>
      <c r="AJ12" s="69">
        <v>0.95260723951663939</v>
      </c>
      <c r="AK12" s="69">
        <v>0.97837111725974502</v>
      </c>
      <c r="AL12" s="69">
        <v>0.59340951762207073</v>
      </c>
      <c r="AM12" s="69">
        <v>0.59621644548451302</v>
      </c>
      <c r="AN12" s="69"/>
      <c r="AO12" s="69">
        <f t="shared" si="35"/>
        <v>-0.38215467177523199</v>
      </c>
      <c r="AP12" s="69">
        <f>'RD T1'!E127</f>
        <v>0.18475253074042727</v>
      </c>
      <c r="AQ12" s="69">
        <f t="shared" si="36"/>
        <v>-0.19740214103480472</v>
      </c>
      <c r="AS12" t="str">
        <f t="shared" si="37"/>
        <v>23 Teaching and other educational professionals</v>
      </c>
      <c r="AT12" s="69">
        <v>0.49368596167363854</v>
      </c>
      <c r="AU12" s="69">
        <v>0.43536761881191283</v>
      </c>
      <c r="AV12" s="69">
        <v>0.52621768897574328</v>
      </c>
      <c r="AW12" s="69">
        <v>0.43929802590548245</v>
      </c>
      <c r="AX12" s="69">
        <v>0.39805802294943143</v>
      </c>
      <c r="AY12" s="69"/>
      <c r="AZ12" s="69">
        <f t="shared" si="38"/>
        <v>-0.12815966602631185</v>
      </c>
      <c r="BA12" s="69">
        <f>'RD T1'!E156</f>
        <v>0.21027868156353124</v>
      </c>
      <c r="BB12" s="69">
        <f t="shared" si="39"/>
        <v>8.2119015537219398E-2</v>
      </c>
      <c r="BD12" t="str">
        <f t="shared" si="40"/>
        <v>23 Teaching and other educational professionals</v>
      </c>
      <c r="BE12" s="69">
        <v>1.7771307424451037</v>
      </c>
      <c r="BF12" s="69">
        <v>1.9845292824523353</v>
      </c>
      <c r="BG12" s="69">
        <v>2.2672768241183592</v>
      </c>
      <c r="BH12" s="69">
        <v>2.2527910951128591</v>
      </c>
      <c r="BI12" s="69">
        <v>2.613440339541854</v>
      </c>
      <c r="BJ12" s="69"/>
      <c r="BK12" s="69">
        <f t="shared" si="41"/>
        <v>0.34616351542349477</v>
      </c>
      <c r="BL12" s="69">
        <f>'RD T1'!E185</f>
        <v>1.0325810062944418</v>
      </c>
      <c r="BM12" s="69">
        <f t="shared" si="42"/>
        <v>1.3787445217179366</v>
      </c>
      <c r="BO12" t="str">
        <f t="shared" si="43"/>
        <v>23 Teaching and other educational professionals</v>
      </c>
      <c r="BP12" s="69">
        <v>1.3617130262926784</v>
      </c>
      <c r="BQ12" s="69">
        <v>1.3641433965661656</v>
      </c>
      <c r="BR12" s="69">
        <v>1.5596972947253347</v>
      </c>
      <c r="BS12" s="69">
        <v>1.322796923420166</v>
      </c>
      <c r="BT12" s="69">
        <v>1.0510229626773238</v>
      </c>
      <c r="BU12" s="69"/>
      <c r="BV12" s="69">
        <f t="shared" si="44"/>
        <v>-0.50867433204801094</v>
      </c>
      <c r="BW12" s="69">
        <f>'RD T1'!E214</f>
        <v>0.61389385939947461</v>
      </c>
      <c r="BX12" s="69">
        <f t="shared" si="45"/>
        <v>0.10521952735146367</v>
      </c>
      <c r="BZ12" t="str">
        <f t="shared" si="46"/>
        <v>23 Teaching and other educational professionals</v>
      </c>
      <c r="CA12" s="69">
        <v>1.0841954711543078</v>
      </c>
      <c r="CB12" s="69">
        <v>0.97647347816949048</v>
      </c>
      <c r="CC12" s="69">
        <v>1.1809882572772561</v>
      </c>
      <c r="CD12" s="69">
        <v>1.1365378665194024</v>
      </c>
      <c r="CE12" s="69">
        <v>0.8496632794164779</v>
      </c>
      <c r="CF12" s="69"/>
      <c r="CG12" s="69">
        <f t="shared" si="47"/>
        <v>-0.33132497786077819</v>
      </c>
      <c r="CH12" s="69">
        <f>'RD T1'!E243</f>
        <v>0.47011986642987974</v>
      </c>
      <c r="CI12" s="69">
        <f t="shared" si="48"/>
        <v>0.13879488856910155</v>
      </c>
      <c r="CK12" t="str">
        <f t="shared" si="49"/>
        <v>23 Teaching and other educational professionals</v>
      </c>
      <c r="CL12" s="69">
        <v>0.171304915839187</v>
      </c>
      <c r="CM12" s="69">
        <v>0.23382481506630784</v>
      </c>
      <c r="CN12" s="69">
        <v>0.27289127627119503</v>
      </c>
      <c r="CO12" s="69">
        <v>0.36121814960499443</v>
      </c>
      <c r="CP12" s="69">
        <v>0.32697465872571085</v>
      </c>
      <c r="CQ12" s="69"/>
      <c r="CR12" s="69">
        <f t="shared" si="50"/>
        <v>5.4083382454515827E-2</v>
      </c>
      <c r="CS12" s="69">
        <f>'RD T1'!E272</f>
        <v>0.15275771480071848</v>
      </c>
      <c r="CT12" s="69">
        <f t="shared" si="51"/>
        <v>0.20684109725523431</v>
      </c>
    </row>
    <row r="13" spans="1:98" x14ac:dyDescent="0.2">
      <c r="A13" s="10" t="str">
        <f>name!D9</f>
        <v>24 Business, media and public service professionals</v>
      </c>
      <c r="B13" s="69">
        <v>0.72709924644763801</v>
      </c>
      <c r="C13" s="69">
        <v>1.0683756327917961</v>
      </c>
      <c r="D13" s="69">
        <v>1.0808093881719001</v>
      </c>
      <c r="E13" s="69">
        <v>1.4276153204819675</v>
      </c>
      <c r="F13" s="69">
        <v>1.9483213353066497</v>
      </c>
      <c r="G13" s="11"/>
      <c r="H13" s="69">
        <f t="shared" si="26"/>
        <v>0.86751194713474966</v>
      </c>
      <c r="I13" s="69">
        <f>'RD T1'!E41</f>
        <v>0.74704881681060131</v>
      </c>
      <c r="J13" s="69">
        <f t="shared" si="27"/>
        <v>1.614560763945351</v>
      </c>
      <c r="L13" t="str">
        <f t="shared" si="28"/>
        <v>24 Business, media and public service professionals</v>
      </c>
      <c r="M13" s="69">
        <v>9.447309950688572</v>
      </c>
      <c r="N13" s="69">
        <v>14.481635057978837</v>
      </c>
      <c r="O13" s="69">
        <v>14.652243575459323</v>
      </c>
      <c r="P13" s="69">
        <v>18.288082687627622</v>
      </c>
      <c r="Q13" s="69">
        <v>23.764906058955912</v>
      </c>
      <c r="R13" s="11"/>
      <c r="S13" s="69">
        <f t="shared" si="29"/>
        <v>9.1126624834965888</v>
      </c>
      <c r="T13" s="69">
        <f>'RD T1'!E70</f>
        <v>9.2483368343372057</v>
      </c>
      <c r="U13" s="69">
        <f t="shared" si="30"/>
        <v>18.360999317833794</v>
      </c>
      <c r="W13" t="str">
        <f t="shared" si="31"/>
        <v>24 Business, media and public service professionals</v>
      </c>
      <c r="X13" s="69">
        <v>19.438722206730112</v>
      </c>
      <c r="Y13" s="69">
        <v>21.809176257918448</v>
      </c>
      <c r="Z13" s="69">
        <v>26.794957935223788</v>
      </c>
      <c r="AA13" s="69">
        <v>29.719161174946876</v>
      </c>
      <c r="AB13" s="69">
        <v>34.181838672714257</v>
      </c>
      <c r="AC13" s="69"/>
      <c r="AD13" s="69">
        <f t="shared" si="32"/>
        <v>7.3868807374904684</v>
      </c>
      <c r="AE13" s="69">
        <f>'RD T1'!E99</f>
        <v>16.579556523669787</v>
      </c>
      <c r="AF13" s="69">
        <f t="shared" si="33"/>
        <v>23.966437261160255</v>
      </c>
      <c r="AH13" t="str">
        <f t="shared" si="34"/>
        <v>24 Business, media and public service professionals</v>
      </c>
      <c r="AI13" s="69">
        <v>2.2056114749528368</v>
      </c>
      <c r="AJ13" s="69">
        <v>2.0156418927172113</v>
      </c>
      <c r="AK13" s="69">
        <v>2.37766694774762</v>
      </c>
      <c r="AL13" s="69">
        <v>2.3438936092262557</v>
      </c>
      <c r="AM13" s="69">
        <v>2.6392770496357936</v>
      </c>
      <c r="AN13" s="69"/>
      <c r="AO13" s="69">
        <f t="shared" si="35"/>
        <v>0.26161010188817357</v>
      </c>
      <c r="AP13" s="69">
        <f>'RD T1'!E128</f>
        <v>0.96868250649468934</v>
      </c>
      <c r="AQ13" s="69">
        <f t="shared" si="36"/>
        <v>1.2302926083828629</v>
      </c>
      <c r="AS13" t="str">
        <f t="shared" si="37"/>
        <v>24 Business, media and public service professionals</v>
      </c>
      <c r="AT13" s="69">
        <v>3.2851558122897697</v>
      </c>
      <c r="AU13" s="69">
        <v>3.3774576259041047</v>
      </c>
      <c r="AV13" s="69">
        <v>4.3483696659800435</v>
      </c>
      <c r="AW13" s="69">
        <v>4.7319719284456188</v>
      </c>
      <c r="AX13" s="69">
        <v>5.563118868069421</v>
      </c>
      <c r="AY13" s="69"/>
      <c r="AZ13" s="69">
        <f t="shared" si="38"/>
        <v>1.2147492020893775</v>
      </c>
      <c r="BA13" s="69">
        <f>'RD T1'!E157</f>
        <v>2.4371051266049144</v>
      </c>
      <c r="BB13" s="69">
        <f t="shared" si="39"/>
        <v>3.6518543286942919</v>
      </c>
      <c r="BD13" t="str">
        <f t="shared" si="40"/>
        <v>24 Business, media and public service professionals</v>
      </c>
      <c r="BE13" s="69">
        <v>7.6372962326346663</v>
      </c>
      <c r="BF13" s="69">
        <v>9.7984567192342773</v>
      </c>
      <c r="BG13" s="69">
        <v>10.570246822054331</v>
      </c>
      <c r="BH13" s="69">
        <v>11.428343458867626</v>
      </c>
      <c r="BI13" s="69">
        <v>12.651167879801408</v>
      </c>
      <c r="BJ13" s="69"/>
      <c r="BK13" s="69">
        <f t="shared" si="41"/>
        <v>2.0809210577470765</v>
      </c>
      <c r="BL13" s="69">
        <f>'RD T1'!E186</f>
        <v>4.9688983195384289</v>
      </c>
      <c r="BM13" s="69">
        <f t="shared" si="42"/>
        <v>7.0498193772855053</v>
      </c>
      <c r="BO13" t="str">
        <f t="shared" si="43"/>
        <v>24 Business, media and public service professionals</v>
      </c>
      <c r="BP13" s="69">
        <v>5.5468910527080411</v>
      </c>
      <c r="BQ13" s="69">
        <v>6.3650751698956656</v>
      </c>
      <c r="BR13" s="69">
        <v>6.9205679652135528</v>
      </c>
      <c r="BS13" s="69">
        <v>6.4342135449792472</v>
      </c>
      <c r="BT13" s="69">
        <v>5.2768268477362881</v>
      </c>
      <c r="BU13" s="69"/>
      <c r="BV13" s="69">
        <f t="shared" si="44"/>
        <v>-1.6437411174772647</v>
      </c>
      <c r="BW13" s="69">
        <f>'RD T1'!E215</f>
        <v>2.5731012456934415</v>
      </c>
      <c r="BX13" s="69">
        <f t="shared" si="45"/>
        <v>0.92936012821617675</v>
      </c>
      <c r="BZ13" t="str">
        <f t="shared" si="46"/>
        <v>24 Business, media and public service professionals</v>
      </c>
      <c r="CA13" s="69">
        <v>3.6566314334242489</v>
      </c>
      <c r="CB13" s="69">
        <v>3.7903427729706389</v>
      </c>
      <c r="CC13" s="69">
        <v>4.3954701398080314</v>
      </c>
      <c r="CD13" s="69">
        <v>4.3023441501026385</v>
      </c>
      <c r="CE13" s="69">
        <v>2.9264852891287485</v>
      </c>
      <c r="CF13" s="69"/>
      <c r="CG13" s="69">
        <f t="shared" si="47"/>
        <v>-1.4689848506792829</v>
      </c>
      <c r="CH13" s="69">
        <f>'RD T1'!E244</f>
        <v>1.5787873649621949</v>
      </c>
      <c r="CI13" s="69">
        <f t="shared" si="48"/>
        <v>0.10980251428291199</v>
      </c>
      <c r="CK13" t="str">
        <f t="shared" si="49"/>
        <v>24 Business, media and public service professionals</v>
      </c>
      <c r="CL13" s="69">
        <v>0.63923885556730753</v>
      </c>
      <c r="CM13" s="69">
        <v>0.87089145915043742</v>
      </c>
      <c r="CN13" s="69">
        <v>0.85453218381879936</v>
      </c>
      <c r="CO13" s="69">
        <v>1.0424758210094474</v>
      </c>
      <c r="CP13" s="69">
        <v>0.92173503089564246</v>
      </c>
      <c r="CQ13" s="69"/>
      <c r="CR13" s="69">
        <f t="shared" si="50"/>
        <v>6.7202847076843097E-2</v>
      </c>
      <c r="CS13" s="69">
        <f>'RD T1'!E273</f>
        <v>0.37890202896932301</v>
      </c>
      <c r="CT13" s="69">
        <f t="shared" si="51"/>
        <v>0.44610487604616611</v>
      </c>
    </row>
    <row r="14" spans="1:98" x14ac:dyDescent="0.2">
      <c r="A14" s="10" t="str">
        <f>name!D10</f>
        <v>31 Science, engineering and technology associate professionals</v>
      </c>
      <c r="B14" s="69">
        <v>0.22688378862077221</v>
      </c>
      <c r="C14" s="69">
        <v>0.36688004191360057</v>
      </c>
      <c r="D14" s="69">
        <v>0.37546293081205506</v>
      </c>
      <c r="E14" s="69">
        <v>0.42099699262638768</v>
      </c>
      <c r="F14" s="69">
        <v>0.60795324885629498</v>
      </c>
      <c r="G14" s="11"/>
      <c r="H14" s="69">
        <f t="shared" si="26"/>
        <v>0.23249031804423992</v>
      </c>
      <c r="I14" s="69">
        <f>'RD T1'!E42</f>
        <v>0.20896207613380793</v>
      </c>
      <c r="J14" s="69">
        <f t="shared" si="27"/>
        <v>0.44145239417804782</v>
      </c>
      <c r="L14" t="str">
        <f t="shared" si="28"/>
        <v>31 Science, engineering and technology associate professionals</v>
      </c>
      <c r="M14" s="69">
        <v>1.4205104780101083</v>
      </c>
      <c r="N14" s="69">
        <v>2.0719370608736307</v>
      </c>
      <c r="O14" s="69">
        <v>2.091247686631164</v>
      </c>
      <c r="P14" s="69">
        <v>2.2282256909136557</v>
      </c>
      <c r="Q14" s="69">
        <v>3.0434115665263004</v>
      </c>
      <c r="R14" s="11"/>
      <c r="S14" s="69">
        <f t="shared" si="29"/>
        <v>0.9521638798951364</v>
      </c>
      <c r="T14" s="69">
        <f>'RD T1'!E71</f>
        <v>1.0348698670355754</v>
      </c>
      <c r="U14" s="69">
        <f t="shared" si="30"/>
        <v>1.9870337469307118</v>
      </c>
      <c r="W14" t="str">
        <f t="shared" si="31"/>
        <v>31 Science, engineering and technology associate professionals</v>
      </c>
      <c r="X14" s="69">
        <v>3.757089966317388</v>
      </c>
      <c r="Y14" s="69">
        <v>4.4467428624169258</v>
      </c>
      <c r="Z14" s="69">
        <v>5.1574278494301664</v>
      </c>
      <c r="AA14" s="69">
        <v>4.7483449337335077</v>
      </c>
      <c r="AB14" s="69">
        <v>5.418277676526694</v>
      </c>
      <c r="AC14" s="69"/>
      <c r="AD14" s="69">
        <f t="shared" si="32"/>
        <v>0.2608498270965276</v>
      </c>
      <c r="AE14" s="69">
        <f>'RD T1'!E100</f>
        <v>2.2198741661346753</v>
      </c>
      <c r="AF14" s="69">
        <f t="shared" si="33"/>
        <v>2.4807239932312029</v>
      </c>
      <c r="AH14" t="str">
        <f t="shared" si="34"/>
        <v>31 Science, engineering and technology associate professionals</v>
      </c>
      <c r="AI14" s="69">
        <v>0.69088330959251709</v>
      </c>
      <c r="AJ14" s="69">
        <v>0.76976283921518585</v>
      </c>
      <c r="AK14" s="69">
        <v>0.95277869075549138</v>
      </c>
      <c r="AL14" s="69">
        <v>0.96614247129319075</v>
      </c>
      <c r="AM14" s="69">
        <v>1.2989313410934373</v>
      </c>
      <c r="AN14" s="69"/>
      <c r="AO14" s="69">
        <f t="shared" si="35"/>
        <v>0.34615265033794596</v>
      </c>
      <c r="AP14" s="69">
        <f>'RD T1'!E129</f>
        <v>0.49926066986785811</v>
      </c>
      <c r="AQ14" s="69">
        <f t="shared" si="36"/>
        <v>0.84541332020580406</v>
      </c>
      <c r="AS14" t="str">
        <f t="shared" si="37"/>
        <v>31 Science, engineering and technology associate professionals</v>
      </c>
      <c r="AT14" s="69">
        <v>1.8888512933167216</v>
      </c>
      <c r="AU14" s="69">
        <v>1.9237387727780653</v>
      </c>
      <c r="AV14" s="69">
        <v>2.3657024934627069</v>
      </c>
      <c r="AW14" s="69">
        <v>1.911040801901148</v>
      </c>
      <c r="AX14" s="69">
        <v>2.0006398323506591</v>
      </c>
      <c r="AY14" s="69"/>
      <c r="AZ14" s="69">
        <f t="shared" si="38"/>
        <v>-0.36506266111204777</v>
      </c>
      <c r="BA14" s="69">
        <f>'RD T1'!E158</f>
        <v>0.74768180183604427</v>
      </c>
      <c r="BB14" s="69">
        <f t="shared" si="39"/>
        <v>0.3826191407239965</v>
      </c>
      <c r="BD14" t="str">
        <f t="shared" si="40"/>
        <v>31 Science, engineering and technology associate professionals</v>
      </c>
      <c r="BE14" s="69">
        <v>3.7108315849299256</v>
      </c>
      <c r="BF14" s="69">
        <v>4.5055491872383762</v>
      </c>
      <c r="BG14" s="69">
        <v>4.7035040625432361</v>
      </c>
      <c r="BH14" s="69">
        <v>3.6615033373405548</v>
      </c>
      <c r="BI14" s="69">
        <v>3.3220131973459721</v>
      </c>
      <c r="BJ14" s="69"/>
      <c r="BK14" s="69">
        <f t="shared" si="41"/>
        <v>-1.3814908651972639</v>
      </c>
      <c r="BL14" s="69">
        <f>'RD T1'!E187</f>
        <v>1.3139519017820613</v>
      </c>
      <c r="BM14" s="69">
        <f t="shared" si="42"/>
        <v>-6.7538963415202602E-2</v>
      </c>
      <c r="BO14" t="str">
        <f t="shared" si="43"/>
        <v>31 Science, engineering and technology associate professionals</v>
      </c>
      <c r="BP14" s="69">
        <v>2.5729509093146787</v>
      </c>
      <c r="BQ14" s="69">
        <v>3.1005021182397572</v>
      </c>
      <c r="BR14" s="69">
        <v>3.2466857122813448</v>
      </c>
      <c r="BS14" s="69">
        <v>2.5136609712826368</v>
      </c>
      <c r="BT14" s="69">
        <v>2.3081642685705623</v>
      </c>
      <c r="BU14" s="69"/>
      <c r="BV14" s="69">
        <f t="shared" si="44"/>
        <v>-0.9385214437107825</v>
      </c>
      <c r="BW14" s="69">
        <f>'RD T1'!E216</f>
        <v>0.96848358451790417</v>
      </c>
      <c r="BX14" s="69">
        <f t="shared" si="45"/>
        <v>2.9962140807121673E-2</v>
      </c>
      <c r="BZ14" t="str">
        <f t="shared" si="46"/>
        <v>31 Science, engineering and technology associate professionals</v>
      </c>
      <c r="CA14" s="69">
        <v>2.129756955264078</v>
      </c>
      <c r="CB14" s="69">
        <v>2.4436380615140298</v>
      </c>
      <c r="CC14" s="69">
        <v>2.8100755858641073</v>
      </c>
      <c r="CD14" s="69">
        <v>2.1354762675408323</v>
      </c>
      <c r="CE14" s="69">
        <v>1.6929489450187953</v>
      </c>
      <c r="CF14" s="69"/>
      <c r="CG14" s="69">
        <f t="shared" si="47"/>
        <v>-1.117126640845312</v>
      </c>
      <c r="CH14" s="69">
        <f>'RD T1'!E245</f>
        <v>0.76246977593110932</v>
      </c>
      <c r="CI14" s="69">
        <f t="shared" si="48"/>
        <v>-0.35465686491420267</v>
      </c>
      <c r="CK14" t="str">
        <f t="shared" si="49"/>
        <v>31 Science, engineering and technology associate professionals</v>
      </c>
      <c r="CL14" s="69">
        <v>0.30160756997250887</v>
      </c>
      <c r="CM14" s="69">
        <v>0.41917872403018142</v>
      </c>
      <c r="CN14" s="69">
        <v>0.4602535624512199</v>
      </c>
      <c r="CO14" s="69">
        <v>0.5187552168392825</v>
      </c>
      <c r="CP14" s="69">
        <v>0.52064910412734289</v>
      </c>
      <c r="CQ14" s="69"/>
      <c r="CR14" s="69">
        <f t="shared" si="50"/>
        <v>6.0395541676122988E-2</v>
      </c>
      <c r="CS14" s="69">
        <f>'RD T1'!E274</f>
        <v>0.20697248770245927</v>
      </c>
      <c r="CT14" s="69">
        <f t="shared" si="51"/>
        <v>0.26736802937858228</v>
      </c>
    </row>
    <row r="15" spans="1:98" x14ac:dyDescent="0.2">
      <c r="A15" s="10" t="str">
        <f>name!D11</f>
        <v>32 Health and social care associate professionals</v>
      </c>
      <c r="B15" s="69">
        <v>7.0178012077201007E-2</v>
      </c>
      <c r="C15" s="69">
        <v>0.11686791737102056</v>
      </c>
      <c r="D15" s="69">
        <v>8.459383159561841E-2</v>
      </c>
      <c r="E15" s="69">
        <v>0.11102227773155718</v>
      </c>
      <c r="F15" s="69">
        <v>0.16337519188843042</v>
      </c>
      <c r="G15" s="11"/>
      <c r="H15" s="69">
        <f t="shared" si="26"/>
        <v>7.8781360292812005E-2</v>
      </c>
      <c r="I15" s="69">
        <f>'RD T1'!E43</f>
        <v>6.8607117711870835E-2</v>
      </c>
      <c r="J15" s="69">
        <f t="shared" si="27"/>
        <v>0.14738847800468285</v>
      </c>
      <c r="L15" t="str">
        <f t="shared" si="28"/>
        <v>32 Health and social care associate professionals</v>
      </c>
      <c r="M15" s="69">
        <v>1.4583879317987487</v>
      </c>
      <c r="N15" s="69">
        <v>2.3737363649506307</v>
      </c>
      <c r="O15" s="69">
        <v>2.0576203619895801</v>
      </c>
      <c r="P15" s="69">
        <v>2.54204376128106</v>
      </c>
      <c r="Q15" s="69">
        <v>3.5291787680007012</v>
      </c>
      <c r="R15" s="11"/>
      <c r="S15" s="69">
        <f t="shared" si="29"/>
        <v>1.4715584060111211</v>
      </c>
      <c r="T15" s="69">
        <f>'RD T1'!E72</f>
        <v>1.4288273022177032</v>
      </c>
      <c r="U15" s="69">
        <f t="shared" si="30"/>
        <v>2.900385708228824</v>
      </c>
      <c r="W15" t="str">
        <f t="shared" si="31"/>
        <v>32 Health and social care associate professionals</v>
      </c>
      <c r="X15" s="69">
        <v>4.8719312996395763</v>
      </c>
      <c r="Y15" s="69">
        <v>5.9371465907964653</v>
      </c>
      <c r="Z15" s="69">
        <v>6.1355637101572471</v>
      </c>
      <c r="AA15" s="69">
        <v>7.1244658703706643</v>
      </c>
      <c r="AB15" s="69">
        <v>9.3015499871548073</v>
      </c>
      <c r="AC15" s="69"/>
      <c r="AD15" s="69">
        <f t="shared" si="32"/>
        <v>3.1659862769975602</v>
      </c>
      <c r="AE15" s="69">
        <f>'RD T1'!E101</f>
        <v>4.9981187906120548</v>
      </c>
      <c r="AF15" s="69">
        <f t="shared" si="33"/>
        <v>8.164105067609615</v>
      </c>
      <c r="AH15" t="str">
        <f t="shared" si="34"/>
        <v>32 Health and social care associate professionals</v>
      </c>
      <c r="AI15" s="69">
        <v>3.4499446899393607</v>
      </c>
      <c r="AJ15" s="69">
        <v>3.0350760342295899</v>
      </c>
      <c r="AK15" s="69">
        <v>2.9992497585362043</v>
      </c>
      <c r="AL15" s="69">
        <v>2.2889830983004797</v>
      </c>
      <c r="AM15" s="69">
        <v>1.3660336171661813</v>
      </c>
      <c r="AN15" s="69"/>
      <c r="AO15" s="69">
        <f t="shared" si="35"/>
        <v>-1.633216141370023</v>
      </c>
      <c r="AP15" s="69">
        <f>'RD T1'!E130</f>
        <v>0.90924305601264754</v>
      </c>
      <c r="AQ15" s="69">
        <f t="shared" si="36"/>
        <v>-0.72397308535737548</v>
      </c>
      <c r="AS15" t="str">
        <f t="shared" si="37"/>
        <v>32 Health and social care associate professionals</v>
      </c>
      <c r="AT15" s="69">
        <v>0.77224030113187181</v>
      </c>
      <c r="AU15" s="69">
        <v>0.91783082926994419</v>
      </c>
      <c r="AV15" s="69">
        <v>1.017329071332935</v>
      </c>
      <c r="AW15" s="69">
        <v>1.0058543907506945</v>
      </c>
      <c r="AX15" s="69">
        <v>1.1642130110009592</v>
      </c>
      <c r="AY15" s="69"/>
      <c r="AZ15" s="69">
        <f t="shared" si="38"/>
        <v>0.14688393966802415</v>
      </c>
      <c r="BA15" s="69">
        <f>'RD T1'!E159</f>
        <v>0.62309277824466258</v>
      </c>
      <c r="BB15" s="69">
        <f t="shared" si="39"/>
        <v>0.76997671791268674</v>
      </c>
      <c r="BD15" t="str">
        <f t="shared" si="40"/>
        <v>32 Health and social care associate professionals</v>
      </c>
      <c r="BE15" s="69">
        <v>3.2187523273627576</v>
      </c>
      <c r="BF15" s="69">
        <v>4.0729177616495083</v>
      </c>
      <c r="BG15" s="69">
        <v>4.4343485372637526</v>
      </c>
      <c r="BH15" s="69">
        <v>4.401127845826017</v>
      </c>
      <c r="BI15" s="69">
        <v>4.9089124840595399</v>
      </c>
      <c r="BJ15" s="69"/>
      <c r="BK15" s="69">
        <f t="shared" si="41"/>
        <v>0.47456394679578739</v>
      </c>
      <c r="BL15" s="69">
        <f>'RD T1'!E188</f>
        <v>2.6058661031907704</v>
      </c>
      <c r="BM15" s="69">
        <f t="shared" si="42"/>
        <v>3.0804300499865578</v>
      </c>
      <c r="BO15" t="str">
        <f t="shared" si="43"/>
        <v>32 Health and social care associate professionals</v>
      </c>
      <c r="BP15" s="69">
        <v>2.7865486909968045</v>
      </c>
      <c r="BQ15" s="69">
        <v>3.1700120577404101</v>
      </c>
      <c r="BR15" s="69">
        <v>3.2431312393592586</v>
      </c>
      <c r="BS15" s="69">
        <v>2.8020472980206126</v>
      </c>
      <c r="BT15" s="69">
        <v>2.167630706445514</v>
      </c>
      <c r="BU15" s="69"/>
      <c r="BV15" s="69">
        <f t="shared" si="44"/>
        <v>-1.0755005329137446</v>
      </c>
      <c r="BW15" s="69">
        <f>'RD T1'!E217</f>
        <v>1.4679196286412191</v>
      </c>
      <c r="BX15" s="69">
        <f t="shared" si="45"/>
        <v>0.39241909572747447</v>
      </c>
      <c r="BZ15" t="str">
        <f t="shared" si="46"/>
        <v>32 Health and social care associate professionals</v>
      </c>
      <c r="CA15" s="69">
        <v>1.2315291436134657</v>
      </c>
      <c r="CB15" s="69">
        <v>0.94404751819726074</v>
      </c>
      <c r="CC15" s="69">
        <v>0.93936890180062549</v>
      </c>
      <c r="CD15" s="69">
        <v>0.89421235691829903</v>
      </c>
      <c r="CE15" s="69">
        <v>0.57615078840718148</v>
      </c>
      <c r="CF15" s="69"/>
      <c r="CG15" s="69">
        <f t="shared" si="47"/>
        <v>-0.36321811339344401</v>
      </c>
      <c r="CH15" s="69">
        <f>'RD T1'!E246</f>
        <v>0.33982013685520818</v>
      </c>
      <c r="CI15" s="69">
        <f t="shared" si="48"/>
        <v>-2.3397976538235832E-2</v>
      </c>
      <c r="CK15" t="str">
        <f t="shared" si="49"/>
        <v>32 Health and social care associate professionals</v>
      </c>
      <c r="CL15" s="69">
        <v>0.12261716117131313</v>
      </c>
      <c r="CM15" s="69">
        <v>0.13916396427536151</v>
      </c>
      <c r="CN15" s="69">
        <v>0.13315000526730297</v>
      </c>
      <c r="CO15" s="69">
        <v>0.16645244232986264</v>
      </c>
      <c r="CP15" s="69">
        <v>0.18959071749367473</v>
      </c>
      <c r="CQ15" s="69"/>
      <c r="CR15" s="69">
        <f t="shared" si="50"/>
        <v>5.6440712226371759E-2</v>
      </c>
      <c r="CS15" s="69">
        <f>'RD T1'!E275</f>
        <v>7.7309241129516759E-2</v>
      </c>
      <c r="CT15" s="69">
        <f t="shared" si="51"/>
        <v>0.13374995335588852</v>
      </c>
    </row>
    <row r="16" spans="1:98" x14ac:dyDescent="0.2">
      <c r="A16" s="10" t="str">
        <f>name!D12</f>
        <v>33 Protective service occupations</v>
      </c>
      <c r="B16" s="69">
        <v>2.8434910420348635E-2</v>
      </c>
      <c r="C16" s="69">
        <v>3.9807486262283351E-2</v>
      </c>
      <c r="D16" s="69">
        <v>3.7717969428271887E-2</v>
      </c>
      <c r="E16" s="69">
        <v>5.9097555380659084E-2</v>
      </c>
      <c r="F16" s="69">
        <v>9.6983565244707054E-2</v>
      </c>
      <c r="G16" s="11"/>
      <c r="H16" s="69">
        <f t="shared" si="26"/>
        <v>5.9265595816435167E-2</v>
      </c>
      <c r="I16" s="69">
        <f>'RD T1'!E44</f>
        <v>2.5579214228340901E-2</v>
      </c>
      <c r="J16" s="69">
        <f t="shared" si="27"/>
        <v>8.4844810044776064E-2</v>
      </c>
      <c r="L16" t="str">
        <f t="shared" si="28"/>
        <v>33 Protective service occupations</v>
      </c>
      <c r="M16" s="69">
        <v>0.50854210453509507</v>
      </c>
      <c r="N16" s="69">
        <v>0.64087640922079503</v>
      </c>
      <c r="O16" s="69">
        <v>0.64874742337195856</v>
      </c>
      <c r="P16" s="69">
        <v>0.98147548838521392</v>
      </c>
      <c r="Q16" s="69">
        <v>1.5743699930007771</v>
      </c>
      <c r="R16" s="11"/>
      <c r="S16" s="69">
        <f t="shared" si="29"/>
        <v>0.9256225696288185</v>
      </c>
      <c r="T16" s="69">
        <f>'RD T1'!E73</f>
        <v>0.37000281215917141</v>
      </c>
      <c r="U16" s="69">
        <f t="shared" si="30"/>
        <v>1.2956253817879899</v>
      </c>
      <c r="W16" t="str">
        <f t="shared" si="31"/>
        <v>33 Protective service occupations</v>
      </c>
      <c r="X16" s="69">
        <v>2.565351318438061</v>
      </c>
      <c r="Y16" s="69">
        <v>2.6405033276932968</v>
      </c>
      <c r="Z16" s="69">
        <v>3.167383565436066</v>
      </c>
      <c r="AA16" s="69">
        <v>4.1345089650340761</v>
      </c>
      <c r="AB16" s="69">
        <v>6.0167049326981097</v>
      </c>
      <c r="AC16" s="69"/>
      <c r="AD16" s="69">
        <f t="shared" si="32"/>
        <v>2.8493213672620437</v>
      </c>
      <c r="AE16" s="69">
        <f>'RD T1'!E102</f>
        <v>1.8712412202119417</v>
      </c>
      <c r="AF16" s="69">
        <f t="shared" si="33"/>
        <v>4.7205625874739852</v>
      </c>
      <c r="AH16" t="str">
        <f t="shared" si="34"/>
        <v>33 Protective service occupations</v>
      </c>
      <c r="AI16" s="69">
        <v>0.74388162338827801</v>
      </c>
      <c r="AJ16" s="69">
        <v>0.71329588778492048</v>
      </c>
      <c r="AK16" s="69">
        <v>0.883652967002868</v>
      </c>
      <c r="AL16" s="69">
        <v>1.1080246434848962</v>
      </c>
      <c r="AM16" s="69">
        <v>1.5219539660681041</v>
      </c>
      <c r="AN16" s="69"/>
      <c r="AO16" s="69">
        <f t="shared" si="35"/>
        <v>0.63830099906523607</v>
      </c>
      <c r="AP16" s="69">
        <f>'RD T1'!E131</f>
        <v>0.43976026448898276</v>
      </c>
      <c r="AQ16" s="69">
        <f t="shared" si="36"/>
        <v>1.0780612635542188</v>
      </c>
      <c r="AS16" t="str">
        <f t="shared" si="37"/>
        <v>33 Protective service occupations</v>
      </c>
      <c r="AT16" s="69">
        <v>0.66308372884349331</v>
      </c>
      <c r="AU16" s="69">
        <v>0.55029290813525866</v>
      </c>
      <c r="AV16" s="69">
        <v>0.64499333037319517</v>
      </c>
      <c r="AW16" s="69">
        <v>0.69293587586443361</v>
      </c>
      <c r="AX16" s="69">
        <v>0.79716917001833409</v>
      </c>
      <c r="AY16" s="69"/>
      <c r="AZ16" s="69">
        <f t="shared" si="38"/>
        <v>0.15217583964513892</v>
      </c>
      <c r="BA16" s="69">
        <f>'RD T1'!E160</f>
        <v>0.24661429885118838</v>
      </c>
      <c r="BB16" s="69">
        <f t="shared" si="39"/>
        <v>0.39879013849632727</v>
      </c>
      <c r="BD16" t="str">
        <f t="shared" si="40"/>
        <v>33 Protective service occupations</v>
      </c>
      <c r="BE16" s="69">
        <v>3.1864725109612158</v>
      </c>
      <c r="BF16" s="69">
        <v>3.1582657039945468</v>
      </c>
      <c r="BG16" s="69">
        <v>3.0359201088202474</v>
      </c>
      <c r="BH16" s="69">
        <v>3.6185325678792464</v>
      </c>
      <c r="BI16" s="69">
        <v>3.8681823698708535</v>
      </c>
      <c r="BJ16" s="69"/>
      <c r="BK16" s="69">
        <f t="shared" si="41"/>
        <v>0.83226226105060608</v>
      </c>
      <c r="BL16" s="69">
        <f>'RD T1'!E189</f>
        <v>0.93851061950444414</v>
      </c>
      <c r="BM16" s="69">
        <f t="shared" si="42"/>
        <v>1.7707728805550502</v>
      </c>
      <c r="BO16" t="str">
        <f t="shared" si="43"/>
        <v>33 Protective service occupations</v>
      </c>
      <c r="BP16" s="69">
        <v>3.1680276927349813</v>
      </c>
      <c r="BQ16" s="69">
        <v>3.174918809132762</v>
      </c>
      <c r="BR16" s="69">
        <v>3.0416462131228101</v>
      </c>
      <c r="BS16" s="69">
        <v>3.1925909925909606</v>
      </c>
      <c r="BT16" s="69">
        <v>2.7029656826680486</v>
      </c>
      <c r="BU16" s="69"/>
      <c r="BV16" s="69">
        <f t="shared" si="44"/>
        <v>-0.33868053045476154</v>
      </c>
      <c r="BW16" s="69">
        <f>'RD T1'!E218</f>
        <v>0.86279044256360993</v>
      </c>
      <c r="BX16" s="69">
        <f t="shared" si="45"/>
        <v>0.52410991210884839</v>
      </c>
      <c r="BZ16" t="str">
        <f t="shared" si="46"/>
        <v>33 Protective service occupations</v>
      </c>
      <c r="CA16" s="69">
        <v>1.8043989236527378</v>
      </c>
      <c r="CB16" s="69">
        <v>1.5074850512912155</v>
      </c>
      <c r="CC16" s="69">
        <v>1.5901059759235243</v>
      </c>
      <c r="CD16" s="69">
        <v>1.6809465345793397</v>
      </c>
      <c r="CE16" s="69">
        <v>1.1412251427514917</v>
      </c>
      <c r="CF16" s="69"/>
      <c r="CG16" s="69">
        <f t="shared" si="47"/>
        <v>-0.44888083317203264</v>
      </c>
      <c r="CH16" s="69">
        <f>'RD T1'!E247</f>
        <v>0.49109700402005174</v>
      </c>
      <c r="CI16" s="69">
        <f t="shared" si="48"/>
        <v>4.2216170848019097E-2</v>
      </c>
      <c r="CK16" t="str">
        <f t="shared" si="49"/>
        <v>33 Protective service occupations</v>
      </c>
      <c r="CL16" s="69">
        <v>0.28076468971371721</v>
      </c>
      <c r="CM16" s="69">
        <v>0.23915040400633847</v>
      </c>
      <c r="CN16" s="69">
        <v>0.20991553426878765</v>
      </c>
      <c r="CO16" s="69">
        <v>0.19758399679056285</v>
      </c>
      <c r="CP16" s="69">
        <v>8.2821932500104889E-2</v>
      </c>
      <c r="CQ16" s="69"/>
      <c r="CR16" s="69">
        <f t="shared" si="50"/>
        <v>-0.12709360176868276</v>
      </c>
      <c r="CS16" s="69">
        <f>'RD T1'!E276</f>
        <v>3.6945812813784229E-2</v>
      </c>
      <c r="CT16" s="69">
        <f t="shared" si="51"/>
        <v>-9.0147788954898528E-2</v>
      </c>
    </row>
    <row r="17" spans="1:98" x14ac:dyDescent="0.2">
      <c r="A17" s="10" t="str">
        <f>name!D13</f>
        <v>34 Culture, media and sports occupations</v>
      </c>
      <c r="B17" s="69">
        <v>0.12531497533155503</v>
      </c>
      <c r="C17" s="69">
        <v>0.17799186393442773</v>
      </c>
      <c r="D17" s="69">
        <v>0.18394337943637504</v>
      </c>
      <c r="E17" s="69">
        <v>0.20076745902805554</v>
      </c>
      <c r="F17" s="69">
        <v>0.26454069194670865</v>
      </c>
      <c r="G17" s="11"/>
      <c r="H17" s="69">
        <f t="shared" si="26"/>
        <v>8.0597312510333613E-2</v>
      </c>
      <c r="I17" s="69">
        <f>'RD T1'!E45</f>
        <v>0.10178271418868091</v>
      </c>
      <c r="J17" s="69">
        <f t="shared" si="27"/>
        <v>0.18238002669901454</v>
      </c>
      <c r="L17" t="str">
        <f t="shared" si="28"/>
        <v>34 Culture, media and sports occupations</v>
      </c>
      <c r="M17" s="69">
        <v>2.0673508288766724</v>
      </c>
      <c r="N17" s="69">
        <v>2.7815385336128897</v>
      </c>
      <c r="O17" s="69">
        <v>2.5826564673992491</v>
      </c>
      <c r="P17" s="69">
        <v>2.748419595766312</v>
      </c>
      <c r="Q17" s="69">
        <v>3.53968124128395</v>
      </c>
      <c r="R17" s="11"/>
      <c r="S17" s="69">
        <f t="shared" si="29"/>
        <v>0.95702477388470086</v>
      </c>
      <c r="T17" s="69">
        <f>'RD T1'!E74</f>
        <v>1.3742236877460945</v>
      </c>
      <c r="U17" s="69">
        <f t="shared" si="30"/>
        <v>2.3312484616307954</v>
      </c>
      <c r="W17" t="str">
        <f t="shared" si="31"/>
        <v>34 Culture, media and sports occupations</v>
      </c>
      <c r="X17" s="69">
        <v>5.5027805420901919</v>
      </c>
      <c r="Y17" s="69">
        <v>4.863789194027766</v>
      </c>
      <c r="Z17" s="69">
        <v>5.4920294627798691</v>
      </c>
      <c r="AA17" s="69">
        <v>5.166490009431544</v>
      </c>
      <c r="AB17" s="69">
        <v>5.6574195327396586</v>
      </c>
      <c r="AC17" s="69"/>
      <c r="AD17" s="69">
        <f t="shared" si="32"/>
        <v>0.16539006995978944</v>
      </c>
      <c r="AE17" s="69">
        <f>'RD T1'!E103</f>
        <v>2.6310548211846201</v>
      </c>
      <c r="AF17" s="69">
        <f t="shared" si="33"/>
        <v>2.7964448911444095</v>
      </c>
      <c r="AH17" t="str">
        <f t="shared" si="34"/>
        <v>34 Culture, media and sports occupations</v>
      </c>
      <c r="AI17" s="69">
        <v>0.65121678738426114</v>
      </c>
      <c r="AJ17" s="69">
        <v>0.60308660342346487</v>
      </c>
      <c r="AK17" s="69">
        <v>0.74100668499582423</v>
      </c>
      <c r="AL17" s="69">
        <v>0.69070836547679781</v>
      </c>
      <c r="AM17" s="69">
        <v>0.87944994703500201</v>
      </c>
      <c r="AN17" s="69"/>
      <c r="AO17" s="69">
        <f t="shared" si="35"/>
        <v>0.13844326203917778</v>
      </c>
      <c r="AP17" s="69">
        <f>'RD T1'!E132</f>
        <v>0.36129602772805669</v>
      </c>
      <c r="AQ17" s="69">
        <f t="shared" si="36"/>
        <v>0.49973928976723447</v>
      </c>
      <c r="AS17" t="str">
        <f t="shared" si="37"/>
        <v>34 Culture, media and sports occupations</v>
      </c>
      <c r="AT17" s="69">
        <v>0.91639489959324538</v>
      </c>
      <c r="AU17" s="69">
        <v>0.81666684620584018</v>
      </c>
      <c r="AV17" s="69">
        <v>0.91220585934120557</v>
      </c>
      <c r="AW17" s="69">
        <v>0.80585813798593076</v>
      </c>
      <c r="AX17" s="69">
        <v>0.8367150365823276</v>
      </c>
      <c r="AY17" s="69"/>
      <c r="AZ17" s="69">
        <f t="shared" si="38"/>
        <v>-7.5490822758877973E-2</v>
      </c>
      <c r="BA17" s="69">
        <f>'RD T1'!E161</f>
        <v>0.39545256024176956</v>
      </c>
      <c r="BB17" s="69">
        <f t="shared" si="39"/>
        <v>0.31996173748289158</v>
      </c>
      <c r="BD17" t="str">
        <f t="shared" si="40"/>
        <v>34 Culture, media and sports occupations</v>
      </c>
      <c r="BE17" s="69">
        <v>2.5489035471138539</v>
      </c>
      <c r="BF17" s="69">
        <v>2.5343306319785994</v>
      </c>
      <c r="BG17" s="69">
        <v>2.4431829412633457</v>
      </c>
      <c r="BH17" s="69">
        <v>2.0761770708547882</v>
      </c>
      <c r="BI17" s="69">
        <v>2.1757481768526281</v>
      </c>
      <c r="BJ17" s="69"/>
      <c r="BK17" s="69">
        <f t="shared" si="41"/>
        <v>-0.26743476441071756</v>
      </c>
      <c r="BL17" s="69">
        <f>'RD T1'!E190</f>
        <v>0.82589869479680456</v>
      </c>
      <c r="BM17" s="69">
        <f t="shared" si="42"/>
        <v>0.55846393038608699</v>
      </c>
      <c r="BO17" t="str">
        <f t="shared" si="43"/>
        <v>34 Culture, media and sports occupations</v>
      </c>
      <c r="BP17" s="69">
        <v>1.3999832377475352</v>
      </c>
      <c r="BQ17" s="69">
        <v>1.1951245650900695</v>
      </c>
      <c r="BR17" s="69">
        <v>1.1336264258041397</v>
      </c>
      <c r="BS17" s="69">
        <v>0.79875376645319773</v>
      </c>
      <c r="BT17" s="69">
        <v>0.50567009483962633</v>
      </c>
      <c r="BU17" s="69"/>
      <c r="BV17" s="69">
        <f t="shared" si="44"/>
        <v>-0.62795633096451342</v>
      </c>
      <c r="BW17" s="69">
        <f>'RD T1'!E219</f>
        <v>0.28473982735824671</v>
      </c>
      <c r="BX17" s="69">
        <f t="shared" si="45"/>
        <v>-0.34321650360626671</v>
      </c>
      <c r="BZ17" t="str">
        <f t="shared" si="46"/>
        <v>34 Culture, media and sports occupations</v>
      </c>
      <c r="CA17" s="69">
        <v>1.1828533942374708</v>
      </c>
      <c r="CB17" s="69">
        <v>0.96186209994638783</v>
      </c>
      <c r="CC17" s="69">
        <v>0.97619051679315794</v>
      </c>
      <c r="CD17" s="69">
        <v>0.81528079022627886</v>
      </c>
      <c r="CE17" s="69">
        <v>0.56550485850465881</v>
      </c>
      <c r="CF17" s="69"/>
      <c r="CG17" s="69">
        <f t="shared" si="47"/>
        <v>-0.41068565828849912</v>
      </c>
      <c r="CH17" s="69">
        <f>'RD T1'!E248</f>
        <v>0.28083482544215949</v>
      </c>
      <c r="CI17" s="69">
        <f t="shared" si="48"/>
        <v>-0.12985083284633964</v>
      </c>
      <c r="CK17" t="str">
        <f t="shared" si="49"/>
        <v>34 Culture, media and sports occupations</v>
      </c>
      <c r="CL17" s="69">
        <v>0.28822220580910962</v>
      </c>
      <c r="CM17" s="69">
        <v>0.33604300595531245</v>
      </c>
      <c r="CN17" s="69">
        <v>0.31261351722901343</v>
      </c>
      <c r="CO17" s="69">
        <v>0.32638478803832927</v>
      </c>
      <c r="CP17" s="69">
        <v>0.27422215631683655</v>
      </c>
      <c r="CQ17" s="69"/>
      <c r="CR17" s="69">
        <f t="shared" si="50"/>
        <v>-3.8391360912176875E-2</v>
      </c>
      <c r="CS17" s="69">
        <f>'RD T1'!E277</f>
        <v>0.11210593697792898</v>
      </c>
      <c r="CT17" s="69">
        <f t="shared" si="51"/>
        <v>7.3714576065752102E-2</v>
      </c>
    </row>
    <row r="18" spans="1:98" x14ac:dyDescent="0.2">
      <c r="A18" s="10" t="str">
        <f>name!D14</f>
        <v>35 Business and public service associate professionals</v>
      </c>
      <c r="B18" s="69">
        <v>0.55897130518207416</v>
      </c>
      <c r="C18" s="69">
        <v>0.72749461923006919</v>
      </c>
      <c r="D18" s="69">
        <v>0.69415257968709243</v>
      </c>
      <c r="E18" s="69">
        <v>0.82822135917970963</v>
      </c>
      <c r="F18" s="69">
        <v>1.1275531862645263</v>
      </c>
      <c r="G18" s="11"/>
      <c r="H18" s="69">
        <f t="shared" si="26"/>
        <v>0.43340060657743384</v>
      </c>
      <c r="I18" s="69">
        <f>'RD T1'!E46</f>
        <v>0.41072654739829456</v>
      </c>
      <c r="J18" s="69">
        <f t="shared" si="27"/>
        <v>0.84412715397572846</v>
      </c>
      <c r="L18" t="str">
        <f t="shared" si="28"/>
        <v>35 Business and public service associate professionals</v>
      </c>
      <c r="M18" s="69">
        <v>5.4612695565201967</v>
      </c>
      <c r="N18" s="69">
        <v>7.8014613746107901</v>
      </c>
      <c r="O18" s="69">
        <v>7.3892243388924719</v>
      </c>
      <c r="P18" s="69">
        <v>8.6352465834680903</v>
      </c>
      <c r="Q18" s="69">
        <v>11.207179344021528</v>
      </c>
      <c r="R18" s="11"/>
      <c r="S18" s="69">
        <f t="shared" si="29"/>
        <v>3.8179550051290558</v>
      </c>
      <c r="T18" s="69">
        <f>'RD T1'!E75</f>
        <v>4.2373854390284782</v>
      </c>
      <c r="U18" s="69">
        <f t="shared" si="30"/>
        <v>8.0553404441575331</v>
      </c>
      <c r="W18" t="str">
        <f t="shared" si="31"/>
        <v>35 Business and public service associate professionals</v>
      </c>
      <c r="X18" s="69">
        <v>14.096546955119331</v>
      </c>
      <c r="Y18" s="69">
        <v>14.582467062057438</v>
      </c>
      <c r="Z18" s="69">
        <v>16.355387470435833</v>
      </c>
      <c r="AA18" s="69">
        <v>16.369403699303117</v>
      </c>
      <c r="AB18" s="69">
        <v>18.213957479533221</v>
      </c>
      <c r="AC18" s="69"/>
      <c r="AD18" s="69">
        <f t="shared" si="32"/>
        <v>1.858570009097388</v>
      </c>
      <c r="AE18" s="69">
        <f>'RD T1'!E104</f>
        <v>8.7408356533051634</v>
      </c>
      <c r="AF18" s="69">
        <f t="shared" si="33"/>
        <v>10.599405662402551</v>
      </c>
      <c r="AH18" t="str">
        <f t="shared" si="34"/>
        <v>35 Business and public service associate professionals</v>
      </c>
      <c r="AI18" s="69">
        <v>4.0380344133684911</v>
      </c>
      <c r="AJ18" s="69">
        <v>3.9703987365121702</v>
      </c>
      <c r="AK18" s="69">
        <v>4.6299560415263947</v>
      </c>
      <c r="AL18" s="69">
        <v>4.6618797718267668</v>
      </c>
      <c r="AM18" s="69">
        <v>5.4908727853139121</v>
      </c>
      <c r="AN18" s="69"/>
      <c r="AO18" s="69">
        <f t="shared" si="35"/>
        <v>0.86091674378751737</v>
      </c>
      <c r="AP18" s="69">
        <f>'RD T1'!E133</f>
        <v>2.424870522918396</v>
      </c>
      <c r="AQ18" s="69">
        <f t="shared" si="36"/>
        <v>3.2857872667059134</v>
      </c>
      <c r="AS18" t="str">
        <f t="shared" si="37"/>
        <v>35 Business and public service associate professionals</v>
      </c>
      <c r="AT18" s="69">
        <v>3.7161457680188374</v>
      </c>
      <c r="AU18" s="69">
        <v>3.5583091306752803</v>
      </c>
      <c r="AV18" s="69">
        <v>4.1443915619132818</v>
      </c>
      <c r="AW18" s="69">
        <v>4.0170891538915372</v>
      </c>
      <c r="AX18" s="69">
        <v>4.5883675080260335</v>
      </c>
      <c r="AY18" s="69"/>
      <c r="AZ18" s="69">
        <f t="shared" si="38"/>
        <v>0.44397594611275171</v>
      </c>
      <c r="BA18" s="69">
        <f>'RD T1'!E162</f>
        <v>2.0040964792646658</v>
      </c>
      <c r="BB18" s="69">
        <f t="shared" si="39"/>
        <v>2.4480724253774175</v>
      </c>
      <c r="BD18" t="str">
        <f t="shared" si="40"/>
        <v>35 Business and public service associate professionals</v>
      </c>
      <c r="BE18" s="69">
        <v>11.361258762545997</v>
      </c>
      <c r="BF18" s="69">
        <v>12.561600162746378</v>
      </c>
      <c r="BG18" s="69">
        <v>13.181080743752837</v>
      </c>
      <c r="BH18" s="69">
        <v>11.921012844825677</v>
      </c>
      <c r="BI18" s="69">
        <v>11.691517044650301</v>
      </c>
      <c r="BJ18" s="69"/>
      <c r="BK18" s="69">
        <f t="shared" si="41"/>
        <v>-1.4895636991025363</v>
      </c>
      <c r="BL18" s="69">
        <f>'RD T1'!E191</f>
        <v>5.0728897032101141</v>
      </c>
      <c r="BM18" s="69">
        <f t="shared" si="42"/>
        <v>3.5833260041075778</v>
      </c>
      <c r="BO18" t="str">
        <f t="shared" si="43"/>
        <v>35 Business and public service associate professionals</v>
      </c>
      <c r="BP18" s="69">
        <v>9.3681555730587647</v>
      </c>
      <c r="BQ18" s="69">
        <v>9.6756029336451608</v>
      </c>
      <c r="BR18" s="69">
        <v>9.9236536561333075</v>
      </c>
      <c r="BS18" s="69">
        <v>8.0875197303710475</v>
      </c>
      <c r="BT18" s="69">
        <v>6.3162405719870032</v>
      </c>
      <c r="BU18" s="69"/>
      <c r="BV18" s="69">
        <f t="shared" si="44"/>
        <v>-3.6074130841463043</v>
      </c>
      <c r="BW18" s="69">
        <f>'RD T1'!E220</f>
        <v>3.1078514811223257</v>
      </c>
      <c r="BX18" s="69">
        <f t="shared" si="45"/>
        <v>-0.49956160302397867</v>
      </c>
      <c r="BZ18" t="str">
        <f t="shared" si="46"/>
        <v>35 Business and public service associate professionals</v>
      </c>
      <c r="CA18" s="69">
        <v>6.4730859412036397</v>
      </c>
      <c r="CB18" s="69">
        <v>5.8477302087837906</v>
      </c>
      <c r="CC18" s="69">
        <v>5.9714989881467657</v>
      </c>
      <c r="CD18" s="69">
        <v>4.8613110816348701</v>
      </c>
      <c r="CE18" s="69">
        <v>3.1053760588801942</v>
      </c>
      <c r="CF18" s="69"/>
      <c r="CG18" s="69">
        <f t="shared" si="47"/>
        <v>-2.8661229292665715</v>
      </c>
      <c r="CH18" s="69">
        <f>'RD T1'!E249</f>
        <v>1.6228323706865759</v>
      </c>
      <c r="CI18" s="69">
        <f t="shared" si="48"/>
        <v>-1.2432905585799956</v>
      </c>
      <c r="CK18" t="str">
        <f t="shared" si="49"/>
        <v>35 Business and public service associate professionals</v>
      </c>
      <c r="CL18" s="69">
        <v>1.0260573955823731</v>
      </c>
      <c r="CM18" s="69">
        <v>1.2118649358603317</v>
      </c>
      <c r="CN18" s="69">
        <v>1.0583866304211813</v>
      </c>
      <c r="CO18" s="69">
        <v>0.96720392647286757</v>
      </c>
      <c r="CP18" s="69">
        <v>0.86924808227407835</v>
      </c>
      <c r="CQ18" s="69"/>
      <c r="CR18" s="69">
        <f t="shared" si="50"/>
        <v>-0.18913854814710296</v>
      </c>
      <c r="CS18" s="69">
        <f>'RD T1'!E278</f>
        <v>0.33151409494349054</v>
      </c>
      <c r="CT18" s="69">
        <f t="shared" si="51"/>
        <v>0.14237554679638759</v>
      </c>
    </row>
    <row r="19" spans="1:98" x14ac:dyDescent="0.2">
      <c r="A19" s="10" t="str">
        <f>name!D15</f>
        <v>41 Administrative occupations</v>
      </c>
      <c r="B19" s="69">
        <v>0.36236411649661238</v>
      </c>
      <c r="C19" s="69">
        <v>0.49083012416889638</v>
      </c>
      <c r="D19" s="69">
        <v>0.43927753337644149</v>
      </c>
      <c r="E19" s="69">
        <v>0.5281699305325348</v>
      </c>
      <c r="F19" s="69">
        <v>0.73212220193301025</v>
      </c>
      <c r="G19" s="11"/>
      <c r="H19" s="69">
        <f t="shared" si="26"/>
        <v>0.29284466855656877</v>
      </c>
      <c r="I19" s="69">
        <f>'RD T1'!E47</f>
        <v>0.28166160591220324</v>
      </c>
      <c r="J19" s="69">
        <f t="shared" si="27"/>
        <v>0.574506274468772</v>
      </c>
      <c r="L19" t="str">
        <f t="shared" si="28"/>
        <v>41 Administrative occupations</v>
      </c>
      <c r="M19" s="69">
        <v>4.0173244421338588</v>
      </c>
      <c r="N19" s="69">
        <v>5.8841212476467808</v>
      </c>
      <c r="O19" s="69">
        <v>5.3493465674837521</v>
      </c>
      <c r="P19" s="69">
        <v>6.4264404115996454</v>
      </c>
      <c r="Q19" s="69">
        <v>8.6817985987214481</v>
      </c>
      <c r="R19" s="11"/>
      <c r="S19" s="69">
        <f t="shared" si="29"/>
        <v>3.332452031237696</v>
      </c>
      <c r="T19" s="69">
        <f>'RD T1'!E76</f>
        <v>3.4338193650501894</v>
      </c>
      <c r="U19" s="69">
        <f t="shared" si="30"/>
        <v>6.7662713962878858</v>
      </c>
      <c r="W19" t="str">
        <f t="shared" si="31"/>
        <v>41 Administrative occupations</v>
      </c>
      <c r="X19" s="69">
        <v>15.012003586622116</v>
      </c>
      <c r="Y19" s="69">
        <v>16.220635591397375</v>
      </c>
      <c r="Z19" s="69">
        <v>17.461037846492726</v>
      </c>
      <c r="AA19" s="69">
        <v>18.418069380197352</v>
      </c>
      <c r="AB19" s="69">
        <v>21.645374097630064</v>
      </c>
      <c r="AC19" s="69"/>
      <c r="AD19" s="69">
        <f t="shared" si="32"/>
        <v>4.1843362511373385</v>
      </c>
      <c r="AE19" s="69">
        <f>'RD T1'!E105</f>
        <v>11.16068470506398</v>
      </c>
      <c r="AF19" s="69">
        <f t="shared" si="33"/>
        <v>15.345020956201319</v>
      </c>
      <c r="AH19" t="str">
        <f t="shared" si="34"/>
        <v>41 Administrative occupations</v>
      </c>
      <c r="AI19" s="69">
        <v>5.8719593158590841</v>
      </c>
      <c r="AJ19" s="69">
        <v>6.4746401291665006</v>
      </c>
      <c r="AK19" s="69">
        <v>6.754889571199322</v>
      </c>
      <c r="AL19" s="69">
        <v>7.0656697298678948</v>
      </c>
      <c r="AM19" s="69">
        <v>8.2841682023047412</v>
      </c>
      <c r="AN19" s="69"/>
      <c r="AO19" s="69">
        <f t="shared" si="35"/>
        <v>1.5292786311054192</v>
      </c>
      <c r="AP19" s="69">
        <f>'RD T1'!E134</f>
        <v>4.4973384365165945</v>
      </c>
      <c r="AQ19" s="69">
        <f t="shared" si="36"/>
        <v>6.0266170676220137</v>
      </c>
      <c r="AS19" t="str">
        <f t="shared" si="37"/>
        <v>41 Administrative occupations</v>
      </c>
      <c r="AT19" s="69">
        <v>5.564144054627171</v>
      </c>
      <c r="AU19" s="69">
        <v>5.9092275306776472</v>
      </c>
      <c r="AV19" s="69">
        <v>6.2857498014647142</v>
      </c>
      <c r="AW19" s="69">
        <v>6.3663429498902522</v>
      </c>
      <c r="AX19" s="69">
        <v>7.4796780179480455</v>
      </c>
      <c r="AY19" s="69"/>
      <c r="AZ19" s="69">
        <f t="shared" si="38"/>
        <v>1.1939282164833314</v>
      </c>
      <c r="BA19" s="69">
        <f>'RD T1'!E163</f>
        <v>3.880324429742593</v>
      </c>
      <c r="BB19" s="69">
        <f t="shared" si="39"/>
        <v>5.0742526462259239</v>
      </c>
      <c r="BD19" t="str">
        <f t="shared" si="40"/>
        <v>41 Administrative occupations</v>
      </c>
      <c r="BE19" s="69">
        <v>18.501742835123729</v>
      </c>
      <c r="BF19" s="69">
        <v>19.194554369724834</v>
      </c>
      <c r="BG19" s="69">
        <v>21.006100839485768</v>
      </c>
      <c r="BH19" s="69">
        <v>18.412151775586739</v>
      </c>
      <c r="BI19" s="69">
        <v>16.474753060657932</v>
      </c>
      <c r="BJ19" s="69"/>
      <c r="BK19" s="69">
        <f t="shared" si="41"/>
        <v>-4.5313477788278362</v>
      </c>
      <c r="BL19" s="69">
        <f>'RD T1'!E192</f>
        <v>8.6413701829185818</v>
      </c>
      <c r="BM19" s="69">
        <f t="shared" si="42"/>
        <v>4.1100224040907456</v>
      </c>
      <c r="BO19" t="str">
        <f t="shared" si="43"/>
        <v>41 Administrative occupations</v>
      </c>
      <c r="BP19" s="69">
        <v>23.382697680628667</v>
      </c>
      <c r="BQ19" s="69">
        <v>21.921226876986157</v>
      </c>
      <c r="BR19" s="69">
        <v>23.002978629483188</v>
      </c>
      <c r="BS19" s="69">
        <v>18.013347739276405</v>
      </c>
      <c r="BT19" s="69">
        <v>12.116839109133757</v>
      </c>
      <c r="BU19" s="69"/>
      <c r="BV19" s="69">
        <f t="shared" si="44"/>
        <v>-10.886139520349431</v>
      </c>
      <c r="BW19" s="69">
        <f>'RD T1'!E221</f>
        <v>7.6929092659365104</v>
      </c>
      <c r="BX19" s="69">
        <f t="shared" si="45"/>
        <v>-3.1932302544129207</v>
      </c>
      <c r="BZ19" t="str">
        <f t="shared" si="46"/>
        <v>41 Administrative occupations</v>
      </c>
      <c r="CA19" s="69">
        <v>13.980477544556964</v>
      </c>
      <c r="CB19" s="69">
        <v>10.269752733229753</v>
      </c>
      <c r="CC19" s="69">
        <v>10.463486784400533</v>
      </c>
      <c r="CD19" s="69">
        <v>7.3892864057737349</v>
      </c>
      <c r="CE19" s="69">
        <v>2.8426381456810796</v>
      </c>
      <c r="CF19" s="69"/>
      <c r="CG19" s="69">
        <f t="shared" si="47"/>
        <v>-7.6208486387194538</v>
      </c>
      <c r="CH19" s="69">
        <f>'RD T1'!E250</f>
        <v>2.1588830668065508</v>
      </c>
      <c r="CI19" s="69">
        <f t="shared" si="48"/>
        <v>-5.461965571912903</v>
      </c>
      <c r="CK19" t="str">
        <f t="shared" si="49"/>
        <v>41 Administrative occupations</v>
      </c>
      <c r="CL19" s="69">
        <v>2.5815138142460881</v>
      </c>
      <c r="CM19" s="69">
        <v>2.3260021707803213</v>
      </c>
      <c r="CN19" s="69">
        <v>1.999704656080086</v>
      </c>
      <c r="CO19" s="69">
        <v>1.7057634290312309</v>
      </c>
      <c r="CP19" s="69">
        <v>1.1237239552358262</v>
      </c>
      <c r="CQ19" s="69"/>
      <c r="CR19" s="69">
        <f t="shared" si="50"/>
        <v>-0.87598070084425972</v>
      </c>
      <c r="CS19" s="69">
        <f>'RD T1'!E279</f>
        <v>0.54672409622438589</v>
      </c>
      <c r="CT19" s="69">
        <f t="shared" si="51"/>
        <v>-0.32925660461987383</v>
      </c>
    </row>
    <row r="20" spans="1:98" x14ac:dyDescent="0.2">
      <c r="A20" s="10" t="str">
        <f>name!D16</f>
        <v>42 Secretarial and related occupations</v>
      </c>
      <c r="B20" s="69">
        <v>2.9345818359402441E-2</v>
      </c>
      <c r="C20" s="69">
        <v>4.479132443476417E-2</v>
      </c>
      <c r="D20" s="69">
        <v>4.0057936113136773E-2</v>
      </c>
      <c r="E20" s="69">
        <v>6.3093727823922557E-2</v>
      </c>
      <c r="F20" s="69">
        <v>0.10026643862835781</v>
      </c>
      <c r="G20" s="11"/>
      <c r="H20" s="69">
        <f t="shared" si="26"/>
        <v>6.0208502515221037E-2</v>
      </c>
      <c r="I20" s="69">
        <f>'RD T1'!E48</f>
        <v>3.8360367218737201E-2</v>
      </c>
      <c r="J20" s="69">
        <f t="shared" si="27"/>
        <v>9.8568869733958231E-2</v>
      </c>
      <c r="L20" t="str">
        <f t="shared" si="28"/>
        <v>42 Secretarial and related occupations</v>
      </c>
      <c r="M20" s="69">
        <v>0.72214155710012951</v>
      </c>
      <c r="N20" s="69">
        <v>1.0248811396679509</v>
      </c>
      <c r="O20" s="69">
        <v>0.84853978085335391</v>
      </c>
      <c r="P20" s="69">
        <v>1.3597104216390954</v>
      </c>
      <c r="Q20" s="69">
        <v>1.7407375960797042</v>
      </c>
      <c r="R20" s="11"/>
      <c r="S20" s="69">
        <f t="shared" si="29"/>
        <v>0.89219781522635033</v>
      </c>
      <c r="T20" s="69">
        <f>'RD T1'!E77</f>
        <v>0.71367350729113099</v>
      </c>
      <c r="U20" s="69">
        <f t="shared" si="30"/>
        <v>1.6058713225174812</v>
      </c>
      <c r="W20" t="str">
        <f t="shared" si="31"/>
        <v>42 Secretarial and related occupations</v>
      </c>
      <c r="X20" s="69">
        <v>2.8273943142866407</v>
      </c>
      <c r="Y20" s="69">
        <v>3.1093018531945571</v>
      </c>
      <c r="Z20" s="69">
        <v>3.0997187478520996</v>
      </c>
      <c r="AA20" s="69">
        <v>4.5372458939017122</v>
      </c>
      <c r="AB20" s="69">
        <v>6.1926345972816987</v>
      </c>
      <c r="AC20" s="69"/>
      <c r="AD20" s="69">
        <f t="shared" si="32"/>
        <v>3.0929158494295992</v>
      </c>
      <c r="AE20" s="69">
        <f>'RD T1'!E106</f>
        <v>3.0955095388318137</v>
      </c>
      <c r="AF20" s="69">
        <f t="shared" si="33"/>
        <v>6.1884253882614129</v>
      </c>
      <c r="AH20" t="str">
        <f t="shared" si="34"/>
        <v>42 Secretarial and related occupations</v>
      </c>
      <c r="AI20" s="69">
        <v>1.2517753410358827</v>
      </c>
      <c r="AJ20" s="69">
        <v>1.390281018556395</v>
      </c>
      <c r="AK20" s="69">
        <v>1.4175308535964277</v>
      </c>
      <c r="AL20" s="69">
        <v>1.9565392394766101</v>
      </c>
      <c r="AM20" s="69">
        <v>2.2066937442817807</v>
      </c>
      <c r="AN20" s="69"/>
      <c r="AO20" s="69">
        <f t="shared" si="35"/>
        <v>0.78916289068535295</v>
      </c>
      <c r="AP20" s="69">
        <f>'RD T1'!E135</f>
        <v>1.1807675660977073</v>
      </c>
      <c r="AQ20" s="69">
        <f t="shared" si="36"/>
        <v>1.9699304567830602</v>
      </c>
      <c r="AS20" t="str">
        <f t="shared" si="37"/>
        <v>42 Secretarial and related occupations</v>
      </c>
      <c r="AT20" s="69">
        <v>1.0056389530020193</v>
      </c>
      <c r="AU20" s="69">
        <v>1.0731765716506989</v>
      </c>
      <c r="AV20" s="69">
        <v>1.0849351232289519</v>
      </c>
      <c r="AW20" s="69">
        <v>1.3997652710834916</v>
      </c>
      <c r="AX20" s="69">
        <v>1.2841749429790812</v>
      </c>
      <c r="AY20" s="69"/>
      <c r="AZ20" s="69">
        <f t="shared" si="38"/>
        <v>0.19923981975012928</v>
      </c>
      <c r="BA20" s="69">
        <f>'RD T1'!E164</f>
        <v>0.77882062339320102</v>
      </c>
      <c r="BB20" s="69">
        <f t="shared" si="39"/>
        <v>0.97806044314333029</v>
      </c>
      <c r="BD20" t="str">
        <f t="shared" si="40"/>
        <v>42 Secretarial and related occupations</v>
      </c>
      <c r="BE20" s="69">
        <v>4.0112795608442733</v>
      </c>
      <c r="BF20" s="69">
        <v>4.0136200189381519</v>
      </c>
      <c r="BG20" s="69">
        <v>4.0911396621008</v>
      </c>
      <c r="BH20" s="69">
        <v>4.3768713444198948</v>
      </c>
      <c r="BI20" s="69">
        <v>1.9129329233406545</v>
      </c>
      <c r="BJ20" s="69"/>
      <c r="BK20" s="69">
        <f t="shared" si="41"/>
        <v>-2.1782067387601458</v>
      </c>
      <c r="BL20" s="69">
        <f>'RD T1'!E193</f>
        <v>1.6425544147961406</v>
      </c>
      <c r="BM20" s="69">
        <f t="shared" si="42"/>
        <v>-0.53565232396400519</v>
      </c>
      <c r="BO20" t="str">
        <f t="shared" si="43"/>
        <v>42 Secretarial and related occupations</v>
      </c>
      <c r="BP20" s="69">
        <v>5.5709565526162441</v>
      </c>
      <c r="BQ20" s="69">
        <v>5.0657618253878489</v>
      </c>
      <c r="BR20" s="69">
        <v>5.0696182673586216</v>
      </c>
      <c r="BS20" s="69">
        <v>4.3255644208978001</v>
      </c>
      <c r="BT20" s="69">
        <v>1.641636380311978</v>
      </c>
      <c r="BU20" s="69"/>
      <c r="BV20" s="69">
        <f t="shared" si="44"/>
        <v>-3.4279818870466436</v>
      </c>
      <c r="BW20" s="69">
        <f>'RD T1'!E222</f>
        <v>1.6800120172262958</v>
      </c>
      <c r="BX20" s="69">
        <f t="shared" si="45"/>
        <v>-1.7479698698203479</v>
      </c>
      <c r="BZ20" t="str">
        <f t="shared" si="46"/>
        <v>42 Secretarial and related occupations</v>
      </c>
      <c r="CA20" s="69">
        <v>5.5050196224017869</v>
      </c>
      <c r="CB20" s="69">
        <v>4.2363051201895265</v>
      </c>
      <c r="CC20" s="69">
        <v>4.106309419181212</v>
      </c>
      <c r="CD20" s="69">
        <v>2.4894872596285356</v>
      </c>
      <c r="CE20" s="69">
        <v>0.86715031872048287</v>
      </c>
      <c r="CF20" s="69"/>
      <c r="CG20" s="69">
        <f t="shared" si="47"/>
        <v>-3.239159100460729</v>
      </c>
      <c r="CH20" s="69">
        <f>'RD T1'!E251</f>
        <v>0.84982242529781216</v>
      </c>
      <c r="CI20" s="69">
        <f t="shared" si="48"/>
        <v>-2.3893366751629168</v>
      </c>
      <c r="CK20" t="str">
        <f t="shared" si="49"/>
        <v>42 Secretarial and related occupations</v>
      </c>
      <c r="CL20" s="69">
        <v>0.87593018885219565</v>
      </c>
      <c r="CM20" s="69">
        <v>0.97743934800490051</v>
      </c>
      <c r="CN20" s="69">
        <v>0.90626413106053427</v>
      </c>
      <c r="CO20" s="69">
        <v>1.1000141938439267</v>
      </c>
      <c r="CP20" s="69">
        <v>1.0014257188059672</v>
      </c>
      <c r="CQ20" s="69"/>
      <c r="CR20" s="69">
        <f t="shared" si="50"/>
        <v>9.516158774543293E-2</v>
      </c>
      <c r="CS20" s="69">
        <f>'RD T1'!E280</f>
        <v>0.50168817062898041</v>
      </c>
      <c r="CT20" s="69">
        <f t="shared" si="51"/>
        <v>0.59684975837441334</v>
      </c>
    </row>
    <row r="21" spans="1:98" x14ac:dyDescent="0.2">
      <c r="A21" s="10" t="str">
        <f>name!D17</f>
        <v>51 Skilled agricultural and related trades</v>
      </c>
      <c r="B21" s="69">
        <v>1.8615950940275967E-2</v>
      </c>
      <c r="C21" s="69">
        <v>5.1437507333597379E-2</v>
      </c>
      <c r="D21" s="69">
        <v>2.4869638185894407E-2</v>
      </c>
      <c r="E21" s="69">
        <v>2.973508727866353E-2</v>
      </c>
      <c r="F21" s="69">
        <v>4.0196586842110298E-2</v>
      </c>
      <c r="G21" s="11"/>
      <c r="H21" s="69">
        <f t="shared" si="26"/>
        <v>1.5326948656215891E-2</v>
      </c>
      <c r="I21" s="69">
        <f>'RD T1'!E49</f>
        <v>2.1518022144849127E-2</v>
      </c>
      <c r="J21" s="69">
        <f t="shared" si="27"/>
        <v>3.6844970801065018E-2</v>
      </c>
      <c r="L21" t="str">
        <f t="shared" si="28"/>
        <v>51 Skilled agricultural and related trades</v>
      </c>
      <c r="M21" s="69">
        <v>0.13413613279280462</v>
      </c>
      <c r="N21" s="69">
        <v>0.17941257233550431</v>
      </c>
      <c r="O21" s="69">
        <v>0.15697498885908676</v>
      </c>
      <c r="P21" s="69">
        <v>0.1714042352009609</v>
      </c>
      <c r="Q21" s="69">
        <v>0.24448196246166634</v>
      </c>
      <c r="R21" s="11"/>
      <c r="S21" s="69">
        <f t="shared" si="29"/>
        <v>8.7506973602579585E-2</v>
      </c>
      <c r="T21" s="69">
        <f>'RD T1'!E78</f>
        <v>0.10427813180476551</v>
      </c>
      <c r="U21" s="69">
        <f t="shared" si="30"/>
        <v>0.19178510540734511</v>
      </c>
      <c r="W21" t="str">
        <f t="shared" si="31"/>
        <v>51 Skilled agricultural and related trades</v>
      </c>
      <c r="X21" s="69">
        <v>1.3057626048663087</v>
      </c>
      <c r="Y21" s="69">
        <v>1.5274490099774825</v>
      </c>
      <c r="Z21" s="69">
        <v>2.283924597835997</v>
      </c>
      <c r="AA21" s="69">
        <v>2.4848649346053442</v>
      </c>
      <c r="AB21" s="69">
        <v>3.2931184118741097</v>
      </c>
      <c r="AC21" s="69"/>
      <c r="AD21" s="69">
        <f t="shared" si="32"/>
        <v>1.0091938140381127</v>
      </c>
      <c r="AE21" s="69">
        <f>'RD T1'!E107</f>
        <v>1.784364051960817</v>
      </c>
      <c r="AF21" s="69">
        <f t="shared" si="33"/>
        <v>2.7935578659989297</v>
      </c>
      <c r="AH21" t="str">
        <f t="shared" si="34"/>
        <v>51 Skilled agricultural and related trades</v>
      </c>
      <c r="AI21" s="69">
        <v>0.61505524348478591</v>
      </c>
      <c r="AJ21" s="69">
        <v>0.65793740227763509</v>
      </c>
      <c r="AK21" s="69">
        <v>0.77424148554710892</v>
      </c>
      <c r="AL21" s="69">
        <v>0.8298446457602412</v>
      </c>
      <c r="AM21" s="69">
        <v>1.0540175042641198</v>
      </c>
      <c r="AN21" s="69"/>
      <c r="AO21" s="69">
        <f t="shared" si="35"/>
        <v>0.27977601871701085</v>
      </c>
      <c r="AP21" s="69">
        <f>'RD T1'!E136</f>
        <v>0.64726183129504389</v>
      </c>
      <c r="AQ21" s="69">
        <f t="shared" si="36"/>
        <v>0.92703785001205474</v>
      </c>
      <c r="AS21" t="str">
        <f t="shared" si="37"/>
        <v>51 Skilled agricultural and related trades</v>
      </c>
      <c r="AT21" s="69">
        <v>0.79220552912949493</v>
      </c>
      <c r="AU21" s="69">
        <v>0.80293601982403262</v>
      </c>
      <c r="AV21" s="69">
        <v>1.144219923368744</v>
      </c>
      <c r="AW21" s="69">
        <v>1.1802829825456951</v>
      </c>
      <c r="AX21" s="69">
        <v>1.5682250816595509</v>
      </c>
      <c r="AY21" s="69"/>
      <c r="AZ21" s="69">
        <f t="shared" si="38"/>
        <v>0.42400515829080687</v>
      </c>
      <c r="BA21" s="69">
        <f>'RD T1'!E165</f>
        <v>0.81113775424453427</v>
      </c>
      <c r="BB21" s="69">
        <f t="shared" si="39"/>
        <v>1.2351429125353413</v>
      </c>
      <c r="BD21" t="str">
        <f t="shared" si="40"/>
        <v>51 Skilled agricultural and related trades</v>
      </c>
      <c r="BE21" s="69">
        <v>1.6870547430028477</v>
      </c>
      <c r="BF21" s="69">
        <v>1.9641138057257486</v>
      </c>
      <c r="BG21" s="69">
        <v>2.2903213920063421</v>
      </c>
      <c r="BH21" s="69">
        <v>2.1163364011663908</v>
      </c>
      <c r="BI21" s="69">
        <v>2.145208565881827</v>
      </c>
      <c r="BJ21" s="69"/>
      <c r="BK21" s="69">
        <f t="shared" si="41"/>
        <v>-0.14511282612451515</v>
      </c>
      <c r="BL21" s="69">
        <f>'RD T1'!E194</f>
        <v>1.1357521061899489</v>
      </c>
      <c r="BM21" s="69">
        <f t="shared" si="42"/>
        <v>0.99063928006543378</v>
      </c>
      <c r="BO21" t="str">
        <f t="shared" si="43"/>
        <v>51 Skilled agricultural and related trades</v>
      </c>
      <c r="BP21" s="69">
        <v>2.5933890140732858</v>
      </c>
      <c r="BQ21" s="69">
        <v>3.0397203731583895</v>
      </c>
      <c r="BR21" s="69">
        <v>3.3947273679816159</v>
      </c>
      <c r="BS21" s="69">
        <v>3.0942453861833186</v>
      </c>
      <c r="BT21" s="69">
        <v>2.8634092540117648</v>
      </c>
      <c r="BU21" s="69"/>
      <c r="BV21" s="69">
        <f t="shared" si="44"/>
        <v>-0.53131811396985107</v>
      </c>
      <c r="BW21" s="69">
        <f>'RD T1'!E223</f>
        <v>1.6143614034465519</v>
      </c>
      <c r="BX21" s="69">
        <f t="shared" si="45"/>
        <v>1.0830432894767008</v>
      </c>
      <c r="BZ21" t="str">
        <f t="shared" si="46"/>
        <v>51 Skilled agricultural and related trades</v>
      </c>
      <c r="CA21" s="69">
        <v>2.1973809951018128</v>
      </c>
      <c r="CB21" s="69">
        <v>2.0630485204648559</v>
      </c>
      <c r="CC21" s="69">
        <v>2.5113976083792187</v>
      </c>
      <c r="CD21" s="69">
        <v>1.9759014518040141</v>
      </c>
      <c r="CE21" s="69">
        <v>1.5000943675187055</v>
      </c>
      <c r="CF21" s="69"/>
      <c r="CG21" s="69">
        <f t="shared" si="47"/>
        <v>-1.0113032408605132</v>
      </c>
      <c r="CH21" s="69">
        <f>'RD T1'!E252</f>
        <v>0.88681159570375256</v>
      </c>
      <c r="CI21" s="69">
        <f t="shared" si="48"/>
        <v>-0.12449164515676059</v>
      </c>
      <c r="CK21" t="str">
        <f t="shared" si="49"/>
        <v>51 Skilled agricultural and related trades</v>
      </c>
      <c r="CL21" s="69">
        <v>1.2139296567381932</v>
      </c>
      <c r="CM21" s="69">
        <v>1.160791595866953</v>
      </c>
      <c r="CN21" s="69">
        <v>1.3739682807391911</v>
      </c>
      <c r="CO21" s="69">
        <v>1.5065642257660592</v>
      </c>
      <c r="CP21" s="69">
        <v>1.0519826916791482</v>
      </c>
      <c r="CQ21" s="69"/>
      <c r="CR21" s="69">
        <f t="shared" si="50"/>
        <v>-0.32198558906004293</v>
      </c>
      <c r="CS21" s="69">
        <f>'RD T1'!E281</f>
        <v>0.4612022721030381</v>
      </c>
      <c r="CT21" s="69">
        <f t="shared" si="51"/>
        <v>0.13921668304299517</v>
      </c>
    </row>
    <row r="22" spans="1:98" x14ac:dyDescent="0.2">
      <c r="A22" s="10" t="str">
        <f>name!D18</f>
        <v>52 Skilled metal, electrical and electronic trades</v>
      </c>
      <c r="B22" s="69">
        <v>3.17571525198359E-2</v>
      </c>
      <c r="C22" s="69">
        <v>3.3258425597721401E-2</v>
      </c>
      <c r="D22" s="69">
        <v>3.676096143863973E-2</v>
      </c>
      <c r="E22" s="69">
        <v>4.6211387966089423E-2</v>
      </c>
      <c r="F22" s="69">
        <v>6.6825139568958469E-2</v>
      </c>
      <c r="G22" s="11"/>
      <c r="H22" s="69">
        <f t="shared" si="26"/>
        <v>3.0064178130318739E-2</v>
      </c>
      <c r="I22" s="69">
        <f>'RD T1'!E50</f>
        <v>2.326419136377603E-2</v>
      </c>
      <c r="J22" s="69">
        <f t="shared" si="27"/>
        <v>5.3328369494094766E-2</v>
      </c>
      <c r="L22" t="str">
        <f t="shared" si="28"/>
        <v>52 Skilled metal, electrical and electronic trades</v>
      </c>
      <c r="M22" s="69">
        <v>0.61751110896783312</v>
      </c>
      <c r="N22" s="69">
        <v>0.78721726185405005</v>
      </c>
      <c r="O22" s="69">
        <v>0.61655623458933673</v>
      </c>
      <c r="P22" s="69">
        <v>0.92016539322551127</v>
      </c>
      <c r="Q22" s="69">
        <v>1.396823610044942</v>
      </c>
      <c r="R22" s="11"/>
      <c r="S22" s="69">
        <f t="shared" si="29"/>
        <v>0.78026737545560532</v>
      </c>
      <c r="T22" s="69">
        <f>'RD T1'!E79</f>
        <v>0.48386480479502403</v>
      </c>
      <c r="U22" s="69">
        <f t="shared" si="30"/>
        <v>1.2641321802506293</v>
      </c>
      <c r="W22" t="str">
        <f t="shared" si="31"/>
        <v>52 Skilled metal, electrical and electronic trades</v>
      </c>
      <c r="X22" s="69">
        <v>1.9924209724343396</v>
      </c>
      <c r="Y22" s="69">
        <v>1.9261149312622436</v>
      </c>
      <c r="Z22" s="69">
        <v>1.963399685786287</v>
      </c>
      <c r="AA22" s="69">
        <v>2.3713105139617894</v>
      </c>
      <c r="AB22" s="69">
        <v>3.0445015798110204</v>
      </c>
      <c r="AC22" s="69"/>
      <c r="AD22" s="69">
        <f t="shared" si="32"/>
        <v>1.0811018940247334</v>
      </c>
      <c r="AE22" s="69">
        <f>'RD T1'!E108</f>
        <v>1.2412508448276447</v>
      </c>
      <c r="AF22" s="69">
        <f t="shared" si="33"/>
        <v>2.3223527388523779</v>
      </c>
      <c r="AH22" t="str">
        <f t="shared" si="34"/>
        <v>52 Skilled metal, electrical and electronic trades</v>
      </c>
      <c r="AI22" s="69">
        <v>0.81869379607856807</v>
      </c>
      <c r="AJ22" s="69">
        <v>0.68849963005966042</v>
      </c>
      <c r="AK22" s="69">
        <v>0.74760300613784791</v>
      </c>
      <c r="AL22" s="69">
        <v>0.77738883769179845</v>
      </c>
      <c r="AM22" s="69">
        <v>0.93553895688349686</v>
      </c>
      <c r="AN22" s="69"/>
      <c r="AO22" s="69">
        <f t="shared" si="35"/>
        <v>0.18793595074564895</v>
      </c>
      <c r="AP22" s="69">
        <f>'RD T1'!E137</f>
        <v>0.36872913758672576</v>
      </c>
      <c r="AQ22" s="69">
        <f t="shared" si="36"/>
        <v>0.55666508833237471</v>
      </c>
      <c r="AS22" t="str">
        <f t="shared" si="37"/>
        <v>52 Skilled metal, electrical and electronic trades</v>
      </c>
      <c r="AT22" s="69">
        <v>3.2877993183435787</v>
      </c>
      <c r="AU22" s="69">
        <v>2.7938285714621096</v>
      </c>
      <c r="AV22" s="69">
        <v>2.9405627407089883</v>
      </c>
      <c r="AW22" s="69">
        <v>2.9884575925571744</v>
      </c>
      <c r="AX22" s="69">
        <v>3.3620447527362627</v>
      </c>
      <c r="AY22" s="69"/>
      <c r="AZ22" s="69">
        <f t="shared" si="38"/>
        <v>0.42148201202727442</v>
      </c>
      <c r="BA22" s="69">
        <f>'RD T1'!E166</f>
        <v>1.344819307145269</v>
      </c>
      <c r="BB22" s="69">
        <f t="shared" si="39"/>
        <v>1.7663013191725434</v>
      </c>
      <c r="BD22" t="str">
        <f t="shared" si="40"/>
        <v>52 Skilled metal, electrical and electronic trades</v>
      </c>
      <c r="BE22" s="69">
        <v>19.08417187133011</v>
      </c>
      <c r="BF22" s="69">
        <v>20.938896501147873</v>
      </c>
      <c r="BG22" s="69">
        <v>17.480372840135146</v>
      </c>
      <c r="BH22" s="69">
        <v>17.521691701952424</v>
      </c>
      <c r="BI22" s="69">
        <v>16.935362310377734</v>
      </c>
      <c r="BJ22" s="69"/>
      <c r="BK22" s="69">
        <f t="shared" si="41"/>
        <v>-0.5450105297574126</v>
      </c>
      <c r="BL22" s="69">
        <f>'RD T1'!E195</f>
        <v>6.2131006722902153</v>
      </c>
      <c r="BM22" s="69">
        <f t="shared" si="42"/>
        <v>5.6680901425328027</v>
      </c>
      <c r="BO22" t="str">
        <f t="shared" si="43"/>
        <v>52 Skilled metal, electrical and electronic trades</v>
      </c>
      <c r="BP22" s="69">
        <v>11.071298423773216</v>
      </c>
      <c r="BQ22" s="69">
        <v>11.228822733377983</v>
      </c>
      <c r="BR22" s="69">
        <v>9.559748770517384</v>
      </c>
      <c r="BS22" s="69">
        <v>8.3924060686873769</v>
      </c>
      <c r="BT22" s="69">
        <v>6.7153309477692922</v>
      </c>
      <c r="BU22" s="69"/>
      <c r="BV22" s="69">
        <f t="shared" si="44"/>
        <v>-2.8444178227480919</v>
      </c>
      <c r="BW22" s="69">
        <f>'RD T1'!E224</f>
        <v>2.839155269008327</v>
      </c>
      <c r="BX22" s="69">
        <f t="shared" si="45"/>
        <v>-5.2625537397648081E-3</v>
      </c>
      <c r="BZ22" t="str">
        <f t="shared" si="46"/>
        <v>52 Skilled metal, electrical and electronic trades</v>
      </c>
      <c r="CA22" s="69">
        <v>6.0442999949871306</v>
      </c>
      <c r="CB22" s="69">
        <v>5.3768741177085859</v>
      </c>
      <c r="CC22" s="69">
        <v>4.9019396174643015</v>
      </c>
      <c r="CD22" s="69">
        <v>3.9512599671990114</v>
      </c>
      <c r="CE22" s="69">
        <v>2.2460880839965767</v>
      </c>
      <c r="CF22" s="69"/>
      <c r="CG22" s="69">
        <f t="shared" si="47"/>
        <v>-2.6558515334677248</v>
      </c>
      <c r="CH22" s="69">
        <f>'RD T1'!E253</f>
        <v>1.3115070666229034</v>
      </c>
      <c r="CI22" s="69">
        <f t="shared" si="48"/>
        <v>-1.3443444668448215</v>
      </c>
      <c r="CK22" t="str">
        <f t="shared" si="49"/>
        <v>52 Skilled metal, electrical and electronic trades</v>
      </c>
      <c r="CL22" s="69">
        <v>1.8939605498211218</v>
      </c>
      <c r="CM22" s="69">
        <v>1.9133320333282891</v>
      </c>
      <c r="CN22" s="69">
        <v>1.5801600170895334</v>
      </c>
      <c r="CO22" s="69">
        <v>1.5571577313675371</v>
      </c>
      <c r="CP22" s="69">
        <v>1.0960371868312881</v>
      </c>
      <c r="CQ22" s="69"/>
      <c r="CR22" s="69">
        <f t="shared" si="50"/>
        <v>-0.48412283025824521</v>
      </c>
      <c r="CS22" s="69">
        <f>'RD T1'!E282</f>
        <v>0.4706760799221773</v>
      </c>
      <c r="CT22" s="69">
        <f t="shared" si="51"/>
        <v>-1.3446750336067903E-2</v>
      </c>
    </row>
    <row r="23" spans="1:98" x14ac:dyDescent="0.2">
      <c r="A23" s="10" t="str">
        <f>name!D19</f>
        <v>53 Skilled construction and building trades</v>
      </c>
      <c r="B23" s="69">
        <v>1.4293820762136306E-2</v>
      </c>
      <c r="C23" s="69">
        <v>9.6243510578167529E-3</v>
      </c>
      <c r="D23" s="69">
        <v>6.9164119461015599E-3</v>
      </c>
      <c r="E23" s="69">
        <v>1.1941454312722056E-2</v>
      </c>
      <c r="F23" s="69">
        <v>1.2457073016494674E-2</v>
      </c>
      <c r="G23" s="11"/>
      <c r="H23" s="69">
        <f t="shared" si="26"/>
        <v>5.5406610703931146E-3</v>
      </c>
      <c r="I23" s="69">
        <f>'RD T1'!E51</f>
        <v>5.3990777911086703E-3</v>
      </c>
      <c r="J23" s="69">
        <f t="shared" si="27"/>
        <v>1.0939738861501784E-2</v>
      </c>
      <c r="L23" t="str">
        <f t="shared" si="28"/>
        <v>53 Skilled construction and building trades</v>
      </c>
      <c r="M23" s="69">
        <v>0.2251748609868871</v>
      </c>
      <c r="N23" s="69">
        <v>0.24846200981919944</v>
      </c>
      <c r="O23" s="69">
        <v>0.19234017717811586</v>
      </c>
      <c r="P23" s="69">
        <v>0.26420348344271066</v>
      </c>
      <c r="Q23" s="69">
        <v>0.34659966146855947</v>
      </c>
      <c r="R23" s="11"/>
      <c r="S23" s="69">
        <f t="shared" si="29"/>
        <v>0.15425948429044362</v>
      </c>
      <c r="T23" s="69">
        <f>'RD T1'!E80</f>
        <v>0.13871183509210222</v>
      </c>
      <c r="U23" s="69">
        <f t="shared" si="30"/>
        <v>0.29297131938254584</v>
      </c>
      <c r="W23" t="str">
        <f t="shared" si="31"/>
        <v>53 Skilled construction and building trades</v>
      </c>
      <c r="X23" s="69">
        <v>1.0165934813479627</v>
      </c>
      <c r="Y23" s="69">
        <v>0.845185215406278</v>
      </c>
      <c r="Z23" s="69">
        <v>0.83776353136923765</v>
      </c>
      <c r="AA23" s="69">
        <v>1.0478892424510489</v>
      </c>
      <c r="AB23" s="69">
        <v>1.2906092656405048</v>
      </c>
      <c r="AC23" s="69"/>
      <c r="AD23" s="69">
        <f t="shared" si="32"/>
        <v>0.45284573427126718</v>
      </c>
      <c r="AE23" s="69">
        <f>'RD T1'!E109</f>
        <v>0.55333348517313674</v>
      </c>
      <c r="AF23" s="69">
        <f t="shared" si="33"/>
        <v>1.0061792194444039</v>
      </c>
      <c r="AH23" t="str">
        <f t="shared" si="34"/>
        <v>53 Skilled construction and building trades</v>
      </c>
      <c r="AI23" s="69">
        <v>0.56843334882329999</v>
      </c>
      <c r="AJ23" s="69">
        <v>0.55025797400644161</v>
      </c>
      <c r="AK23" s="69">
        <v>0.54790909122186227</v>
      </c>
      <c r="AL23" s="69">
        <v>0.64481811216992679</v>
      </c>
      <c r="AM23" s="69">
        <v>0.78223004277876718</v>
      </c>
      <c r="AN23" s="69"/>
      <c r="AO23" s="69">
        <f t="shared" si="35"/>
        <v>0.23432095155690491</v>
      </c>
      <c r="AP23" s="69">
        <f>'RD T1'!E138</f>
        <v>0.35405616308227145</v>
      </c>
      <c r="AQ23" s="69">
        <f t="shared" si="36"/>
        <v>0.5883771146391763</v>
      </c>
      <c r="AS23" t="str">
        <f t="shared" si="37"/>
        <v>53 Skilled construction and building trades</v>
      </c>
      <c r="AT23" s="69">
        <v>0.92217432629974583</v>
      </c>
      <c r="AU23" s="69">
        <v>0.80825450378715591</v>
      </c>
      <c r="AV23" s="69">
        <v>0.77368372633099103</v>
      </c>
      <c r="AW23" s="69">
        <v>0.95419309988852674</v>
      </c>
      <c r="AX23" s="69">
        <v>1.097962324396236</v>
      </c>
      <c r="AY23" s="69"/>
      <c r="AZ23" s="69">
        <f t="shared" si="38"/>
        <v>0.32427859806524495</v>
      </c>
      <c r="BA23" s="69">
        <f>'RD T1'!E167</f>
        <v>0.50096492330065423</v>
      </c>
      <c r="BB23" s="69">
        <f t="shared" si="39"/>
        <v>0.82524352136589918</v>
      </c>
      <c r="BD23" t="str">
        <f t="shared" si="40"/>
        <v>53 Skilled construction and building trades</v>
      </c>
      <c r="BE23" s="69">
        <v>10.065773495773911</v>
      </c>
      <c r="BF23" s="69">
        <v>10.360904591704937</v>
      </c>
      <c r="BG23" s="69">
        <v>8.0351602117440972</v>
      </c>
      <c r="BH23" s="69">
        <v>8.124122909069678</v>
      </c>
      <c r="BI23" s="69">
        <v>7.1519415636688768</v>
      </c>
      <c r="BJ23" s="69"/>
      <c r="BK23" s="69">
        <f t="shared" si="41"/>
        <v>-0.88321864807522044</v>
      </c>
      <c r="BL23" s="69">
        <f>'RD T1'!E196</f>
        <v>2.9336582753751372</v>
      </c>
      <c r="BM23" s="69">
        <f t="shared" si="42"/>
        <v>2.0504396272999168</v>
      </c>
      <c r="BO23" t="str">
        <f t="shared" si="43"/>
        <v>53 Skilled construction and building trades</v>
      </c>
      <c r="BP23" s="69">
        <v>8.8857964768274442</v>
      </c>
      <c r="BQ23" s="69">
        <v>9.5860473682322134</v>
      </c>
      <c r="BR23" s="69">
        <v>7.5341037099379502</v>
      </c>
      <c r="BS23" s="69">
        <v>7.7522889456515278</v>
      </c>
      <c r="BT23" s="69">
        <v>7.2014446297459456</v>
      </c>
      <c r="BU23" s="69"/>
      <c r="BV23" s="69">
        <f t="shared" si="44"/>
        <v>-0.33265908019200463</v>
      </c>
      <c r="BW23" s="69">
        <f>'RD T1'!E225</f>
        <v>3.193275925810735</v>
      </c>
      <c r="BX23" s="69">
        <f t="shared" si="45"/>
        <v>2.8606168456187304</v>
      </c>
      <c r="BZ23" t="str">
        <f t="shared" si="46"/>
        <v>53 Skilled construction and building trades</v>
      </c>
      <c r="CA23" s="69">
        <v>4.9772805920979284</v>
      </c>
      <c r="CB23" s="69">
        <v>4.5828681164439624</v>
      </c>
      <c r="CC23" s="69">
        <v>3.8603740051784037</v>
      </c>
      <c r="CD23" s="69">
        <v>3.3871771221532083</v>
      </c>
      <c r="CE23" s="69">
        <v>2.380428720325567</v>
      </c>
      <c r="CF23" s="69"/>
      <c r="CG23" s="69">
        <f t="shared" si="47"/>
        <v>-1.4799452848528367</v>
      </c>
      <c r="CH23" s="69">
        <f>'RD T1'!E254</f>
        <v>1.3101169481851074</v>
      </c>
      <c r="CI23" s="69">
        <f t="shared" si="48"/>
        <v>-0.16982833666772934</v>
      </c>
      <c r="CK23" t="str">
        <f t="shared" si="49"/>
        <v>53 Skilled construction and building trades</v>
      </c>
      <c r="CL23" s="69">
        <v>2.2973343498287928</v>
      </c>
      <c r="CM23" s="69">
        <v>2.196589521979309</v>
      </c>
      <c r="CN23" s="69">
        <v>1.5540576834415296</v>
      </c>
      <c r="CO23" s="69">
        <v>1.4345704944015747</v>
      </c>
      <c r="CP23" s="69">
        <v>0.48462843969482983</v>
      </c>
      <c r="CQ23" s="69"/>
      <c r="CR23" s="69">
        <f t="shared" si="50"/>
        <v>-1.0694292437466997</v>
      </c>
      <c r="CS23" s="69">
        <f>'RD T1'!E283</f>
        <v>0.3113816806239646</v>
      </c>
      <c r="CT23" s="69">
        <f t="shared" si="51"/>
        <v>-0.75804756312273502</v>
      </c>
    </row>
    <row r="24" spans="1:98" x14ac:dyDescent="0.2">
      <c r="A24" s="10" t="str">
        <f>name!D20</f>
        <v>54 Textiles, printing and other skilled trades</v>
      </c>
      <c r="B24" s="69">
        <v>7.2758914450123668E-2</v>
      </c>
      <c r="C24" s="69">
        <v>8.2509692044970592E-2</v>
      </c>
      <c r="D24" s="69">
        <v>7.2708160586695311E-2</v>
      </c>
      <c r="E24" s="69">
        <v>9.670453409258406E-2</v>
      </c>
      <c r="F24" s="69">
        <v>0.13140936654006657</v>
      </c>
      <c r="G24" s="11"/>
      <c r="H24" s="69">
        <f t="shared" si="26"/>
        <v>5.8701205953371263E-2</v>
      </c>
      <c r="I24" s="69">
        <f>'RD T1'!E52</f>
        <v>4.5958789867707225E-2</v>
      </c>
      <c r="J24" s="69">
        <f t="shared" si="27"/>
        <v>0.10465999582107849</v>
      </c>
      <c r="L24" t="str">
        <f t="shared" si="28"/>
        <v>54 Textiles, printing and other skilled trades</v>
      </c>
      <c r="M24" s="69">
        <v>0.54837496404510022</v>
      </c>
      <c r="N24" s="69">
        <v>0.82570559271734167</v>
      </c>
      <c r="O24" s="69">
        <v>0.64248942063061609</v>
      </c>
      <c r="P24" s="69">
        <v>0.79954843677432041</v>
      </c>
      <c r="Q24" s="69">
        <v>1.0824489704436284</v>
      </c>
      <c r="R24" s="11"/>
      <c r="S24" s="69">
        <f t="shared" si="29"/>
        <v>0.43995954981301233</v>
      </c>
      <c r="T24" s="69">
        <f>'RD T1'!E81</f>
        <v>0.43436845148025466</v>
      </c>
      <c r="U24" s="69">
        <f t="shared" si="30"/>
        <v>0.87432800129326704</v>
      </c>
      <c r="W24" t="str">
        <f t="shared" si="31"/>
        <v>54 Textiles, printing and other skilled trades</v>
      </c>
      <c r="X24" s="69">
        <v>1.5255777570810027</v>
      </c>
      <c r="Y24" s="69">
        <v>1.4841884525164535</v>
      </c>
      <c r="Z24" s="69">
        <v>1.4324009657823038</v>
      </c>
      <c r="AA24" s="69">
        <v>1.6716641271727872</v>
      </c>
      <c r="AB24" s="69">
        <v>2.0639466367343009</v>
      </c>
      <c r="AC24" s="69"/>
      <c r="AD24" s="69">
        <f t="shared" si="32"/>
        <v>0.6315456709519971</v>
      </c>
      <c r="AE24" s="69">
        <f>'RD T1'!E110</f>
        <v>0.96775599427668979</v>
      </c>
      <c r="AF24" s="69">
        <f t="shared" si="33"/>
        <v>1.5993016652286869</v>
      </c>
      <c r="AH24" t="str">
        <f t="shared" si="34"/>
        <v>54 Textiles, printing and other skilled trades</v>
      </c>
      <c r="AI24" s="69">
        <v>0.63031208868490196</v>
      </c>
      <c r="AJ24" s="69">
        <v>0.57486092843007752</v>
      </c>
      <c r="AK24" s="69">
        <v>0.62810691776437955</v>
      </c>
      <c r="AL24" s="69">
        <v>0.65579374255987843</v>
      </c>
      <c r="AM24" s="69">
        <v>0.80302483018278781</v>
      </c>
      <c r="AN24" s="69"/>
      <c r="AO24" s="69">
        <f t="shared" si="35"/>
        <v>0.17491791241840826</v>
      </c>
      <c r="AP24" s="69">
        <f>'RD T1'!E139</f>
        <v>0.38835590503401107</v>
      </c>
      <c r="AQ24" s="69">
        <f t="shared" si="36"/>
        <v>0.56327381745241933</v>
      </c>
      <c r="AS24" t="str">
        <f t="shared" si="37"/>
        <v>54 Textiles, printing and other skilled trades</v>
      </c>
      <c r="AT24" s="69">
        <v>0.66600839121018685</v>
      </c>
      <c r="AU24" s="69">
        <v>0.61010087137507019</v>
      </c>
      <c r="AV24" s="69">
        <v>0.64031097846788176</v>
      </c>
      <c r="AW24" s="69">
        <v>0.74731670810636297</v>
      </c>
      <c r="AX24" s="69">
        <v>0.91643628837896629</v>
      </c>
      <c r="AY24" s="69"/>
      <c r="AZ24" s="69">
        <f t="shared" si="38"/>
        <v>0.27612530991108453</v>
      </c>
      <c r="BA24" s="69">
        <f>'RD T1'!E168</f>
        <v>0.42570260468670423</v>
      </c>
      <c r="BB24" s="69">
        <f t="shared" si="39"/>
        <v>0.70182791459778882</v>
      </c>
      <c r="BD24" t="str">
        <f t="shared" si="40"/>
        <v>54 Textiles, printing and other skilled trades</v>
      </c>
      <c r="BE24" s="69">
        <v>4.573390169823214</v>
      </c>
      <c r="BF24" s="69">
        <v>4.3517035617778701</v>
      </c>
      <c r="BG24" s="69">
        <v>4.0728346344056199</v>
      </c>
      <c r="BH24" s="69">
        <v>4.03324503470414</v>
      </c>
      <c r="BI24" s="69">
        <v>3.6926130819472447</v>
      </c>
      <c r="BJ24" s="69"/>
      <c r="BK24" s="69">
        <f t="shared" si="41"/>
        <v>-0.38022155245837519</v>
      </c>
      <c r="BL24" s="69">
        <f>'RD T1'!E197</f>
        <v>1.6020489842435888</v>
      </c>
      <c r="BM24" s="69">
        <f t="shared" si="42"/>
        <v>1.2218274317852136</v>
      </c>
      <c r="BO24" t="str">
        <f t="shared" si="43"/>
        <v>54 Textiles, printing and other skilled trades</v>
      </c>
      <c r="BP24" s="69">
        <v>5.8122945343289274</v>
      </c>
      <c r="BQ24" s="69">
        <v>4.9177561437686501</v>
      </c>
      <c r="BR24" s="69">
        <v>4.7395879245156234</v>
      </c>
      <c r="BS24" s="69">
        <v>3.987738125516251</v>
      </c>
      <c r="BT24" s="69">
        <v>3.0584527075521266</v>
      </c>
      <c r="BU24" s="69"/>
      <c r="BV24" s="69">
        <f t="shared" si="44"/>
        <v>-1.6811352169634968</v>
      </c>
      <c r="BW24" s="69">
        <f>'RD T1'!E226</f>
        <v>1.4912582113416248</v>
      </c>
      <c r="BX24" s="69">
        <f t="shared" si="45"/>
        <v>-0.18987700562187193</v>
      </c>
      <c r="BZ24" t="str">
        <f t="shared" si="46"/>
        <v>54 Textiles, printing and other skilled trades</v>
      </c>
      <c r="CA24" s="69">
        <v>4.869723663662052</v>
      </c>
      <c r="CB24" s="69">
        <v>3.7223773709777643</v>
      </c>
      <c r="CC24" s="69">
        <v>3.8494505761357898</v>
      </c>
      <c r="CD24" s="69">
        <v>3.3738345260126041</v>
      </c>
      <c r="CE24" s="69">
        <v>2.4990484734194736</v>
      </c>
      <c r="CF24" s="69"/>
      <c r="CG24" s="69">
        <f t="shared" si="47"/>
        <v>-1.3504021027163162</v>
      </c>
      <c r="CH24" s="69">
        <f>'RD T1'!E255</f>
        <v>1.1519224462009172</v>
      </c>
      <c r="CI24" s="69">
        <f t="shared" si="48"/>
        <v>-0.19847965651539901</v>
      </c>
      <c r="CK24" t="str">
        <f t="shared" si="49"/>
        <v>54 Textiles, printing and other skilled trades</v>
      </c>
      <c r="CL24" s="69">
        <v>1.8120789499697108</v>
      </c>
      <c r="CM24" s="69">
        <v>1.4895966428119274</v>
      </c>
      <c r="CN24" s="69">
        <v>1.3373864022650346</v>
      </c>
      <c r="CO24" s="69">
        <v>1.0212012600186209</v>
      </c>
      <c r="CP24" s="69">
        <v>0.66456184932238049</v>
      </c>
      <c r="CQ24" s="69"/>
      <c r="CR24" s="69">
        <f t="shared" si="50"/>
        <v>-0.67282455294265409</v>
      </c>
      <c r="CS24" s="69">
        <f>'RD T1'!E284</f>
        <v>0.29666248458514199</v>
      </c>
      <c r="CT24" s="69">
        <f t="shared" si="51"/>
        <v>-0.37616206835751209</v>
      </c>
    </row>
    <row r="25" spans="1:98" x14ac:dyDescent="0.2">
      <c r="A25" s="10" t="str">
        <f>name!D21</f>
        <v>61 Caring personal service occupations</v>
      </c>
      <c r="B25" s="69">
        <v>5.6917203943835669E-2</v>
      </c>
      <c r="C25" s="69">
        <v>7.4009623537738725E-2</v>
      </c>
      <c r="D25" s="69">
        <v>5.9334319155719656E-2</v>
      </c>
      <c r="E25" s="69">
        <v>8.7328819616873832E-2</v>
      </c>
      <c r="F25" s="69">
        <v>0.12832234051610467</v>
      </c>
      <c r="G25" s="11"/>
      <c r="H25" s="69">
        <f t="shared" si="26"/>
        <v>6.898802136038501E-2</v>
      </c>
      <c r="I25" s="69">
        <f>'RD T1'!E53</f>
        <v>4.9366897176135772E-2</v>
      </c>
      <c r="J25" s="69">
        <f t="shared" si="27"/>
        <v>0.11835491853652078</v>
      </c>
      <c r="L25" t="str">
        <f t="shared" si="28"/>
        <v>61 Caring personal service occupations</v>
      </c>
      <c r="M25" s="69">
        <v>2.8827229824487324</v>
      </c>
      <c r="N25" s="69">
        <v>4.232824715556359</v>
      </c>
      <c r="O25" s="69">
        <v>3.4550894052996575</v>
      </c>
      <c r="P25" s="69">
        <v>4.8380299078840165</v>
      </c>
      <c r="Q25" s="69">
        <v>7.0292554451983555</v>
      </c>
      <c r="R25" s="11"/>
      <c r="S25" s="69">
        <f t="shared" si="29"/>
        <v>3.5741660398986981</v>
      </c>
      <c r="T25" s="69">
        <f>'RD T1'!E82</f>
        <v>2.8435376205839971</v>
      </c>
      <c r="U25" s="69">
        <f t="shared" si="30"/>
        <v>6.4177036604826956</v>
      </c>
      <c r="W25" t="str">
        <f t="shared" si="31"/>
        <v>61 Caring personal service occupations</v>
      </c>
      <c r="X25" s="69">
        <v>10.223797033229173</v>
      </c>
      <c r="Y25" s="69">
        <v>11.748486114513122</v>
      </c>
      <c r="Z25" s="69">
        <v>11.519426996459487</v>
      </c>
      <c r="AA25" s="69">
        <v>14.54100701231464</v>
      </c>
      <c r="AB25" s="69">
        <v>19.285621354088352</v>
      </c>
      <c r="AC25" s="69"/>
      <c r="AD25" s="69">
        <f t="shared" si="32"/>
        <v>7.7661943576288657</v>
      </c>
      <c r="AE25" s="69">
        <f>'RD T1'!E111</f>
        <v>10.38306836180562</v>
      </c>
      <c r="AF25" s="69">
        <f t="shared" si="33"/>
        <v>18.149262719434486</v>
      </c>
      <c r="AH25" t="str">
        <f t="shared" si="34"/>
        <v>61 Caring personal service occupations</v>
      </c>
      <c r="AI25" s="69">
        <v>9.3419399232569358</v>
      </c>
      <c r="AJ25" s="69">
        <v>9.2332932402234231</v>
      </c>
      <c r="AK25" s="69">
        <v>8.8228053585546746</v>
      </c>
      <c r="AL25" s="69">
        <v>9.9193237303914596</v>
      </c>
      <c r="AM25" s="69">
        <v>10.886554594676394</v>
      </c>
      <c r="AN25" s="69"/>
      <c r="AO25" s="69">
        <f t="shared" si="35"/>
        <v>2.0637492361217191</v>
      </c>
      <c r="AP25" s="69">
        <f>'RD T1'!E140</f>
        <v>5.9625785050811366</v>
      </c>
      <c r="AQ25" s="69">
        <f t="shared" si="36"/>
        <v>8.0263277412028557</v>
      </c>
      <c r="AS25" t="str">
        <f t="shared" si="37"/>
        <v>61 Caring personal service occupations</v>
      </c>
      <c r="AT25" s="69">
        <v>4.806371908000183</v>
      </c>
      <c r="AU25" s="69">
        <v>5.3555088765360388</v>
      </c>
      <c r="AV25" s="69">
        <v>5.1181832583645583</v>
      </c>
      <c r="AW25" s="69">
        <v>5.8467520321290447</v>
      </c>
      <c r="AX25" s="69">
        <v>6.8638028287956958</v>
      </c>
      <c r="AY25" s="69"/>
      <c r="AZ25" s="69">
        <f t="shared" si="38"/>
        <v>1.7456195704311375</v>
      </c>
      <c r="BA25" s="69">
        <f>'RD T1'!E169</f>
        <v>3.6109314139050053</v>
      </c>
      <c r="BB25" s="69">
        <f t="shared" si="39"/>
        <v>5.3565509843361427</v>
      </c>
      <c r="BD25" t="str">
        <f t="shared" si="40"/>
        <v>61 Caring personal service occupations</v>
      </c>
      <c r="BE25" s="69">
        <v>30.467484276186894</v>
      </c>
      <c r="BF25" s="69">
        <v>34.944346363492414</v>
      </c>
      <c r="BG25" s="69">
        <v>35.043590403483648</v>
      </c>
      <c r="BH25" s="69">
        <v>38.663518311074775</v>
      </c>
      <c r="BI25" s="69">
        <v>43.788183799061791</v>
      </c>
      <c r="BJ25" s="69"/>
      <c r="BK25" s="69">
        <f t="shared" si="41"/>
        <v>8.7445933955781427</v>
      </c>
      <c r="BL25" s="69">
        <f>'RD T1'!E198</f>
        <v>21.889010213310414</v>
      </c>
      <c r="BM25" s="69">
        <f t="shared" si="42"/>
        <v>30.633603608888556</v>
      </c>
      <c r="BO25" t="str">
        <f t="shared" si="43"/>
        <v>61 Caring personal service occupations</v>
      </c>
      <c r="BP25" s="69">
        <v>26.201253093856813</v>
      </c>
      <c r="BQ25" s="69">
        <v>25.679559740358648</v>
      </c>
      <c r="BR25" s="69">
        <v>24.273400778704701</v>
      </c>
      <c r="BS25" s="69">
        <v>23.232063103876399</v>
      </c>
      <c r="BT25" s="69">
        <v>18.118362386680115</v>
      </c>
      <c r="BU25" s="69"/>
      <c r="BV25" s="69">
        <f t="shared" si="44"/>
        <v>-6.1550383920245864</v>
      </c>
      <c r="BW25" s="69">
        <f>'RD T1'!E227</f>
        <v>11.140754181088193</v>
      </c>
      <c r="BX25" s="69">
        <f t="shared" si="45"/>
        <v>4.9857157890636064</v>
      </c>
      <c r="BZ25" t="str">
        <f t="shared" si="46"/>
        <v>61 Caring personal service occupations</v>
      </c>
      <c r="CA25" s="69">
        <v>8.4505811362403165</v>
      </c>
      <c r="CB25" s="69">
        <v>4.0342765708452015</v>
      </c>
      <c r="CC25" s="69">
        <v>3.7403467128606689</v>
      </c>
      <c r="CD25" s="69">
        <v>2.4940788908614637</v>
      </c>
      <c r="CE25" s="69">
        <v>1.8229775417084266</v>
      </c>
      <c r="CF25" s="69"/>
      <c r="CG25" s="69">
        <f t="shared" si="47"/>
        <v>-1.9173691711522423</v>
      </c>
      <c r="CH25" s="69">
        <f>'RD T1'!E256</f>
        <v>0.81398238407741352</v>
      </c>
      <c r="CI25" s="69">
        <f t="shared" si="48"/>
        <v>-1.1033867870748288</v>
      </c>
      <c r="CK25" t="str">
        <f t="shared" si="49"/>
        <v>61 Caring personal service occupations</v>
      </c>
      <c r="CL25" s="69">
        <v>0.8941389999533913</v>
      </c>
      <c r="CM25" s="69">
        <v>0.82312943686315609</v>
      </c>
      <c r="CN25" s="69">
        <v>0.71702194830472765</v>
      </c>
      <c r="CO25" s="69">
        <v>1.0049188571662804</v>
      </c>
      <c r="CP25" s="69">
        <v>1.1262138147011778</v>
      </c>
      <c r="CQ25" s="69"/>
      <c r="CR25" s="69">
        <f t="shared" si="50"/>
        <v>0.40919186639645011</v>
      </c>
      <c r="CS25" s="69">
        <f>'RD T1'!E285</f>
        <v>0.29812571582053599</v>
      </c>
      <c r="CT25" s="69">
        <f t="shared" si="51"/>
        <v>0.70731758221698615</v>
      </c>
    </row>
    <row r="26" spans="1:98" x14ac:dyDescent="0.2">
      <c r="A26" s="10" t="str">
        <f>name!D22</f>
        <v>62 Leisure, travel and related personal service occupations</v>
      </c>
      <c r="B26" s="69">
        <v>1.96303052691486E-2</v>
      </c>
      <c r="C26" s="69">
        <v>3.9637524970898987E-2</v>
      </c>
      <c r="D26" s="69">
        <v>2.4388843085722315E-2</v>
      </c>
      <c r="E26" s="69">
        <v>3.3840414274912516E-2</v>
      </c>
      <c r="F26" s="69">
        <v>5.3668635613011939E-2</v>
      </c>
      <c r="G26" s="11"/>
      <c r="H26" s="69">
        <f t="shared" si="26"/>
        <v>2.9279792527289624E-2</v>
      </c>
      <c r="I26" s="69">
        <f>'RD T1'!E54</f>
        <v>1.8978697047403473E-2</v>
      </c>
      <c r="J26" s="69">
        <f t="shared" si="27"/>
        <v>4.82584895746931E-2</v>
      </c>
      <c r="L26" t="str">
        <f t="shared" si="28"/>
        <v>62 Leisure, travel and related personal service occupations</v>
      </c>
      <c r="M26" s="69">
        <v>0.40122008670272674</v>
      </c>
      <c r="N26" s="69">
        <v>0.71653017763989779</v>
      </c>
      <c r="O26" s="69">
        <v>0.53806968507618014</v>
      </c>
      <c r="P26" s="69">
        <v>0.68865908373818896</v>
      </c>
      <c r="Q26" s="69">
        <v>0.94295723204095339</v>
      </c>
      <c r="R26" s="11"/>
      <c r="S26" s="69">
        <f t="shared" si="29"/>
        <v>0.40488754696477325</v>
      </c>
      <c r="T26" s="69">
        <f>'RD T1'!E83</f>
        <v>0.36500817709691558</v>
      </c>
      <c r="U26" s="69">
        <f t="shared" si="30"/>
        <v>0.76989572406168882</v>
      </c>
      <c r="W26" t="str">
        <f t="shared" si="31"/>
        <v>62 Leisure, travel and related personal service occupations</v>
      </c>
      <c r="X26" s="69">
        <v>1.9030988623852776</v>
      </c>
      <c r="Y26" s="69">
        <v>2.5586570802654456</v>
      </c>
      <c r="Z26" s="69">
        <v>2.5216212586552191</v>
      </c>
      <c r="AA26" s="69">
        <v>3.151629212798237</v>
      </c>
      <c r="AB26" s="69">
        <v>4.4707010429678968</v>
      </c>
      <c r="AC26" s="69"/>
      <c r="AD26" s="69">
        <f t="shared" si="32"/>
        <v>1.9490797843126777</v>
      </c>
      <c r="AE26" s="69">
        <f>'RD T1'!E112</f>
        <v>2.1970555077946172</v>
      </c>
      <c r="AF26" s="69">
        <f t="shared" si="33"/>
        <v>4.1461352921072949</v>
      </c>
      <c r="AH26" t="str">
        <f t="shared" si="34"/>
        <v>62 Leisure, travel and related personal service occupations</v>
      </c>
      <c r="AI26" s="69">
        <v>1.1638212792778972</v>
      </c>
      <c r="AJ26" s="69">
        <v>1.7270377843686926</v>
      </c>
      <c r="AK26" s="69">
        <v>1.6542929679031986</v>
      </c>
      <c r="AL26" s="69">
        <v>1.9217825480483681</v>
      </c>
      <c r="AM26" s="69">
        <v>2.7329139432823508</v>
      </c>
      <c r="AN26" s="69"/>
      <c r="AO26" s="69">
        <f t="shared" si="35"/>
        <v>1.0786209753791522</v>
      </c>
      <c r="AP26" s="69">
        <f>'RD T1'!E141</f>
        <v>1.3272359573965178</v>
      </c>
      <c r="AQ26" s="69">
        <f t="shared" si="36"/>
        <v>2.40585693277567</v>
      </c>
      <c r="AS26" t="str">
        <f t="shared" si="37"/>
        <v>62 Leisure, travel and related personal service occupations</v>
      </c>
      <c r="AT26" s="69">
        <v>1.3095788674842217</v>
      </c>
      <c r="AU26" s="69">
        <v>1.9686888106404952</v>
      </c>
      <c r="AV26" s="69">
        <v>2.1160997212245474</v>
      </c>
      <c r="AW26" s="69">
        <v>2.5163944405907168</v>
      </c>
      <c r="AX26" s="69">
        <v>3.7522698511689438</v>
      </c>
      <c r="AY26" s="69"/>
      <c r="AZ26" s="69">
        <f t="shared" si="38"/>
        <v>1.6361701299443965</v>
      </c>
      <c r="BA26" s="69">
        <f>'RD T1'!E170</f>
        <v>1.7816146746837935</v>
      </c>
      <c r="BB26" s="69">
        <f t="shared" si="39"/>
        <v>3.41778480462819</v>
      </c>
      <c r="BD26" t="str">
        <f t="shared" si="40"/>
        <v>62 Leisure, travel and related personal service occupations</v>
      </c>
      <c r="BE26" s="69">
        <v>5.4374845055750409</v>
      </c>
      <c r="BF26" s="69">
        <v>7.1106237858126269</v>
      </c>
      <c r="BG26" s="69">
        <v>6.8592081564993368</v>
      </c>
      <c r="BH26" s="69">
        <v>6.3774194184482891</v>
      </c>
      <c r="BI26" s="69">
        <v>6.0425516315402348</v>
      </c>
      <c r="BJ26" s="69"/>
      <c r="BK26" s="69">
        <f t="shared" si="41"/>
        <v>-0.81665652495910201</v>
      </c>
      <c r="BL26" s="69">
        <f>'RD T1'!E199</f>
        <v>2.834695404126836</v>
      </c>
      <c r="BM26" s="69">
        <f t="shared" si="42"/>
        <v>2.0180388791677339</v>
      </c>
      <c r="BO26" t="str">
        <f t="shared" si="43"/>
        <v>62 Leisure, travel and related personal service occupations</v>
      </c>
      <c r="BP26" s="69">
        <v>5.8740468493129896</v>
      </c>
      <c r="BQ26" s="69">
        <v>7.3049127770827758</v>
      </c>
      <c r="BR26" s="69">
        <v>6.8227275501540374</v>
      </c>
      <c r="BS26" s="69">
        <v>5.7225539857762611</v>
      </c>
      <c r="BT26" s="69">
        <v>4.4852220547243347</v>
      </c>
      <c r="BU26" s="69"/>
      <c r="BV26" s="69">
        <f t="shared" si="44"/>
        <v>-2.3375054954297028</v>
      </c>
      <c r="BW26" s="69">
        <f>'RD T1'!E228</f>
        <v>2.6572016003274941</v>
      </c>
      <c r="BX26" s="69">
        <f t="shared" si="45"/>
        <v>0.31969610489779132</v>
      </c>
      <c r="BZ26" t="str">
        <f t="shared" si="46"/>
        <v>62 Leisure, travel and related personal service occupations</v>
      </c>
      <c r="CA26" s="69">
        <v>4.4134448451015356</v>
      </c>
      <c r="CB26" s="69">
        <v>4.7261933248632673</v>
      </c>
      <c r="CC26" s="69">
        <v>4.4943543622706308</v>
      </c>
      <c r="CD26" s="69">
        <v>4.7362009797027307</v>
      </c>
      <c r="CE26" s="69">
        <v>3.6911112038628962</v>
      </c>
      <c r="CF26" s="69"/>
      <c r="CG26" s="69">
        <f t="shared" si="47"/>
        <v>-0.80324315840773464</v>
      </c>
      <c r="CH26" s="69">
        <f>'RD T1'!E257</f>
        <v>1.8099519857601947</v>
      </c>
      <c r="CI26" s="69">
        <f t="shared" si="48"/>
        <v>1.00670882735246</v>
      </c>
      <c r="CK26" t="str">
        <f t="shared" si="49"/>
        <v>62 Leisure, travel and related personal service occupations</v>
      </c>
      <c r="CL26" s="69">
        <v>1.2764526662431002</v>
      </c>
      <c r="CM26" s="69">
        <v>1.2675485400284394</v>
      </c>
      <c r="CN26" s="69">
        <v>0.9950509421330842</v>
      </c>
      <c r="CO26" s="69">
        <v>0.89811716443645861</v>
      </c>
      <c r="CP26" s="69">
        <v>0.52157684423485839</v>
      </c>
      <c r="CQ26" s="69"/>
      <c r="CR26" s="69">
        <f t="shared" si="50"/>
        <v>-0.47347409789822581</v>
      </c>
      <c r="CS26" s="69">
        <f>'RD T1'!E286</f>
        <v>0.25315402104840667</v>
      </c>
      <c r="CT26" s="69">
        <f t="shared" si="51"/>
        <v>-0.22032007684981914</v>
      </c>
    </row>
    <row r="27" spans="1:98" x14ac:dyDescent="0.2">
      <c r="A27" s="10" t="str">
        <f>name!D23</f>
        <v>63 Community and civil enforcement occupations</v>
      </c>
      <c r="B27" s="69">
        <v>1.9354364081956284E-3</v>
      </c>
      <c r="C27" s="69">
        <v>2.6251007068324147E-3</v>
      </c>
      <c r="D27" s="69">
        <v>2.2720612574148192E-3</v>
      </c>
      <c r="E27" s="69">
        <v>3.1973386170118727E-3</v>
      </c>
      <c r="F27" s="69">
        <v>4.7174932787664402E-3</v>
      </c>
      <c r="G27" s="11"/>
      <c r="H27" s="69">
        <f t="shared" si="26"/>
        <v>2.445432021351621E-3</v>
      </c>
      <c r="I27" s="69">
        <f>'RD T1'!E55</f>
        <v>1.8579206426213185E-3</v>
      </c>
      <c r="J27" s="69">
        <f t="shared" si="27"/>
        <v>4.303352663972939E-3</v>
      </c>
      <c r="L27" t="str">
        <f t="shared" si="28"/>
        <v>63 Community and civil enforcement occupations</v>
      </c>
      <c r="M27" s="69">
        <v>3.2497973148715734E-2</v>
      </c>
      <c r="N27" s="69">
        <v>3.3257376588440052E-2</v>
      </c>
      <c r="O27" s="69">
        <v>3.8160306438502233E-2</v>
      </c>
      <c r="P27" s="69">
        <v>4.2076725754936178E-2</v>
      </c>
      <c r="Q27" s="69">
        <v>6.4127292423420301E-2</v>
      </c>
      <c r="R27" s="11"/>
      <c r="S27" s="69">
        <f t="shared" si="29"/>
        <v>2.5966985984918069E-2</v>
      </c>
      <c r="T27" s="69">
        <f>'RD T1'!E84</f>
        <v>2.3976495384219716E-2</v>
      </c>
      <c r="U27" s="69">
        <f t="shared" si="30"/>
        <v>4.9943481369137788E-2</v>
      </c>
      <c r="W27" t="str">
        <f t="shared" si="31"/>
        <v>63 Community and civil enforcement occupations</v>
      </c>
      <c r="X27" s="69">
        <v>0.168301339026938</v>
      </c>
      <c r="Y27" s="69">
        <v>0.15970370597020839</v>
      </c>
      <c r="Z27" s="69">
        <v>0.19112779630155693</v>
      </c>
      <c r="AA27" s="69">
        <v>0.20849607174803228</v>
      </c>
      <c r="AB27" s="69">
        <v>0.27935981672538679</v>
      </c>
      <c r="AC27" s="69"/>
      <c r="AD27" s="69">
        <f t="shared" si="32"/>
        <v>8.8232020423829854E-2</v>
      </c>
      <c r="AE27" s="69">
        <f>'RD T1'!E113</f>
        <v>0.13800060602752795</v>
      </c>
      <c r="AF27" s="69">
        <f t="shared" si="33"/>
        <v>0.2262326264513578</v>
      </c>
      <c r="AH27" t="str">
        <f t="shared" si="34"/>
        <v>63 Community and civil enforcement occupations</v>
      </c>
      <c r="AI27" s="69">
        <v>4.9636157118804938E-2</v>
      </c>
      <c r="AJ27" s="69">
        <v>4.0656859166546683E-2</v>
      </c>
      <c r="AK27" s="69">
        <v>5.7503486496688405E-2</v>
      </c>
      <c r="AL27" s="69">
        <v>5.2865044272373075E-2</v>
      </c>
      <c r="AM27" s="69">
        <v>7.0194116920003963E-2</v>
      </c>
      <c r="AN27" s="69"/>
      <c r="AO27" s="69">
        <f t="shared" si="35"/>
        <v>1.2690630423315558E-2</v>
      </c>
      <c r="AP27" s="69">
        <f>'RD T1'!E142</f>
        <v>3.2106812892539388E-2</v>
      </c>
      <c r="AQ27" s="69">
        <f t="shared" si="36"/>
        <v>4.4797443315854946E-2</v>
      </c>
      <c r="AS27" t="str">
        <f t="shared" si="37"/>
        <v>63 Community and civil enforcement occupations</v>
      </c>
      <c r="AT27" s="69">
        <v>4.7146061894639359E-2</v>
      </c>
      <c r="AU27" s="69">
        <v>3.6955246740271244E-2</v>
      </c>
      <c r="AV27" s="69">
        <v>4.8272028477952464E-2</v>
      </c>
      <c r="AW27" s="69">
        <v>4.0574631837996158E-2</v>
      </c>
      <c r="AX27" s="69">
        <v>4.5768788946514399E-2</v>
      </c>
      <c r="AY27" s="69"/>
      <c r="AZ27" s="69">
        <f t="shared" si="38"/>
        <v>-2.5032395314380645E-3</v>
      </c>
      <c r="BA27" s="69">
        <f>'RD T1'!E171</f>
        <v>2.3949798025362668E-2</v>
      </c>
      <c r="BB27" s="69">
        <f t="shared" si="39"/>
        <v>2.1446558493924604E-2</v>
      </c>
      <c r="BD27" t="str">
        <f t="shared" si="40"/>
        <v>63 Community and civil enforcement occupations</v>
      </c>
      <c r="BE27" s="69">
        <v>0.23223695499042529</v>
      </c>
      <c r="BF27" s="69">
        <v>0.1703365935524698</v>
      </c>
      <c r="BG27" s="69">
        <v>0.22629745913418114</v>
      </c>
      <c r="BH27" s="69">
        <v>0.16282356388970198</v>
      </c>
      <c r="BI27" s="69">
        <v>0.19440578171090167</v>
      </c>
      <c r="BJ27" s="69"/>
      <c r="BK27" s="69">
        <f t="shared" si="41"/>
        <v>-3.1891677423279474E-2</v>
      </c>
      <c r="BL27" s="69">
        <f>'RD T1'!E200</f>
        <v>6.3711347714857869E-2</v>
      </c>
      <c r="BM27" s="69">
        <f t="shared" si="42"/>
        <v>3.1819670291578395E-2</v>
      </c>
      <c r="BO27" t="str">
        <f t="shared" si="43"/>
        <v>63 Community and civil enforcement occupations</v>
      </c>
      <c r="BP27" s="69">
        <v>0.30655603358137024</v>
      </c>
      <c r="BQ27" s="69">
        <v>0.24760732750932057</v>
      </c>
      <c r="BR27" s="69">
        <v>0.30830859710628006</v>
      </c>
      <c r="BS27" s="69">
        <v>0.22985139236146862</v>
      </c>
      <c r="BT27" s="69">
        <v>0.22959004419801199</v>
      </c>
      <c r="BU27" s="69"/>
      <c r="BV27" s="69">
        <f t="shared" si="44"/>
        <v>-7.8718552908268069E-2</v>
      </c>
      <c r="BW27" s="69">
        <f>'RD T1'!E229</f>
        <v>9.7281470830182543E-2</v>
      </c>
      <c r="BX27" s="69">
        <f t="shared" si="45"/>
        <v>1.8562917921914474E-2</v>
      </c>
      <c r="BZ27" t="str">
        <f t="shared" si="46"/>
        <v>63 Community and civil enforcement occupations</v>
      </c>
      <c r="CA27" s="69">
        <v>0.26878835402828383</v>
      </c>
      <c r="CB27" s="69">
        <v>0.19406409358231819</v>
      </c>
      <c r="CC27" s="69">
        <v>0.26325736126509036</v>
      </c>
      <c r="CD27" s="69">
        <v>0.20559246878263263</v>
      </c>
      <c r="CE27" s="69">
        <v>0.16159711623670814</v>
      </c>
      <c r="CF27" s="69"/>
      <c r="CG27" s="69">
        <f t="shared" si="47"/>
        <v>-0.10166024502838222</v>
      </c>
      <c r="CH27" s="69">
        <f>'RD T1'!E258</f>
        <v>7.8061757012454505E-2</v>
      </c>
      <c r="CI27" s="69">
        <f t="shared" si="48"/>
        <v>-2.3598488015927718E-2</v>
      </c>
      <c r="CK27" t="str">
        <f t="shared" si="49"/>
        <v>63 Community and civil enforcement occupations</v>
      </c>
      <c r="CL27" s="69">
        <v>7.3414327917597652E-2</v>
      </c>
      <c r="CM27" s="69">
        <v>4.6729752492912634E-2</v>
      </c>
      <c r="CN27" s="69">
        <v>5.665376411702764E-2</v>
      </c>
      <c r="CO27" s="69">
        <v>3.4990788882412117E-2</v>
      </c>
      <c r="CP27" s="69">
        <v>2.5479429385958714E-2</v>
      </c>
      <c r="CQ27" s="69"/>
      <c r="CR27" s="69">
        <f t="shared" si="50"/>
        <v>-3.1174334731068926E-2</v>
      </c>
      <c r="CS27" s="69">
        <f>'RD T1'!E287</f>
        <v>8.475751171524876E-3</v>
      </c>
      <c r="CT27" s="69">
        <f t="shared" si="51"/>
        <v>-2.2698583559544051E-2</v>
      </c>
    </row>
    <row r="28" spans="1:98" x14ac:dyDescent="0.2">
      <c r="A28" s="10" t="str">
        <f>name!D24</f>
        <v>71 Sales occupations</v>
      </c>
      <c r="B28" s="69">
        <v>0.13883949543931898</v>
      </c>
      <c r="C28" s="69">
        <v>0.18907749393960463</v>
      </c>
      <c r="D28" s="69">
        <v>0.13317159454139288</v>
      </c>
      <c r="E28" s="69">
        <v>0.15625223796413815</v>
      </c>
      <c r="F28" s="69">
        <v>0.19930025832334458</v>
      </c>
      <c r="G28" s="11"/>
      <c r="H28" s="69">
        <f t="shared" si="26"/>
        <v>6.6128663781951702E-2</v>
      </c>
      <c r="I28" s="69">
        <f>'RD T1'!E56</f>
        <v>7.1963126004083375E-2</v>
      </c>
      <c r="J28" s="69">
        <f t="shared" si="27"/>
        <v>0.13809178978603509</v>
      </c>
      <c r="L28" t="str">
        <f t="shared" si="28"/>
        <v>71 Sales occupations</v>
      </c>
      <c r="M28" s="69">
        <v>1.773539600212656</v>
      </c>
      <c r="N28" s="69">
        <v>2.2473716543870883</v>
      </c>
      <c r="O28" s="69">
        <v>1.9133143835727295</v>
      </c>
      <c r="P28" s="69">
        <v>2.3103182409176375</v>
      </c>
      <c r="Q28" s="69">
        <v>3.3656177109923036</v>
      </c>
      <c r="R28" s="11"/>
      <c r="S28" s="69">
        <f t="shared" si="29"/>
        <v>1.452303327419574</v>
      </c>
      <c r="T28" s="69">
        <f>'RD T1'!E85</f>
        <v>1.1616770017033677</v>
      </c>
      <c r="U28" s="69">
        <f t="shared" si="30"/>
        <v>2.613980329122942</v>
      </c>
      <c r="W28" t="str">
        <f t="shared" si="31"/>
        <v>71 Sales occupations</v>
      </c>
      <c r="X28" s="69">
        <v>8.2175448009627949</v>
      </c>
      <c r="Y28" s="69">
        <v>8.1201355905324508</v>
      </c>
      <c r="Z28" s="69">
        <v>8.564780266701689</v>
      </c>
      <c r="AA28" s="69">
        <v>9.4254426640061375</v>
      </c>
      <c r="AB28" s="69">
        <v>12.759320944917288</v>
      </c>
      <c r="AC28" s="69"/>
      <c r="AD28" s="69">
        <f t="shared" si="32"/>
        <v>4.1945406782155992</v>
      </c>
      <c r="AE28" s="69">
        <f>'RD T1'!E114</f>
        <v>5.7778689018559692</v>
      </c>
      <c r="AF28" s="69">
        <f t="shared" si="33"/>
        <v>9.9724095800715684</v>
      </c>
      <c r="AH28" t="str">
        <f t="shared" si="34"/>
        <v>71 Sales occupations</v>
      </c>
      <c r="AI28" s="69">
        <v>2.9446083404686729</v>
      </c>
      <c r="AJ28" s="69">
        <v>2.9432570522741703</v>
      </c>
      <c r="AK28" s="69">
        <v>2.9834140976990589</v>
      </c>
      <c r="AL28" s="69">
        <v>3.1718166282934486</v>
      </c>
      <c r="AM28" s="69">
        <v>4.2819123917983317</v>
      </c>
      <c r="AN28" s="69"/>
      <c r="AO28" s="69">
        <f t="shared" si="35"/>
        <v>1.2984982940992729</v>
      </c>
      <c r="AP28" s="69">
        <f>'RD T1'!E143</f>
        <v>2.0343912474790229</v>
      </c>
      <c r="AQ28" s="69">
        <f t="shared" si="36"/>
        <v>3.3328895415782958</v>
      </c>
      <c r="AS28" t="str">
        <f t="shared" si="37"/>
        <v>71 Sales occupations</v>
      </c>
      <c r="AT28" s="69">
        <v>2.4851150699619611</v>
      </c>
      <c r="AU28" s="69">
        <v>2.3120376311790594</v>
      </c>
      <c r="AV28" s="69">
        <v>2.5011211055735174</v>
      </c>
      <c r="AW28" s="69">
        <v>2.4890652279138545</v>
      </c>
      <c r="AX28" s="69">
        <v>3.0608206805300133</v>
      </c>
      <c r="AY28" s="69"/>
      <c r="AZ28" s="69">
        <f t="shared" si="38"/>
        <v>0.55969957495649592</v>
      </c>
      <c r="BA28" s="69">
        <f>'RD T1'!E172</f>
        <v>1.2739845256827882</v>
      </c>
      <c r="BB28" s="69">
        <f t="shared" si="39"/>
        <v>1.8336841006392841</v>
      </c>
      <c r="BD28" t="str">
        <f t="shared" si="40"/>
        <v>71 Sales occupations</v>
      </c>
      <c r="BE28" s="69">
        <v>19.146219708567521</v>
      </c>
      <c r="BF28" s="69">
        <v>19.365399472498407</v>
      </c>
      <c r="BG28" s="69">
        <v>19.105603118352182</v>
      </c>
      <c r="BH28" s="69">
        <v>18.253596728431567</v>
      </c>
      <c r="BI28" s="69">
        <v>19.386641105656032</v>
      </c>
      <c r="BJ28" s="69"/>
      <c r="BK28" s="69">
        <f t="shared" si="41"/>
        <v>0.28103798730385066</v>
      </c>
      <c r="BL28" s="69">
        <f>'RD T1'!E201</f>
        <v>8.5416084457773422</v>
      </c>
      <c r="BM28" s="69">
        <f t="shared" si="42"/>
        <v>8.8226464330811929</v>
      </c>
      <c r="BO28" t="str">
        <f t="shared" si="43"/>
        <v>71 Sales occupations</v>
      </c>
      <c r="BP28" s="69">
        <v>21.111517793795763</v>
      </c>
      <c r="BQ28" s="69">
        <v>19.032465988263446</v>
      </c>
      <c r="BR28" s="69">
        <v>18.163313250284158</v>
      </c>
      <c r="BS28" s="69">
        <v>15.373484504698801</v>
      </c>
      <c r="BT28" s="69">
        <v>12.148969237101646</v>
      </c>
      <c r="BU28" s="69"/>
      <c r="BV28" s="69">
        <f t="shared" si="44"/>
        <v>-6.0143440131825123</v>
      </c>
      <c r="BW28" s="69">
        <f>'RD T1'!E230</f>
        <v>7.3347133385276448</v>
      </c>
      <c r="BX28" s="69">
        <f t="shared" si="45"/>
        <v>1.3203693253451325</v>
      </c>
      <c r="BZ28" t="str">
        <f t="shared" si="46"/>
        <v>71 Sales occupations</v>
      </c>
      <c r="CA28" s="69">
        <v>16.206978322418951</v>
      </c>
      <c r="CB28" s="69">
        <v>12.594043651921869</v>
      </c>
      <c r="CC28" s="69">
        <v>11.984885260681192</v>
      </c>
      <c r="CD28" s="69">
        <v>9.9373869886722073</v>
      </c>
      <c r="CE28" s="69">
        <v>3.4576151432846061</v>
      </c>
      <c r="CF28" s="69"/>
      <c r="CG28" s="69">
        <f t="shared" si="47"/>
        <v>-8.5272701173965864</v>
      </c>
      <c r="CH28" s="69">
        <f>'RD T1'!E259</f>
        <v>2.8203817421252695</v>
      </c>
      <c r="CI28" s="69">
        <f t="shared" si="48"/>
        <v>-5.7068883752713173</v>
      </c>
      <c r="CK28" t="str">
        <f t="shared" si="49"/>
        <v>71 Sales occupations</v>
      </c>
      <c r="CL28" s="69">
        <v>5.3782190420612253</v>
      </c>
      <c r="CM28" s="69">
        <v>4.5078224244821818</v>
      </c>
      <c r="CN28" s="69">
        <v>3.5824078071502781</v>
      </c>
      <c r="CO28" s="69">
        <v>2.9233744482523316</v>
      </c>
      <c r="CP28" s="69">
        <v>1.8848693069418074</v>
      </c>
      <c r="CQ28" s="69"/>
      <c r="CR28" s="69">
        <f t="shared" si="50"/>
        <v>-1.6975385002084706</v>
      </c>
      <c r="CS28" s="69">
        <f>'RD T1'!E288</f>
        <v>0.71416827648985604</v>
      </c>
      <c r="CT28" s="69">
        <f t="shared" si="51"/>
        <v>-0.9833702237186146</v>
      </c>
    </row>
    <row r="29" spans="1:98" x14ac:dyDescent="0.2">
      <c r="A29" s="10" t="str">
        <f>name!D25</f>
        <v>72 Customer service occupations</v>
      </c>
      <c r="B29" s="69">
        <v>4.5729488733860263E-2</v>
      </c>
      <c r="C29" s="69">
        <v>5.8549896198261217E-2</v>
      </c>
      <c r="D29" s="69">
        <v>5.4552582278517017E-2</v>
      </c>
      <c r="E29" s="69">
        <v>9.0057110009836253E-2</v>
      </c>
      <c r="F29" s="69">
        <v>0.13418725634844822</v>
      </c>
      <c r="G29" s="11"/>
      <c r="H29" s="69">
        <f>F29-D29</f>
        <v>7.9634674069931202E-2</v>
      </c>
      <c r="I29" s="69">
        <f>'RD T1'!E57</f>
        <v>4.1883745493877481E-2</v>
      </c>
      <c r="J29" s="69">
        <f t="shared" si="27"/>
        <v>0.12151841956380868</v>
      </c>
      <c r="L29" t="str">
        <f t="shared" si="28"/>
        <v>72 Customer service occupations</v>
      </c>
      <c r="M29" s="69">
        <v>0.51868928105131151</v>
      </c>
      <c r="N29" s="69">
        <v>0.76553042098431756</v>
      </c>
      <c r="O29" s="69">
        <v>0.66131148056334998</v>
      </c>
      <c r="P29" s="69">
        <v>1.0879450320794355</v>
      </c>
      <c r="Q29" s="69">
        <v>1.6549824247678377</v>
      </c>
      <c r="R29" s="11"/>
      <c r="S29" s="69">
        <f t="shared" si="29"/>
        <v>0.99367094420448776</v>
      </c>
      <c r="T29" s="69">
        <f>'RD T1'!E86</f>
        <v>0.54485522632845707</v>
      </c>
      <c r="U29" s="69">
        <f t="shared" si="30"/>
        <v>1.5385261705329447</v>
      </c>
      <c r="W29" t="str">
        <f t="shared" si="31"/>
        <v>72 Customer service occupations</v>
      </c>
      <c r="X29" s="69">
        <v>2.3257083497247479</v>
      </c>
      <c r="Y29" s="69">
        <v>2.5623003005682539</v>
      </c>
      <c r="Z29" s="69">
        <v>2.7141586140568692</v>
      </c>
      <c r="AA29" s="69">
        <v>3.8346479726224216</v>
      </c>
      <c r="AB29" s="69">
        <v>5.3536896989380436</v>
      </c>
      <c r="AC29" s="69"/>
      <c r="AD29" s="69">
        <f t="shared" si="32"/>
        <v>2.6395310848811744</v>
      </c>
      <c r="AE29" s="69">
        <f>'RD T1'!E115</f>
        <v>2.2478008968081244</v>
      </c>
      <c r="AF29" s="69">
        <f t="shared" si="33"/>
        <v>4.8873319816892984</v>
      </c>
      <c r="AH29" t="str">
        <f t="shared" si="34"/>
        <v>72 Customer service occupations</v>
      </c>
      <c r="AI29" s="69">
        <v>0.76621074343936835</v>
      </c>
      <c r="AJ29" s="69">
        <v>0.90163540623748573</v>
      </c>
      <c r="AK29" s="69">
        <v>0.97626689907434583</v>
      </c>
      <c r="AL29" s="69">
        <v>1.4019238747196905</v>
      </c>
      <c r="AM29" s="69">
        <v>1.9876038230162363</v>
      </c>
      <c r="AN29" s="69"/>
      <c r="AO29" s="69">
        <f t="shared" si="35"/>
        <v>1.0113369239418906</v>
      </c>
      <c r="AP29" s="69">
        <f>'RD T1'!E144</f>
        <v>0.85027196190609733</v>
      </c>
      <c r="AQ29" s="69">
        <f t="shared" si="36"/>
        <v>1.8616088858479878</v>
      </c>
      <c r="AS29" t="str">
        <f t="shared" si="37"/>
        <v>72 Customer service occupations</v>
      </c>
      <c r="AT29" s="69">
        <v>1.084677864990707</v>
      </c>
      <c r="AU29" s="69">
        <v>1.0639734559785685</v>
      </c>
      <c r="AV29" s="69">
        <v>1.1607482072006496</v>
      </c>
      <c r="AW29" s="69">
        <v>1.5964101467488325</v>
      </c>
      <c r="AX29" s="69">
        <v>2.0062690590736061</v>
      </c>
      <c r="AY29" s="69"/>
      <c r="AZ29" s="69">
        <f t="shared" si="38"/>
        <v>0.84552085187295645</v>
      </c>
      <c r="BA29" s="69">
        <f>'RD T1'!E173</f>
        <v>0.82853007619108809</v>
      </c>
      <c r="BB29" s="69">
        <f t="shared" si="39"/>
        <v>1.6740509280640445</v>
      </c>
      <c r="BD29" t="str">
        <f t="shared" si="40"/>
        <v>72 Customer service occupations</v>
      </c>
      <c r="BE29" s="69">
        <v>4.1414755083030288</v>
      </c>
      <c r="BF29" s="69">
        <v>4.5018812693816104</v>
      </c>
      <c r="BG29" s="69">
        <v>4.7742669590617419</v>
      </c>
      <c r="BH29" s="69">
        <v>5.92376452613399</v>
      </c>
      <c r="BI29" s="69">
        <v>6.7683225584931739</v>
      </c>
      <c r="BJ29" s="69"/>
      <c r="BK29" s="69">
        <f t="shared" si="41"/>
        <v>1.994055599431432</v>
      </c>
      <c r="BL29" s="69">
        <f>'RD T1'!E202</f>
        <v>2.7094431959062426</v>
      </c>
      <c r="BM29" s="69">
        <f t="shared" si="42"/>
        <v>4.7034987953376746</v>
      </c>
      <c r="BO29" t="str">
        <f t="shared" si="43"/>
        <v>72 Customer service occupations</v>
      </c>
      <c r="BP29" s="69">
        <v>4.4785719951650727</v>
      </c>
      <c r="BQ29" s="69">
        <v>4.5026665585741767</v>
      </c>
      <c r="BR29" s="69">
        <v>4.5192391399143794</v>
      </c>
      <c r="BS29" s="69">
        <v>5.2174238910857662</v>
      </c>
      <c r="BT29" s="69">
        <v>4.6948866995463465</v>
      </c>
      <c r="BU29" s="69"/>
      <c r="BV29" s="69">
        <f t="shared" si="44"/>
        <v>0.1756475596319671</v>
      </c>
      <c r="BW29" s="69">
        <f>'RD T1'!E231</f>
        <v>2.5273760719096932</v>
      </c>
      <c r="BX29" s="69">
        <f t="shared" si="45"/>
        <v>2.7030236315416603</v>
      </c>
      <c r="BZ29" t="str">
        <f t="shared" si="46"/>
        <v>72 Customer service occupations</v>
      </c>
      <c r="CA29" s="69">
        <v>2.6252533442611301</v>
      </c>
      <c r="CB29" s="69">
        <v>2.1450835972246853</v>
      </c>
      <c r="CC29" s="69">
        <v>2.1282882580694085</v>
      </c>
      <c r="CD29" s="69">
        <v>2.2014465417064657</v>
      </c>
      <c r="CE29" s="69">
        <v>1.5496844031292645</v>
      </c>
      <c r="CF29" s="69"/>
      <c r="CG29" s="69">
        <f t="shared" si="47"/>
        <v>-0.57860385494014399</v>
      </c>
      <c r="CH29" s="69">
        <f>'RD T1'!E260</f>
        <v>0.66188455509165323</v>
      </c>
      <c r="CI29" s="69">
        <f t="shared" si="48"/>
        <v>8.3280700151509235E-2</v>
      </c>
      <c r="CK29" t="str">
        <f t="shared" si="49"/>
        <v>72 Customer service occupations</v>
      </c>
      <c r="CL29" s="69">
        <v>0.56499408575351007</v>
      </c>
      <c r="CM29" s="69">
        <v>0.70097401674973936</v>
      </c>
      <c r="CN29" s="69">
        <v>0.61603398088880723</v>
      </c>
      <c r="CO29" s="69">
        <v>0.99267462053607358</v>
      </c>
      <c r="CP29" s="69">
        <v>1.116622835114204</v>
      </c>
      <c r="CQ29" s="69"/>
      <c r="CR29" s="69">
        <f t="shared" si="50"/>
        <v>0.50058885422539678</v>
      </c>
      <c r="CS29" s="69">
        <f>'RD T1'!E289</f>
        <v>0.34978997806703654</v>
      </c>
      <c r="CT29" s="69">
        <f t="shared" si="51"/>
        <v>0.85037883229243327</v>
      </c>
    </row>
    <row r="30" spans="1:98" x14ac:dyDescent="0.2">
      <c r="A30" s="10" t="str">
        <f>name!D26</f>
        <v>81 Process, plant and machine operatives</v>
      </c>
      <c r="B30" s="69">
        <v>5.3426766649117545E-2</v>
      </c>
      <c r="C30" s="69">
        <v>8.5650745125556649E-2</v>
      </c>
      <c r="D30" s="69">
        <v>6.1623982349825336E-2</v>
      </c>
      <c r="E30" s="69">
        <v>9.4399189548378337E-2</v>
      </c>
      <c r="F30" s="69">
        <v>0.19150546128324833</v>
      </c>
      <c r="G30" s="11"/>
      <c r="H30" s="69">
        <f t="shared" si="26"/>
        <v>0.129881478933423</v>
      </c>
      <c r="I30" s="69">
        <f>'RD T1'!E58</f>
        <v>6.2602087937270595E-2</v>
      </c>
      <c r="J30" s="69">
        <f t="shared" si="27"/>
        <v>0.1924835668706936</v>
      </c>
      <c r="L30" t="str">
        <f t="shared" si="28"/>
        <v>81 Process, plant and machine operatives</v>
      </c>
      <c r="M30" s="69">
        <v>0.37537523685790636</v>
      </c>
      <c r="N30" s="69">
        <v>0.52384673597336795</v>
      </c>
      <c r="O30" s="69">
        <v>0.40075427941050057</v>
      </c>
      <c r="P30" s="69">
        <v>0.71144034588375138</v>
      </c>
      <c r="Q30" s="69">
        <v>1.3523228103717624</v>
      </c>
      <c r="R30" s="11"/>
      <c r="S30" s="69">
        <f t="shared" si="29"/>
        <v>0.95156853096126182</v>
      </c>
      <c r="T30" s="69">
        <f>'RD T1'!E87</f>
        <v>0.4224218092423152</v>
      </c>
      <c r="U30" s="69">
        <f t="shared" si="30"/>
        <v>1.3739903402035769</v>
      </c>
      <c r="W30" t="str">
        <f t="shared" si="31"/>
        <v>81 Process, plant and machine operatives</v>
      </c>
      <c r="X30" s="69">
        <v>1.2729726024555907</v>
      </c>
      <c r="Y30" s="69">
        <v>1.3971165792326581</v>
      </c>
      <c r="Z30" s="69">
        <v>1.3178962130226097</v>
      </c>
      <c r="AA30" s="69">
        <v>2.0922283742934269</v>
      </c>
      <c r="AB30" s="69">
        <v>3.7820064746039912</v>
      </c>
      <c r="AC30" s="69"/>
      <c r="AD30" s="69">
        <f t="shared" si="32"/>
        <v>2.4641102615813812</v>
      </c>
      <c r="AE30" s="69">
        <f>'RD T1'!E116</f>
        <v>1.3508749787114809</v>
      </c>
      <c r="AF30" s="69">
        <f t="shared" si="33"/>
        <v>3.8149852402928621</v>
      </c>
      <c r="AH30" t="str">
        <f t="shared" si="34"/>
        <v>81 Process, plant and machine operatives</v>
      </c>
      <c r="AI30" s="69">
        <v>0.59636155677713443</v>
      </c>
      <c r="AJ30" s="69">
        <v>0.61079193464813464</v>
      </c>
      <c r="AK30" s="69">
        <v>0.6388455969835497</v>
      </c>
      <c r="AL30" s="69">
        <v>0.92494270229947195</v>
      </c>
      <c r="AM30" s="69">
        <v>1.3180782288865502</v>
      </c>
      <c r="AN30" s="69"/>
      <c r="AO30" s="69">
        <f t="shared" si="35"/>
        <v>0.67923263190300054</v>
      </c>
      <c r="AP30" s="69">
        <f>'RD T1'!E145</f>
        <v>0.49937524865353577</v>
      </c>
      <c r="AQ30" s="69">
        <f t="shared" si="36"/>
        <v>1.1786078805565363</v>
      </c>
      <c r="AS30" t="str">
        <f t="shared" si="37"/>
        <v>81 Process, plant and machine operatives</v>
      </c>
      <c r="AT30" s="69">
        <v>1.3657735875684487</v>
      </c>
      <c r="AU30" s="69">
        <v>1.3148474125906129</v>
      </c>
      <c r="AV30" s="69">
        <v>1.4362314358301846</v>
      </c>
      <c r="AW30" s="69">
        <v>2.0163089044059843</v>
      </c>
      <c r="AX30" s="69">
        <v>2.8185368582289887</v>
      </c>
      <c r="AY30" s="69"/>
      <c r="AZ30" s="69">
        <f t="shared" si="38"/>
        <v>1.3823054223988041</v>
      </c>
      <c r="BA30" s="69">
        <f>'RD T1'!E174</f>
        <v>1.0757040057610561</v>
      </c>
      <c r="BB30" s="69">
        <f t="shared" si="39"/>
        <v>2.4580094281598601</v>
      </c>
      <c r="BD30" t="str">
        <f t="shared" si="40"/>
        <v>81 Process, plant and machine operatives</v>
      </c>
      <c r="BE30" s="69">
        <v>10.091885143966273</v>
      </c>
      <c r="BF30" s="69">
        <v>11.19253411244836</v>
      </c>
      <c r="BG30" s="69">
        <v>9.7294981268634473</v>
      </c>
      <c r="BH30" s="69">
        <v>13.152952593496229</v>
      </c>
      <c r="BI30" s="69">
        <v>15.47944271899544</v>
      </c>
      <c r="BJ30" s="69"/>
      <c r="BK30" s="69">
        <f t="shared" si="41"/>
        <v>5.7499445921319925</v>
      </c>
      <c r="BL30" s="69">
        <f>'RD T1'!E203</f>
        <v>5.0967959692658793</v>
      </c>
      <c r="BM30" s="69">
        <f t="shared" si="42"/>
        <v>10.846740561397873</v>
      </c>
      <c r="BO30" t="str">
        <f t="shared" si="43"/>
        <v>81 Process, plant and machine operatives</v>
      </c>
      <c r="BP30" s="69">
        <v>13.251140481023462</v>
      </c>
      <c r="BQ30" s="69">
        <v>13.830076395443715</v>
      </c>
      <c r="BR30" s="69">
        <v>11.734042530836767</v>
      </c>
      <c r="BS30" s="69">
        <v>14.258424459547298</v>
      </c>
      <c r="BT30" s="69">
        <v>13.445940568010625</v>
      </c>
      <c r="BU30" s="69"/>
      <c r="BV30" s="69">
        <f t="shared" si="44"/>
        <v>1.7118980371738584</v>
      </c>
      <c r="BW30" s="69">
        <f>'RD T1'!E232</f>
        <v>5.5206457604093817</v>
      </c>
      <c r="BX30" s="69">
        <f t="shared" si="45"/>
        <v>7.2325437975832401</v>
      </c>
      <c r="BZ30" t="str">
        <f t="shared" si="46"/>
        <v>81 Process, plant and machine operatives</v>
      </c>
      <c r="CA30" s="69">
        <v>12.15238125558006</v>
      </c>
      <c r="CB30" s="69">
        <v>10.736603778986604</v>
      </c>
      <c r="CC30" s="69">
        <v>9.7058849938580494</v>
      </c>
      <c r="CD30" s="69">
        <v>10.350378727355357</v>
      </c>
      <c r="CE30" s="69">
        <v>5.1744754493215215</v>
      </c>
      <c r="CF30" s="69"/>
      <c r="CG30" s="69">
        <f t="shared" si="47"/>
        <v>-4.5314095445365279</v>
      </c>
      <c r="CH30" s="69">
        <f>'RD T1'!E261</f>
        <v>3.0554851658453233</v>
      </c>
      <c r="CI30" s="69">
        <f t="shared" si="48"/>
        <v>-1.4759243786912046</v>
      </c>
      <c r="CK30" t="str">
        <f t="shared" si="49"/>
        <v>81 Process, plant and machine operatives</v>
      </c>
      <c r="CL30" s="69">
        <v>4.6129306916014654</v>
      </c>
      <c r="CM30" s="69">
        <v>3.6973852504600657</v>
      </c>
      <c r="CN30" s="69">
        <v>2.8260535197470529</v>
      </c>
      <c r="CO30" s="69">
        <v>1.6260363590151869</v>
      </c>
      <c r="CP30" s="69">
        <v>0.70849516327108009</v>
      </c>
      <c r="CQ30" s="69"/>
      <c r="CR30" s="69">
        <f t="shared" si="50"/>
        <v>-2.117558356475973</v>
      </c>
      <c r="CS30" s="69">
        <f>'RD T1'!E290</f>
        <v>0.37799628881179892</v>
      </c>
      <c r="CT30" s="69">
        <f t="shared" si="51"/>
        <v>-1.7395620676641741</v>
      </c>
    </row>
    <row r="31" spans="1:98" x14ac:dyDescent="0.2">
      <c r="A31" s="10" t="str">
        <f>name!D27</f>
        <v>82 Transport and mobile machine drivers and operatives</v>
      </c>
      <c r="B31" s="69">
        <v>5.3102374985392373E-2</v>
      </c>
      <c r="C31" s="69">
        <v>7.0400208417154775E-2</v>
      </c>
      <c r="D31" s="69">
        <v>7.4715962069040062E-2</v>
      </c>
      <c r="E31" s="69">
        <v>0.11255204023652415</v>
      </c>
      <c r="F31" s="69">
        <v>0.17544924490128225</v>
      </c>
      <c r="G31" s="11"/>
      <c r="H31" s="69">
        <f t="shared" si="26"/>
        <v>0.10073328283224219</v>
      </c>
      <c r="I31" s="69">
        <f>'RD T1'!E59</f>
        <v>7.966964118533873E-2</v>
      </c>
      <c r="J31" s="69">
        <f t="shared" si="27"/>
        <v>0.1804029240175809</v>
      </c>
      <c r="L31" t="str">
        <f t="shared" si="28"/>
        <v>82 Transport and mobile machine drivers and operatives</v>
      </c>
      <c r="M31" s="69">
        <v>0.36056546009929191</v>
      </c>
      <c r="N31" s="69">
        <v>0.47856446584279627</v>
      </c>
      <c r="O31" s="69">
        <v>0.48515202530838131</v>
      </c>
      <c r="P31" s="69">
        <v>0.64409561803283599</v>
      </c>
      <c r="Q31" s="69">
        <v>0.93451744935882464</v>
      </c>
      <c r="R31" s="11"/>
      <c r="S31" s="69">
        <f t="shared" si="29"/>
        <v>0.44936542405044333</v>
      </c>
      <c r="T31" s="69">
        <f>'RD T1'!E88</f>
        <v>0.43925090229702046</v>
      </c>
      <c r="U31" s="69">
        <f t="shared" si="30"/>
        <v>0.88861632634746379</v>
      </c>
      <c r="W31" t="str">
        <f t="shared" si="31"/>
        <v>82 Transport and mobile machine drivers and operatives</v>
      </c>
      <c r="X31" s="69">
        <v>1.4783763241768322</v>
      </c>
      <c r="Y31" s="69">
        <v>1.6022936235223897</v>
      </c>
      <c r="Z31" s="69">
        <v>1.999923249805464</v>
      </c>
      <c r="AA31" s="69">
        <v>2.3000277545649781</v>
      </c>
      <c r="AB31" s="69">
        <v>2.9681034286173205</v>
      </c>
      <c r="AC31" s="69"/>
      <c r="AD31" s="69">
        <f t="shared" si="32"/>
        <v>0.96818017881185647</v>
      </c>
      <c r="AE31" s="69">
        <f>'RD T1'!E117</f>
        <v>1.6325083829656384</v>
      </c>
      <c r="AF31" s="69">
        <f t="shared" si="33"/>
        <v>2.6006885617774946</v>
      </c>
      <c r="AH31" t="str">
        <f t="shared" si="34"/>
        <v>82 Transport and mobile machine drivers and operatives</v>
      </c>
      <c r="AI31" s="69">
        <v>0.715685170572531</v>
      </c>
      <c r="AJ31" s="69">
        <v>0.76577787966594857</v>
      </c>
      <c r="AK31" s="69">
        <v>1.0245277643341117</v>
      </c>
      <c r="AL31" s="69">
        <v>1.1914110687635422</v>
      </c>
      <c r="AM31" s="69">
        <v>1.5685673857821627</v>
      </c>
      <c r="AN31" s="69"/>
      <c r="AO31" s="69">
        <f t="shared" si="35"/>
        <v>0.54403962144805096</v>
      </c>
      <c r="AP31" s="69">
        <f>'RD T1'!E146</f>
        <v>0.828437029004366</v>
      </c>
      <c r="AQ31" s="69">
        <f t="shared" si="36"/>
        <v>1.3724766504524171</v>
      </c>
      <c r="AS31" t="str">
        <f t="shared" si="37"/>
        <v>82 Transport and mobile machine drivers and operatives</v>
      </c>
      <c r="AT31" s="69">
        <v>1.1115280044125737</v>
      </c>
      <c r="AU31" s="69">
        <v>1.1348422331904631</v>
      </c>
      <c r="AV31" s="69">
        <v>1.4737432074844692</v>
      </c>
      <c r="AW31" s="69">
        <v>1.7368111083896864</v>
      </c>
      <c r="AX31" s="69">
        <v>2.2297575008257184</v>
      </c>
      <c r="AY31" s="69"/>
      <c r="AZ31" s="69">
        <f t="shared" si="38"/>
        <v>0.75601429334124925</v>
      </c>
      <c r="BA31" s="69">
        <f>'RD T1'!E175</f>
        <v>1.2242670426274602</v>
      </c>
      <c r="BB31" s="69">
        <f t="shared" si="39"/>
        <v>1.9802813359687095</v>
      </c>
      <c r="BD31" t="str">
        <f t="shared" si="40"/>
        <v>82 Transport and mobile machine drivers and operatives</v>
      </c>
      <c r="BE31" s="69">
        <v>7.6132276619288337</v>
      </c>
      <c r="BF31" s="69">
        <v>9.2072490254788573</v>
      </c>
      <c r="BG31" s="69">
        <v>8.7974593918461643</v>
      </c>
      <c r="BH31" s="69">
        <v>10.215933111382027</v>
      </c>
      <c r="BI31" s="69">
        <v>12.118634699419246</v>
      </c>
      <c r="BJ31" s="69"/>
      <c r="BK31" s="69">
        <f t="shared" si="41"/>
        <v>3.3211753075730819</v>
      </c>
      <c r="BL31" s="69">
        <f>'RD T1'!E204</f>
        <v>5.5959584833227591</v>
      </c>
      <c r="BM31" s="69">
        <f t="shared" si="42"/>
        <v>8.917133790895841</v>
      </c>
      <c r="BO31" t="str">
        <f t="shared" si="43"/>
        <v>82 Transport and mobile machine drivers and operatives</v>
      </c>
      <c r="BP31" s="69">
        <v>12.042475277566291</v>
      </c>
      <c r="BQ31" s="69">
        <v>14.171652246553899</v>
      </c>
      <c r="BR31" s="69">
        <v>13.177761205354699</v>
      </c>
      <c r="BS31" s="69">
        <v>13.947796182267366</v>
      </c>
      <c r="BT31" s="69">
        <v>13.920552391474834</v>
      </c>
      <c r="BU31" s="69"/>
      <c r="BV31" s="69">
        <f t="shared" si="44"/>
        <v>0.74279118612013484</v>
      </c>
      <c r="BW31" s="69">
        <f>'RD T1'!E233</f>
        <v>7.4196325920859794</v>
      </c>
      <c r="BX31" s="69">
        <f t="shared" si="45"/>
        <v>8.1624237782061151</v>
      </c>
      <c r="BZ31" t="str">
        <f t="shared" si="46"/>
        <v>82 Transport and mobile machine drivers and operatives</v>
      </c>
      <c r="CA31" s="69">
        <v>11.373051514055609</v>
      </c>
      <c r="CB31" s="69">
        <v>10.919172893633624</v>
      </c>
      <c r="CC31" s="69">
        <v>11.059796406862194</v>
      </c>
      <c r="CD31" s="69">
        <v>9.4083314650998293</v>
      </c>
      <c r="CE31" s="69">
        <v>6.5991887130849918</v>
      </c>
      <c r="CF31" s="69"/>
      <c r="CG31" s="69">
        <f t="shared" si="47"/>
        <v>-4.4606076937772023</v>
      </c>
      <c r="CH31" s="69">
        <f>'RD T1'!E262</f>
        <v>4.2621248706977681</v>
      </c>
      <c r="CI31" s="69">
        <f t="shared" si="48"/>
        <v>-0.19848282307943421</v>
      </c>
      <c r="CK31" t="str">
        <f t="shared" si="49"/>
        <v>82 Transport and mobile machine drivers and operatives</v>
      </c>
      <c r="CL31" s="69">
        <v>4.2358356851755623</v>
      </c>
      <c r="CM31" s="69">
        <v>4.6649259153779319</v>
      </c>
      <c r="CN31" s="69">
        <v>4.2339172770741653</v>
      </c>
      <c r="CO31" s="69">
        <v>4.3946473838719884</v>
      </c>
      <c r="CP31" s="69">
        <v>2.4056637084611241</v>
      </c>
      <c r="CQ31" s="69"/>
      <c r="CR31" s="69">
        <f t="shared" si="50"/>
        <v>-1.8282535686130412</v>
      </c>
      <c r="CS31" s="69">
        <f>'RD T1'!E291</f>
        <v>1.4327682151292147</v>
      </c>
      <c r="CT31" s="69">
        <f t="shared" si="51"/>
        <v>-0.39548535348382652</v>
      </c>
    </row>
    <row r="32" spans="1:98" x14ac:dyDescent="0.2">
      <c r="A32" s="10" t="str">
        <f>name!D28</f>
        <v>91 Elementary trades and related occupations</v>
      </c>
      <c r="B32" s="69">
        <v>7.5116457492657143E-4</v>
      </c>
      <c r="C32" s="69">
        <v>8.317190431860181E-4</v>
      </c>
      <c r="D32" s="69">
        <v>7.2448931299027523E-4</v>
      </c>
      <c r="E32" s="69">
        <v>7.0377890280365341E-4</v>
      </c>
      <c r="F32" s="69">
        <v>9.5117675922720398E-4</v>
      </c>
      <c r="G32" s="11"/>
      <c r="H32" s="69">
        <f t="shared" si="26"/>
        <v>2.2668744623692875E-4</v>
      </c>
      <c r="I32" s="69">
        <f>'RD T1'!E60</f>
        <v>4.4019450538811936E-4</v>
      </c>
      <c r="J32" s="69">
        <f t="shared" si="27"/>
        <v>6.668819516250481E-4</v>
      </c>
      <c r="L32" t="str">
        <f t="shared" si="28"/>
        <v>91 Elementary trades and related occupations</v>
      </c>
      <c r="M32" s="69">
        <v>0.22070763511342545</v>
      </c>
      <c r="N32" s="69">
        <v>0.27618760542415394</v>
      </c>
      <c r="O32" s="69">
        <v>0.24189383205358334</v>
      </c>
      <c r="P32" s="69">
        <v>0.27814781629685736</v>
      </c>
      <c r="Q32" s="69">
        <v>0.39813277588085477</v>
      </c>
      <c r="R32" s="11"/>
      <c r="S32" s="69">
        <f t="shared" si="29"/>
        <v>0.15623894382727144</v>
      </c>
      <c r="T32" s="69">
        <f>'RD T1'!E89</f>
        <v>0.15310808302749088</v>
      </c>
      <c r="U32" s="69">
        <f t="shared" si="30"/>
        <v>0.30934702685476234</v>
      </c>
      <c r="W32" t="str">
        <f t="shared" si="31"/>
        <v>91 Elementary trades and related occupations</v>
      </c>
      <c r="X32" s="69">
        <v>0.80723633101312209</v>
      </c>
      <c r="Y32" s="69">
        <v>0.83011567184933976</v>
      </c>
      <c r="Z32" s="69">
        <v>0.87163348600592028</v>
      </c>
      <c r="AA32" s="69">
        <v>0.84669698310550257</v>
      </c>
      <c r="AB32" s="69">
        <v>1.0391610333897852</v>
      </c>
      <c r="AC32" s="69"/>
      <c r="AD32" s="69">
        <f t="shared" si="32"/>
        <v>0.16752754738386488</v>
      </c>
      <c r="AE32" s="69">
        <f>'RD T1'!E118</f>
        <v>0.55321724134882344</v>
      </c>
      <c r="AF32" s="69">
        <f t="shared" si="33"/>
        <v>0.72074478873268832</v>
      </c>
      <c r="AH32" t="str">
        <f t="shared" si="34"/>
        <v>91 Elementary trades and related occupations</v>
      </c>
      <c r="AI32" s="69">
        <v>0.6066007448077062</v>
      </c>
      <c r="AJ32" s="69">
        <v>0.64490434543978881</v>
      </c>
      <c r="AK32" s="69">
        <v>0.67595971138529343</v>
      </c>
      <c r="AL32" s="69">
        <v>0.63515196228760384</v>
      </c>
      <c r="AM32" s="69">
        <v>0.81363702452821174</v>
      </c>
      <c r="AN32" s="69"/>
      <c r="AO32" s="69">
        <f t="shared" si="35"/>
        <v>0.13767731314291831</v>
      </c>
      <c r="AP32" s="69">
        <f>'RD T1'!E147</f>
        <v>0.42811525825156327</v>
      </c>
      <c r="AQ32" s="69">
        <f t="shared" si="36"/>
        <v>0.56579257139448158</v>
      </c>
      <c r="AS32" t="str">
        <f t="shared" si="37"/>
        <v>91 Elementary trades and related occupations</v>
      </c>
      <c r="AT32" s="69">
        <v>0.60613008110791811</v>
      </c>
      <c r="AU32" s="69">
        <v>0.59601508871793762</v>
      </c>
      <c r="AV32" s="69">
        <v>0.70559015479721654</v>
      </c>
      <c r="AW32" s="69">
        <v>0.6797594835620312</v>
      </c>
      <c r="AX32" s="69">
        <v>0.81951902254509446</v>
      </c>
      <c r="AY32" s="69"/>
      <c r="AZ32" s="69">
        <f t="shared" si="38"/>
        <v>0.11392886774787792</v>
      </c>
      <c r="BA32" s="69">
        <f>'RD T1'!E176</f>
        <v>0.39783671208003918</v>
      </c>
      <c r="BB32" s="69">
        <f t="shared" si="39"/>
        <v>0.51176557982791704</v>
      </c>
      <c r="BD32" t="str">
        <f t="shared" si="40"/>
        <v>91 Elementary trades and related occupations</v>
      </c>
      <c r="BE32" s="69">
        <v>3.2903675924370277</v>
      </c>
      <c r="BF32" s="69">
        <v>3.2149456956763593</v>
      </c>
      <c r="BG32" s="69">
        <v>2.8976069788566168</v>
      </c>
      <c r="BH32" s="69">
        <v>2.6566393637913346</v>
      </c>
      <c r="BI32" s="69">
        <v>3.055515949692833</v>
      </c>
      <c r="BJ32" s="69"/>
      <c r="BK32" s="69">
        <f t="shared" si="41"/>
        <v>0.15790897083621624</v>
      </c>
      <c r="BL32" s="69">
        <f>'RD T1'!E205</f>
        <v>1.0082754599581865</v>
      </c>
      <c r="BM32" s="69">
        <f t="shared" si="42"/>
        <v>1.1661844307944027</v>
      </c>
      <c r="BO32" t="str">
        <f t="shared" si="43"/>
        <v>91 Elementary trades and related occupations</v>
      </c>
      <c r="BP32" s="69">
        <v>5.8338620347831256</v>
      </c>
      <c r="BQ32" s="69">
        <v>5.1651976656522587</v>
      </c>
      <c r="BR32" s="69">
        <v>4.6151315125350383</v>
      </c>
      <c r="BS32" s="69">
        <v>3.611632105215715</v>
      </c>
      <c r="BT32" s="69">
        <v>3.1662445582744585</v>
      </c>
      <c r="BU32" s="69"/>
      <c r="BV32" s="69">
        <f t="shared" si="44"/>
        <v>-1.4488869542605798</v>
      </c>
      <c r="BW32" s="69">
        <f>'RD T1'!E234</f>
        <v>1.3405359100068164</v>
      </c>
      <c r="BX32" s="69">
        <f t="shared" si="45"/>
        <v>-0.10835104425376341</v>
      </c>
      <c r="BZ32" t="str">
        <f t="shared" si="46"/>
        <v>91 Elementary trades and related occupations</v>
      </c>
      <c r="CA32" s="69">
        <v>8.2399497077779458</v>
      </c>
      <c r="CB32" s="69">
        <v>7.0086320641826951</v>
      </c>
      <c r="CC32" s="69">
        <v>6.6097507190641016</v>
      </c>
      <c r="CD32" s="69">
        <v>4.9834268850789751</v>
      </c>
      <c r="CE32" s="69">
        <v>3.8754960169176798</v>
      </c>
      <c r="CF32" s="69"/>
      <c r="CG32" s="69">
        <f t="shared" si="47"/>
        <v>-2.7342547021464219</v>
      </c>
      <c r="CH32" s="69">
        <f>'RD T1'!E263</f>
        <v>1.9276407560287554</v>
      </c>
      <c r="CI32" s="69">
        <f t="shared" si="48"/>
        <v>-0.80661394611766646</v>
      </c>
      <c r="CK32" t="str">
        <f t="shared" si="49"/>
        <v>91 Elementary trades and related occupations</v>
      </c>
      <c r="CL32" s="69">
        <v>3.1839142693670635</v>
      </c>
      <c r="CM32" s="69">
        <v>2.9121774436569141</v>
      </c>
      <c r="CN32" s="69">
        <v>2.485640526483504</v>
      </c>
      <c r="CO32" s="69">
        <v>2.2574931473648441</v>
      </c>
      <c r="CP32" s="69">
        <v>1.6777567025649203</v>
      </c>
      <c r="CQ32" s="69"/>
      <c r="CR32" s="69">
        <f t="shared" si="50"/>
        <v>-0.80788382391858371</v>
      </c>
      <c r="CS32" s="69">
        <f>'RD T1'!E292</f>
        <v>0.63030113761443907</v>
      </c>
      <c r="CT32" s="69">
        <f t="shared" si="51"/>
        <v>-0.17758268630414464</v>
      </c>
    </row>
    <row r="33" spans="1:98" x14ac:dyDescent="0.2">
      <c r="A33" s="10" t="str">
        <f>name!D29</f>
        <v>92 Elementary administration and service occupations</v>
      </c>
      <c r="B33" s="69">
        <v>6.4048522222072468E-2</v>
      </c>
      <c r="C33" s="69">
        <v>7.5142728700314132E-2</v>
      </c>
      <c r="D33" s="69">
        <v>6.4233343218686456E-2</v>
      </c>
      <c r="E33" s="69">
        <v>8.8235091411748068E-2</v>
      </c>
      <c r="F33" s="69">
        <v>0.13130385386229568</v>
      </c>
      <c r="G33" s="11"/>
      <c r="H33" s="69">
        <f t="shared" ref="H33" si="52">F33-D33</f>
        <v>6.7070510643609221E-2</v>
      </c>
      <c r="I33" s="69">
        <f>'RD T1'!E61</f>
        <v>5.0924075450676579E-2</v>
      </c>
      <c r="J33" s="69">
        <f t="shared" ref="J33" si="53">SUM(H33:I33)</f>
        <v>0.1179945860942858</v>
      </c>
      <c r="L33" t="str">
        <f t="shared" ref="L33" si="54">A33</f>
        <v>92 Elementary administration and service occupations</v>
      </c>
      <c r="M33" s="69">
        <v>1.4235163465184586</v>
      </c>
      <c r="N33" s="69">
        <v>1.8174396358719964</v>
      </c>
      <c r="O33" s="69">
        <v>1.5659805134202085</v>
      </c>
      <c r="P33" s="69">
        <v>2.15602784338415</v>
      </c>
      <c r="Q33" s="69">
        <v>3.2993706117632948</v>
      </c>
      <c r="R33" s="11"/>
      <c r="S33" s="69">
        <f t="shared" ref="S33" si="55">Q33-O33</f>
        <v>1.7333900983430863</v>
      </c>
      <c r="T33" s="69">
        <f>'RD T1'!E90</f>
        <v>1.2586401333142685</v>
      </c>
      <c r="U33" s="69">
        <f t="shared" ref="U33" si="56">SUM(S33:T33)</f>
        <v>2.9920302316573548</v>
      </c>
      <c r="W33" t="str">
        <f t="shared" ref="W33" si="57">A33</f>
        <v>92 Elementary administration and service occupations</v>
      </c>
      <c r="X33" s="69">
        <v>5.9824059649003685</v>
      </c>
      <c r="Y33" s="69">
        <v>6.5709815867020742</v>
      </c>
      <c r="Z33" s="69">
        <v>6.7691441580066956</v>
      </c>
      <c r="AA33" s="69">
        <v>8.1692341051761908</v>
      </c>
      <c r="AB33" s="69">
        <v>11.055390370261801</v>
      </c>
      <c r="AC33" s="69"/>
      <c r="AD33" s="69">
        <f t="shared" ref="AD33" si="58">AB33-Z33</f>
        <v>4.2862462122551053</v>
      </c>
      <c r="AE33" s="69">
        <f>'RD T1'!E119</f>
        <v>5.5374357578980051</v>
      </c>
      <c r="AF33" s="69">
        <f t="shared" ref="AF33" si="59">SUM(AD33:AE33)</f>
        <v>9.8236819701531104</v>
      </c>
      <c r="AH33" t="str">
        <f t="shared" ref="AH33" si="60">L33</f>
        <v>92 Elementary administration and service occupations</v>
      </c>
      <c r="AI33" s="69">
        <v>2.898475809467604</v>
      </c>
      <c r="AJ33" s="69">
        <v>3.0773804392790978</v>
      </c>
      <c r="AK33" s="69">
        <v>3.1993415983280249</v>
      </c>
      <c r="AL33" s="69">
        <v>3.8160092317844976</v>
      </c>
      <c r="AM33" s="69">
        <v>5.2291800828058417</v>
      </c>
      <c r="AN33" s="69"/>
      <c r="AO33" s="69">
        <f t="shared" ref="AO33" si="61">AM33-AK33</f>
        <v>2.0298384844778168</v>
      </c>
      <c r="AP33" s="69">
        <f>'RD T1'!E148</f>
        <v>2.4720456010477472</v>
      </c>
      <c r="AQ33" s="69">
        <f t="shared" ref="AQ33" si="62">SUM(AO33:AP33)</f>
        <v>4.501884085525564</v>
      </c>
      <c r="AS33" t="str">
        <f t="shared" ref="AS33" si="63">W33</f>
        <v>92 Elementary administration and service occupations</v>
      </c>
      <c r="AT33" s="69">
        <v>2.5549452153938326</v>
      </c>
      <c r="AU33" s="69">
        <v>2.7424134620170921</v>
      </c>
      <c r="AV33" s="69">
        <v>2.9080523168521286</v>
      </c>
      <c r="AW33" s="69">
        <v>3.3596026512181956</v>
      </c>
      <c r="AX33" s="69">
        <v>4.4883577419397866</v>
      </c>
      <c r="AY33" s="69"/>
      <c r="AZ33" s="69">
        <f t="shared" ref="AZ33" si="64">AX33-AV33</f>
        <v>1.580305425087658</v>
      </c>
      <c r="BA33" s="69">
        <f>'RD T1'!E177</f>
        <v>2.1646588900460704</v>
      </c>
      <c r="BB33" s="69">
        <f t="shared" ref="BB33" si="65">SUM(AZ33:BA33)</f>
        <v>3.7449643151337284</v>
      </c>
      <c r="BD33" t="str">
        <f t="shared" ref="BD33" si="66">AH33</f>
        <v>92 Elementary administration and service occupations</v>
      </c>
      <c r="BE33" s="69">
        <v>17.764722268121826</v>
      </c>
      <c r="BF33" s="69">
        <v>18.163466428145856</v>
      </c>
      <c r="BG33" s="69">
        <v>17.098039582611214</v>
      </c>
      <c r="BH33" s="69">
        <v>16.986910580495536</v>
      </c>
      <c r="BI33" s="69">
        <v>17.53869951577105</v>
      </c>
      <c r="BJ33" s="69"/>
      <c r="BK33" s="69">
        <f t="shared" ref="BK33" si="67">BI33-BG33</f>
        <v>0.44065993315983576</v>
      </c>
      <c r="BL33" s="69">
        <f>'RD T1'!E206</f>
        <v>7.9882440410026483</v>
      </c>
      <c r="BM33" s="69">
        <f t="shared" ref="BM33" si="68">SUM(BK33:BL33)</f>
        <v>8.428903974162484</v>
      </c>
      <c r="BO33" t="str">
        <f t="shared" ref="BO33" si="69">AS33</f>
        <v>92 Elementary administration and service occupations</v>
      </c>
      <c r="BP33" s="69">
        <v>30.652761897279021</v>
      </c>
      <c r="BQ33" s="69">
        <v>30.598004313622173</v>
      </c>
      <c r="BR33" s="69">
        <v>27.728747813258543</v>
      </c>
      <c r="BS33" s="69">
        <v>27.049692654209068</v>
      </c>
      <c r="BT33" s="69">
        <v>24.009919815813362</v>
      </c>
      <c r="BU33" s="69"/>
      <c r="BV33" s="69">
        <f t="shared" ref="BV33" si="70">BT33-BR33</f>
        <v>-3.7188279974451817</v>
      </c>
      <c r="BW33" s="69">
        <f>'RD T1'!E235</f>
        <v>12.565715436417939</v>
      </c>
      <c r="BX33" s="69">
        <f t="shared" ref="BX33" si="71">SUM(BV33:BW33)</f>
        <v>8.8468874389727574</v>
      </c>
      <c r="BZ33" t="str">
        <f t="shared" ref="BZ33" si="72">BD33</f>
        <v>92 Elementary administration and service occupations</v>
      </c>
      <c r="CA33" s="69">
        <v>31.849917272418697</v>
      </c>
      <c r="CB33" s="69">
        <v>25.826202517252678</v>
      </c>
      <c r="CC33" s="69">
        <v>24.720449075526254</v>
      </c>
      <c r="CD33" s="69">
        <v>23.582261715348121</v>
      </c>
      <c r="CE33" s="69">
        <v>15.290927589703168</v>
      </c>
      <c r="CF33" s="69"/>
      <c r="CG33" s="69">
        <f t="shared" ref="CG33" si="73">CE33-CC33</f>
        <v>-9.429521485823086</v>
      </c>
      <c r="CH33" s="69">
        <f>'RD T1'!E264</f>
        <v>8.2738214613551229</v>
      </c>
      <c r="CI33" s="69">
        <f t="shared" ref="CI33" si="74">SUM(CG33:CH33)</f>
        <v>-1.1557000244679632</v>
      </c>
      <c r="CK33" t="str">
        <f t="shared" ref="CK33" si="75">BO33</f>
        <v>92 Elementary administration and service occupations</v>
      </c>
      <c r="CL33" s="69">
        <v>12.334042364340046</v>
      </c>
      <c r="CM33" s="69">
        <v>9.2070479961642562</v>
      </c>
      <c r="CN33" s="69">
        <v>6.8701786754235261</v>
      </c>
      <c r="CO33" s="69">
        <v>5.2701540468639427</v>
      </c>
      <c r="CP33" s="69">
        <v>3.1469140670017466</v>
      </c>
      <c r="CQ33" s="69"/>
      <c r="CR33" s="69">
        <f t="shared" ref="CR33" si="76">CP33-CN33</f>
        <v>-3.7232646084217795</v>
      </c>
      <c r="CS33" s="69">
        <f>'RD T1'!E293</f>
        <v>1.3272999670027306</v>
      </c>
      <c r="CT33" s="69">
        <f t="shared" ref="CT33" si="77">SUM(CR33:CS33)</f>
        <v>-2.3959646414190487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11.031642012494444</v>
      </c>
      <c r="C35" s="67">
        <f t="shared" ref="C35:F35" si="78">SUM(C8:C33)</f>
        <v>15.131130071438996</v>
      </c>
      <c r="D35" s="67">
        <f t="shared" si="78"/>
        <v>14.328148121666857</v>
      </c>
      <c r="E35" s="67">
        <f t="shared" si="78"/>
        <v>17.378172037988371</v>
      </c>
      <c r="F35" s="67">
        <f t="shared" si="78"/>
        <v>22.552400909402181</v>
      </c>
      <c r="G35" s="11"/>
      <c r="H35" s="67">
        <f>F35-D35</f>
        <v>8.224252787735324</v>
      </c>
      <c r="I35" s="67">
        <f>SUM(I8:I33)</f>
        <v>8.4619542179894438</v>
      </c>
      <c r="J35" s="67">
        <f>SUM(H35:I35)</f>
        <v>16.686207005724768</v>
      </c>
      <c r="L35" s="24" t="str">
        <f>A35</f>
        <v>All occupations</v>
      </c>
      <c r="M35" s="67">
        <f>SUM(M8:M33)</f>
        <v>74.005166824282597</v>
      </c>
      <c r="N35" s="67">
        <f t="shared" ref="N35:Q35" si="79">SUM(N8:N33)</f>
        <v>104.93161033186993</v>
      </c>
      <c r="O35" s="67">
        <f t="shared" si="79"/>
        <v>97.928131128497114</v>
      </c>
      <c r="P35" s="67">
        <f t="shared" si="79"/>
        <v>118.6137407410707</v>
      </c>
      <c r="Q35" s="67">
        <f t="shared" si="79"/>
        <v>155.42487069480401</v>
      </c>
      <c r="R35" s="11"/>
      <c r="S35" s="67">
        <f t="shared" si="29"/>
        <v>57.4967395663069</v>
      </c>
      <c r="T35" s="67">
        <f>SUM(T8:T33)</f>
        <v>60.075414599669926</v>
      </c>
      <c r="U35" s="67">
        <f>SUM(S35:T35)</f>
        <v>117.57215416597683</v>
      </c>
      <c r="W35" s="24" t="str">
        <f>A35</f>
        <v>All occupations</v>
      </c>
      <c r="X35" s="67">
        <f>SUM(X8:X33)</f>
        <v>174.97136817136121</v>
      </c>
      <c r="Y35" s="67">
        <f t="shared" ref="Y35:AB35" si="80">SUM(Y8:Y33)</f>
        <v>189.03907021018099</v>
      </c>
      <c r="Z35" s="67">
        <f t="shared" si="80"/>
        <v>209.32192668675194</v>
      </c>
      <c r="AA35" s="67">
        <f t="shared" si="80"/>
        <v>228.84796529411105</v>
      </c>
      <c r="AB35" s="67">
        <f t="shared" si="80"/>
        <v>276.44588779719743</v>
      </c>
      <c r="AC35" s="69"/>
      <c r="AD35" s="67">
        <f t="shared" ref="AD35" si="81">AB35-Z35</f>
        <v>67.123961110445492</v>
      </c>
      <c r="AE35" s="67">
        <f>SUM(AE8:AE33)</f>
        <v>133.75231155907824</v>
      </c>
      <c r="AF35" s="67">
        <f>SUM(AD35:AE35)</f>
        <v>200.87627266952373</v>
      </c>
      <c r="AH35" s="24" t="str">
        <f>L35</f>
        <v>All occupations</v>
      </c>
      <c r="AI35" s="67">
        <f>SUM(AI8:AI33)</f>
        <v>57.171752491306648</v>
      </c>
      <c r="AJ35" s="67">
        <f t="shared" ref="AJ35:AM35" si="82">SUM(AJ8:AJ33)</f>
        <v>56.063547464448533</v>
      </c>
      <c r="AK35" s="67">
        <f t="shared" si="82"/>
        <v>58.916560369109305</v>
      </c>
      <c r="AL35" s="67">
        <f t="shared" si="82"/>
        <v>60.104499615381776</v>
      </c>
      <c r="AM35" s="67">
        <f t="shared" si="82"/>
        <v>68.686115536702985</v>
      </c>
      <c r="AN35" s="69"/>
      <c r="AO35" s="67">
        <f t="shared" ref="AO35" si="83">AM35-AK35</f>
        <v>9.7695551675936798</v>
      </c>
      <c r="AP35" s="67">
        <f>SUM(AP8:AP33)</f>
        <v>33.804231633856183</v>
      </c>
      <c r="AQ35" s="67">
        <f>SUM(AO35:AP35)</f>
        <v>43.573786801449863</v>
      </c>
      <c r="AS35" s="24" t="str">
        <f>W35</f>
        <v>All occupations</v>
      </c>
      <c r="AT35" s="67">
        <f>SUM(AT8:AT33)</f>
        <v>53.331359197851228</v>
      </c>
      <c r="AU35" s="67">
        <f t="shared" ref="AU35:AX35" si="84">SUM(AU8:AU33)</f>
        <v>54.444994960432403</v>
      </c>
      <c r="AV35" s="67">
        <f t="shared" si="84"/>
        <v>61.123069319330831</v>
      </c>
      <c r="AW35" s="67">
        <f t="shared" si="84"/>
        <v>64.192049965273199</v>
      </c>
      <c r="AX35" s="67">
        <f t="shared" si="84"/>
        <v>76.047209116096894</v>
      </c>
      <c r="AY35" s="69"/>
      <c r="AZ35" s="67">
        <f t="shared" ref="AZ35" si="85">AX35-AV35</f>
        <v>14.924139796766063</v>
      </c>
      <c r="BA35" s="67">
        <f>SUM(BA8:BA33)</f>
        <v>35.115564099541601</v>
      </c>
      <c r="BB35" s="67">
        <f>SUM(AZ35:BA35)</f>
        <v>50.039703896307664</v>
      </c>
      <c r="BD35" s="24" t="str">
        <f>AH35</f>
        <v>All occupations</v>
      </c>
      <c r="BE35" s="67">
        <f>SUM(BE8:BE33)</f>
        <v>221.28209297533584</v>
      </c>
      <c r="BF35" s="67">
        <f t="shared" ref="BF35:BI35" si="86">SUM(BF8:BF33)</f>
        <v>246.79247717907424</v>
      </c>
      <c r="BG35" s="67">
        <f t="shared" si="86"/>
        <v>241.9842862671585</v>
      </c>
      <c r="BH35" s="67">
        <f t="shared" si="86"/>
        <v>245.41313796725709</v>
      </c>
      <c r="BI35" s="67">
        <f t="shared" si="86"/>
        <v>256.18712934673431</v>
      </c>
      <c r="BJ35" s="69"/>
      <c r="BK35" s="67">
        <f t="shared" ref="BK35" si="87">BI35-BG35</f>
        <v>14.202843079575814</v>
      </c>
      <c r="BL35" s="67">
        <f>SUM(BL8:BL33)</f>
        <v>111.74791840384761</v>
      </c>
      <c r="BM35" s="67">
        <f>SUM(BK35:BL35)</f>
        <v>125.95076148342342</v>
      </c>
      <c r="BO35" s="24" t="str">
        <f>AS35</f>
        <v>All occupations</v>
      </c>
      <c r="BP35" s="67">
        <f>SUM(BP8:BP33)</f>
        <v>228.37460571333241</v>
      </c>
      <c r="BQ35" s="67">
        <f t="shared" ref="BQ35:BT35" si="88">SUM(BQ8:BQ33)</f>
        <v>233.71008982726241</v>
      </c>
      <c r="BR35" s="67">
        <f t="shared" si="88"/>
        <v>222.71801809474769</v>
      </c>
      <c r="BS35" s="67">
        <f t="shared" si="88"/>
        <v>205.61932934213706</v>
      </c>
      <c r="BT35" s="67">
        <f t="shared" si="88"/>
        <v>170.20640490717992</v>
      </c>
      <c r="BU35" s="69"/>
      <c r="BV35" s="67">
        <f t="shared" ref="BV35" si="89">BT35-BR35</f>
        <v>-52.511613187567775</v>
      </c>
      <c r="BW35" s="67">
        <f>SUM(BW8:BW33)</f>
        <v>90.434232617838148</v>
      </c>
      <c r="BX35" s="67">
        <f>SUM(BV35:BW35)</f>
        <v>37.922619430270373</v>
      </c>
      <c r="BZ35" s="24" t="str">
        <f>BD35</f>
        <v>All occupations</v>
      </c>
      <c r="CA35" s="67">
        <f>SUM(CA8:CA33)</f>
        <v>168.64355493371971</v>
      </c>
      <c r="CB35" s="67">
        <f t="shared" ref="CB35:CE35" si="90">SUM(CB8:CB33)</f>
        <v>143.57441680643629</v>
      </c>
      <c r="CC35" s="67">
        <f t="shared" si="90"/>
        <v>141.67162280518298</v>
      </c>
      <c r="CD35" s="67">
        <f t="shared" si="90"/>
        <v>124.4625795832974</v>
      </c>
      <c r="CE35" s="67">
        <f t="shared" si="90"/>
        <v>77.936854690622255</v>
      </c>
      <c r="CF35" s="69"/>
      <c r="CG35" s="67">
        <f t="shared" ref="CG35" si="91">CE35-CC35</f>
        <v>-63.734768114560723</v>
      </c>
      <c r="CH35" s="67">
        <f>SUM(CH8:CH33)</f>
        <v>43.940673176107978</v>
      </c>
      <c r="CI35" s="67">
        <f>SUM(CG35:CH35)</f>
        <v>-19.794094938452744</v>
      </c>
      <c r="CK35" s="24" t="str">
        <f>BO35</f>
        <v>All occupations</v>
      </c>
      <c r="CL35" s="67">
        <f>SUM(CL8:CL33)</f>
        <v>49.481457680316097</v>
      </c>
      <c r="CM35" s="67">
        <f t="shared" ref="CM35:CP35" si="92">SUM(CM8:CM33)</f>
        <v>45.627663148855859</v>
      </c>
      <c r="CN35" s="67">
        <f t="shared" si="92"/>
        <v>38.235237207554242</v>
      </c>
      <c r="CO35" s="67">
        <f t="shared" si="92"/>
        <v>36.052525453483348</v>
      </c>
      <c r="CP35" s="67">
        <f t="shared" si="92"/>
        <v>26.003127001259926</v>
      </c>
      <c r="CQ35" s="69"/>
      <c r="CR35" s="67">
        <f t="shared" ref="CR35" si="93">CP35-CN35</f>
        <v>-12.232110206294315</v>
      </c>
      <c r="CS35" s="67">
        <f>SUM(CS8:CS33)</f>
        <v>10.928124960708683</v>
      </c>
      <c r="CT35" s="67">
        <f>SUM(CR35:CS35)</f>
        <v>-1.3039852455856327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Derby, Derbyshire, Nottingham and Nottinghamshire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Derby, Derbyshire, Nottingham and Nottinghamshire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Derby, Derbyshire, Nottingham and Nottinghamshire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Derby, Derbyshire, Nottingham and Nottinghamshire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Derby, Derbyshire, Nottingham and Nottinghamshire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Derby, Derbyshire, Nottingham and Nottinghamshire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Derby, Derbyshire, Nottingham and Nottinghamshire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Derby, Derbyshire, Nottingham and Nottinghamshire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Derby, Derbyshire, Nottingham and Nottinghamshire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6.560220451151352</v>
      </c>
      <c r="C45" s="18">
        <f t="shared" si="104"/>
        <v>6.7796763979701344</v>
      </c>
      <c r="D45" s="18">
        <f t="shared" si="104"/>
        <v>7.1567724301970905</v>
      </c>
      <c r="E45" s="18">
        <f t="shared" si="104"/>
        <v>6.5939235160628913</v>
      </c>
      <c r="F45" s="18">
        <f t="shared" si="104"/>
        <v>6.7265673977172886</v>
      </c>
      <c r="H45" s="68">
        <f t="shared" ref="H45:H70" si="105">IF(D8&gt;0,(H8/D8)*100,0)</f>
        <v>47.937750612935226</v>
      </c>
      <c r="I45" s="69">
        <f t="shared" ref="I45:I70" si="106">IF(D8&gt;0,I8/D8*100,0)</f>
        <v>61.77362148217378</v>
      </c>
      <c r="J45" s="69">
        <f t="shared" ref="J45:J70" si="107">IF(D8&gt;0,(J8/D8)*100,0)</f>
        <v>109.711372095109</v>
      </c>
      <c r="L45" t="str">
        <f>A45</f>
        <v>11 Corporate managers and directors</v>
      </c>
      <c r="M45" s="18">
        <f t="shared" ref="M45:Q54" si="108">M8/M$35*100</f>
        <v>8.4553871629376616</v>
      </c>
      <c r="N45" s="18">
        <f t="shared" si="108"/>
        <v>8.8494860285885704</v>
      </c>
      <c r="O45" s="18">
        <f t="shared" si="108"/>
        <v>8.779796353844544</v>
      </c>
      <c r="P45" s="18">
        <f t="shared" si="108"/>
        <v>7.9513606763971678</v>
      </c>
      <c r="Q45" s="18">
        <f t="shared" si="108"/>
        <v>7.9912732491183371</v>
      </c>
      <c r="S45" s="68">
        <f t="shared" ref="S45:S70" si="109">IF(O8&gt;0,(S8/O8)*100,0)</f>
        <v>44.458994147861922</v>
      </c>
      <c r="T45" s="69">
        <f t="shared" ref="T45:T70" si="110">IF(O8&gt;0,T8/O8*100,0)</f>
        <v>60.25993886241212</v>
      </c>
      <c r="U45" s="69">
        <f t="shared" ref="U45:U70" si="111">IF(O8&gt;0,(U8/O8)*100,0)</f>
        <v>104.71893301027404</v>
      </c>
      <c r="W45" t="str">
        <f>A45</f>
        <v>11 Corporate managers and directors</v>
      </c>
      <c r="X45" s="18">
        <f t="shared" ref="X45:AB54" si="112">X8/X$35*100</f>
        <v>9.9708831740188888</v>
      </c>
      <c r="Y45" s="18">
        <f t="shared" si="112"/>
        <v>10.673886977669241</v>
      </c>
      <c r="Z45" s="18">
        <f t="shared" si="112"/>
        <v>10.857639059852161</v>
      </c>
      <c r="AA45" s="18">
        <f t="shared" si="112"/>
        <v>9.7102547168588096</v>
      </c>
      <c r="AB45" s="18">
        <f t="shared" si="112"/>
        <v>9.7270029996784224</v>
      </c>
      <c r="AD45" s="68">
        <f t="shared" ref="AD45:AD70" si="113">IF(Z8&gt;0,(AD8/Z8)*100,0)</f>
        <v>18.314796219433507</v>
      </c>
      <c r="AE45" s="69">
        <f t="shared" ref="AE45:AE70" si="114">IF(Z8&gt;0,AE8/Z8*100,0)</f>
        <v>59.98515144066684</v>
      </c>
      <c r="AF45" s="69">
        <f t="shared" ref="AF45:AF70" si="115">IF(Z8&gt;0,(AF8/Z8)*100,0)</f>
        <v>78.299947660100344</v>
      </c>
      <c r="AH45" t="str">
        <f>L45</f>
        <v>11 Corporate managers and directors</v>
      </c>
      <c r="AI45" s="18">
        <f t="shared" ref="AI45:AM54" si="116">AI8/AI$35*100</f>
        <v>6.1320821657557856</v>
      </c>
      <c r="AJ45" s="18">
        <f t="shared" si="116"/>
        <v>6.8782387730796311</v>
      </c>
      <c r="AK45" s="18">
        <f t="shared" si="116"/>
        <v>7.1714703256983618</v>
      </c>
      <c r="AL45" s="18">
        <f t="shared" si="116"/>
        <v>6.5477394763615857</v>
      </c>
      <c r="AM45" s="18">
        <f t="shared" si="116"/>
        <v>6.4451049263218527</v>
      </c>
      <c r="AO45" s="68">
        <f t="shared" ref="AO45:AO70" si="117">IF(AK8&gt;0,(AO8/AK8)*100,0)</f>
        <v>4.7739598883152867</v>
      </c>
      <c r="AP45" s="69">
        <f t="shared" ref="AP45:AP70" si="118">IF(AK8&gt;0,AP8/AK8*100,0)</f>
        <v>52.486135076264205</v>
      </c>
      <c r="AQ45" s="69">
        <f t="shared" ref="AQ45:AQ70" si="119">IF(AK8&gt;0,(AQ8/AK8)*100,0)</f>
        <v>57.260094964579487</v>
      </c>
      <c r="AS45" t="str">
        <f>W45</f>
        <v>11 Corporate managers and directors</v>
      </c>
      <c r="AT45" s="18">
        <f t="shared" ref="AT45:AX54" si="120">AT8/AT$35*100</f>
        <v>10.066882488590617</v>
      </c>
      <c r="AU45" s="18">
        <f t="shared" si="120"/>
        <v>10.363023516934362</v>
      </c>
      <c r="AV45" s="18">
        <f t="shared" si="120"/>
        <v>10.894521311154341</v>
      </c>
      <c r="AW45" s="18">
        <f t="shared" si="120"/>
        <v>9.4325207370843653</v>
      </c>
      <c r="AX45" s="18">
        <f t="shared" si="120"/>
        <v>9.1404302288094446</v>
      </c>
      <c r="AZ45" s="68">
        <f t="shared" ref="AZ45:AZ70" si="121">IF(AV8&gt;0,(AZ8/AV8)*100,0)</f>
        <v>4.3846432125113566</v>
      </c>
      <c r="BA45" s="69">
        <f t="shared" ref="BA45:BA70" si="122">IF(AV8&gt;0,BA8/AV8*100,0)</f>
        <v>50.628574891527435</v>
      </c>
      <c r="BB45" s="69">
        <f t="shared" ref="BB45:BB70" si="123">IF(AV8&gt;0,(BB8/AV8)*100,0)</f>
        <v>55.013218104038799</v>
      </c>
      <c r="BD45" t="str">
        <f>AH45</f>
        <v>11 Corporate managers and directors</v>
      </c>
      <c r="BE45" s="18">
        <f t="shared" ref="BE45:BI54" si="124">BE8/BE$35*100</f>
        <v>5.9103862837435388</v>
      </c>
      <c r="BF45" s="18">
        <f t="shared" si="124"/>
        <v>6.8088235484803112</v>
      </c>
      <c r="BG45" s="18">
        <f t="shared" si="124"/>
        <v>6.9067101434196561</v>
      </c>
      <c r="BH45" s="18">
        <f t="shared" si="124"/>
        <v>5.9904317294813492</v>
      </c>
      <c r="BI45" s="18">
        <f t="shared" si="124"/>
        <v>6.2410557377499005</v>
      </c>
      <c r="BK45" s="68">
        <f t="shared" ref="BK45:BK70" si="125">IF(BG8&gt;0,(BK8/BG8)*100,0)</f>
        <v>-4.3341414932394224</v>
      </c>
      <c r="BL45" s="69">
        <f t="shared" ref="BL45:BL70" si="126">IF(BG8&gt;0,BL8/BG8*100,0)</f>
        <v>41.104925723880029</v>
      </c>
      <c r="BM45" s="69">
        <f t="shared" ref="BM45:BM70" si="127">IF(BG8&gt;0,(BM8/BG8)*100,0)</f>
        <v>36.770784230640608</v>
      </c>
      <c r="BO45" t="str">
        <f>AS45</f>
        <v>11 Corporate managers and directors</v>
      </c>
      <c r="BP45" s="18">
        <f t="shared" ref="BP45:BT54" si="128">BP8/BP$35*100</f>
        <v>4.4449323954332494</v>
      </c>
      <c r="BQ45" s="18">
        <f t="shared" si="128"/>
        <v>5.1213681368792123</v>
      </c>
      <c r="BR45" s="18">
        <f t="shared" si="128"/>
        <v>5.2320618916980797</v>
      </c>
      <c r="BS45" s="18">
        <f t="shared" si="128"/>
        <v>4.416111636304116</v>
      </c>
      <c r="BT45" s="18">
        <f t="shared" si="128"/>
        <v>4.1158161164435203</v>
      </c>
      <c r="BV45" s="68">
        <f t="shared" ref="BV45:BV70" si="129">IF(BR8&gt;0,(BV8/BR8)*100,0)</f>
        <v>-39.882122928887966</v>
      </c>
      <c r="BW45" s="69">
        <f t="shared" ref="BW45:BW70" si="130">IF(BR8&gt;0,BW8/BR8*100,0)</f>
        <v>33.961593036476486</v>
      </c>
      <c r="BX45" s="69">
        <f t="shared" ref="BX45:BX70" si="131">IF(BR8&gt;0,(BX8/BR8)*100,0)</f>
        <v>-5.920529892411488</v>
      </c>
      <c r="BZ45" t="str">
        <f>BD45</f>
        <v>11 Corporate managers and directors</v>
      </c>
      <c r="CA45" s="18">
        <f t="shared" ref="CA45:CE54" si="132">CA8/CA$35*100</f>
        <v>4.5027995111135368</v>
      </c>
      <c r="CB45" s="18">
        <f t="shared" si="132"/>
        <v>5.6460715328970785</v>
      </c>
      <c r="CC45" s="18">
        <f t="shared" si="132"/>
        <v>6.010211045634847</v>
      </c>
      <c r="CD45" s="18">
        <f t="shared" si="132"/>
        <v>5.8253196791207396</v>
      </c>
      <c r="CE45" s="18">
        <f t="shared" si="132"/>
        <v>6.9209895245224375</v>
      </c>
      <c r="CG45" s="68">
        <f t="shared" ref="CG45:CG70" si="133">IF(CC8&gt;0,(CG8/CC8)*100,0)</f>
        <v>-36.651187849071135</v>
      </c>
      <c r="CH45" s="69">
        <f t="shared" ref="CH45:CH70" si="134">IF(CC8&gt;0,CH8/CC8*100,0)</f>
        <v>35.765394743558772</v>
      </c>
      <c r="CI45" s="69">
        <f t="shared" ref="CI45:CI70" si="135">IF(CC8&gt;0,(CI8/CC8)*100,0)</f>
        <v>-0.88579310551235946</v>
      </c>
      <c r="CK45" t="str">
        <f>BO45</f>
        <v>11 Corporate managers and directors</v>
      </c>
      <c r="CL45" s="18">
        <f t="shared" ref="CL45:CP54" si="136">CL8/CL$35*100</f>
        <v>2.5876152578990905</v>
      </c>
      <c r="CM45" s="18">
        <f t="shared" si="136"/>
        <v>3.6282500016614208</v>
      </c>
      <c r="CN45" s="18">
        <f t="shared" si="136"/>
        <v>3.658765412810991</v>
      </c>
      <c r="CO45" s="18">
        <f t="shared" si="136"/>
        <v>3.6032450931794533</v>
      </c>
      <c r="CP45" s="18">
        <f t="shared" si="136"/>
        <v>4.5301435213108023</v>
      </c>
      <c r="CR45" s="68">
        <f t="shared" ref="CR45:CR70" si="137">IF(CN8&gt;0,(CR8/CN8)*100,0)</f>
        <v>-15.79474708722976</v>
      </c>
      <c r="CS45" s="69">
        <f t="shared" ref="CS45:CS70" si="138">IF(CN8&gt;0,CS8/CN8*100,0)</f>
        <v>31.949682909916465</v>
      </c>
      <c r="CT45" s="69">
        <f t="shared" ref="CT45:CT70" si="139">IF(CN8&gt;0,(CT8/CN8)*100,0)</f>
        <v>16.15493582268671</v>
      </c>
    </row>
    <row r="46" spans="1:98" x14ac:dyDescent="0.2">
      <c r="A46" t="str">
        <f t="shared" si="103"/>
        <v>12 Other managers and proprietors</v>
      </c>
      <c r="B46" s="18">
        <f t="shared" si="104"/>
        <v>2.644659322427227</v>
      </c>
      <c r="C46" s="18">
        <f t="shared" si="104"/>
        <v>2.7381098936045869</v>
      </c>
      <c r="D46" s="18">
        <f t="shared" si="104"/>
        <v>2.5302792722770415</v>
      </c>
      <c r="E46" s="18">
        <f t="shared" si="104"/>
        <v>3.1631747067109521</v>
      </c>
      <c r="F46" s="18">
        <f t="shared" si="104"/>
        <v>3.5342800349392784</v>
      </c>
      <c r="H46" s="68">
        <f t="shared" si="105"/>
        <v>119.85442970034062</v>
      </c>
      <c r="I46" s="69">
        <f t="shared" si="106"/>
        <v>95.66633336340243</v>
      </c>
      <c r="J46" s="69">
        <f t="shared" si="107"/>
        <v>215.52076306374306</v>
      </c>
      <c r="L46" t="str">
        <f t="shared" ref="L46:L69" si="140">A46</f>
        <v>12 Other managers and proprietors</v>
      </c>
      <c r="M46" s="18">
        <f t="shared" si="108"/>
        <v>3.3347679530670713</v>
      </c>
      <c r="N46" s="18">
        <f t="shared" si="108"/>
        <v>3.306485164711269</v>
      </c>
      <c r="O46" s="18">
        <f t="shared" si="108"/>
        <v>3.2568390023213363</v>
      </c>
      <c r="P46" s="18">
        <f t="shared" si="108"/>
        <v>3.9370736342235304</v>
      </c>
      <c r="Q46" s="18">
        <f t="shared" si="108"/>
        <v>4.4011859719021373</v>
      </c>
      <c r="S46" s="68">
        <f t="shared" si="109"/>
        <v>114.47984050176407</v>
      </c>
      <c r="T46" s="69">
        <f t="shared" si="110"/>
        <v>90.287334545822489</v>
      </c>
      <c r="U46" s="69">
        <f t="shared" si="111"/>
        <v>204.76717504758656</v>
      </c>
      <c r="W46" t="str">
        <f t="shared" ref="W46:W69" si="141">A46</f>
        <v>12 Other managers and proprietors</v>
      </c>
      <c r="X46" s="18">
        <f t="shared" si="112"/>
        <v>3.775142945135876</v>
      </c>
      <c r="Y46" s="18">
        <f t="shared" si="112"/>
        <v>3.7368837066889746</v>
      </c>
      <c r="Z46" s="18">
        <f t="shared" si="112"/>
        <v>3.7790504880491689</v>
      </c>
      <c r="AA46" s="18">
        <f t="shared" si="112"/>
        <v>4.5510317504980016</v>
      </c>
      <c r="AB46" s="18">
        <f t="shared" si="112"/>
        <v>4.9119732200757618</v>
      </c>
      <c r="AD46" s="68">
        <f t="shared" si="113"/>
        <v>71.659841356150977</v>
      </c>
      <c r="AE46" s="69">
        <f t="shared" si="114"/>
        <v>87.115202638614633</v>
      </c>
      <c r="AF46" s="69">
        <f t="shared" si="115"/>
        <v>158.77504399476561</v>
      </c>
      <c r="AH46" t="str">
        <f t="shared" ref="AH46:AH69" si="142">L46</f>
        <v>12 Other managers and proprietors</v>
      </c>
      <c r="AI46" s="18">
        <f t="shared" si="116"/>
        <v>3.1960888981741249</v>
      </c>
      <c r="AJ46" s="18">
        <f t="shared" si="116"/>
        <v>3.4727882041684035</v>
      </c>
      <c r="AK46" s="18">
        <f t="shared" si="116"/>
        <v>3.7034585436932823</v>
      </c>
      <c r="AL46" s="18">
        <f t="shared" si="116"/>
        <v>4.3784301077963272</v>
      </c>
      <c r="AM46" s="18">
        <f t="shared" si="116"/>
        <v>4.8124637069633929</v>
      </c>
      <c r="AO46" s="68">
        <f t="shared" si="117"/>
        <v>51.492646172724946</v>
      </c>
      <c r="AP46" s="69">
        <f t="shared" si="118"/>
        <v>79.967012925575276</v>
      </c>
      <c r="AQ46" s="69">
        <f t="shared" si="119"/>
        <v>131.45965909830022</v>
      </c>
      <c r="AS46" t="str">
        <f t="shared" ref="AS46:AS69" si="143">W46</f>
        <v>12 Other managers and proprietors</v>
      </c>
      <c r="AT46" s="18">
        <f t="shared" si="120"/>
        <v>4.1363672986197679</v>
      </c>
      <c r="AU46" s="18">
        <f t="shared" si="120"/>
        <v>4.1179295998377548</v>
      </c>
      <c r="AV46" s="18">
        <f t="shared" si="120"/>
        <v>4.2480275230868649</v>
      </c>
      <c r="AW46" s="18">
        <f t="shared" si="120"/>
        <v>5.1098024322876157</v>
      </c>
      <c r="AX46" s="18">
        <f t="shared" si="120"/>
        <v>5.3404867221915362</v>
      </c>
      <c r="AZ46" s="68">
        <f t="shared" si="121"/>
        <v>56.41256703927764</v>
      </c>
      <c r="BA46" s="69">
        <f t="shared" si="122"/>
        <v>77.874015106786359</v>
      </c>
      <c r="BB46" s="69">
        <f t="shared" si="123"/>
        <v>134.28658214606401</v>
      </c>
      <c r="BD46" t="str">
        <f t="shared" ref="BD46:BD69" si="144">AH46</f>
        <v>12 Other managers and proprietors</v>
      </c>
      <c r="BE46" s="18">
        <f t="shared" si="124"/>
        <v>2.7361000824009785</v>
      </c>
      <c r="BF46" s="18">
        <f t="shared" si="124"/>
        <v>2.7469151636034894</v>
      </c>
      <c r="BG46" s="18">
        <f t="shared" si="124"/>
        <v>2.948790550071692</v>
      </c>
      <c r="BH46" s="18">
        <f t="shared" si="124"/>
        <v>3.4179387778981303</v>
      </c>
      <c r="BI46" s="18">
        <f t="shared" si="124"/>
        <v>3.6981616861406539</v>
      </c>
      <c r="BK46" s="68">
        <f t="shared" si="125"/>
        <v>32.773716232759433</v>
      </c>
      <c r="BL46" s="69">
        <f t="shared" si="126"/>
        <v>54.947912055306347</v>
      </c>
      <c r="BM46" s="69">
        <f t="shared" si="127"/>
        <v>87.721628288065773</v>
      </c>
      <c r="BO46" t="str">
        <f t="shared" ref="BO46:BO69" si="145">AS46</f>
        <v>12 Other managers and proprietors</v>
      </c>
      <c r="BP46" s="18">
        <f t="shared" si="128"/>
        <v>2.6671557208126986</v>
      </c>
      <c r="BQ46" s="18">
        <f t="shared" si="128"/>
        <v>2.9622869921419213</v>
      </c>
      <c r="BR46" s="18">
        <f t="shared" si="128"/>
        <v>3.0163882029254045</v>
      </c>
      <c r="BS46" s="18">
        <f t="shared" si="128"/>
        <v>3.6246017635685557</v>
      </c>
      <c r="BT46" s="18">
        <f t="shared" si="128"/>
        <v>3.9693461806168417</v>
      </c>
      <c r="BV46" s="68">
        <f t="shared" si="129"/>
        <v>0.56625754856346411</v>
      </c>
      <c r="BW46" s="69">
        <f t="shared" si="130"/>
        <v>56.550217069707386</v>
      </c>
      <c r="BX46" s="69">
        <f t="shared" si="131"/>
        <v>57.11647461827085</v>
      </c>
      <c r="BZ46" t="str">
        <f t="shared" ref="BZ46:BZ69" si="146">BD46</f>
        <v>12 Other managers and proprietors</v>
      </c>
      <c r="CA46" s="18">
        <f t="shared" si="132"/>
        <v>2.7032853882242334</v>
      </c>
      <c r="CB46" s="18">
        <f t="shared" si="132"/>
        <v>3.0066505736218794</v>
      </c>
      <c r="CC46" s="18">
        <f t="shared" si="132"/>
        <v>3.1890725126556116</v>
      </c>
      <c r="CD46" s="18">
        <f t="shared" si="132"/>
        <v>3.7913634686375319</v>
      </c>
      <c r="CE46" s="18">
        <f t="shared" si="132"/>
        <v>4.3628966382213346</v>
      </c>
      <c r="CG46" s="68">
        <f t="shared" si="133"/>
        <v>-24.738904399099791</v>
      </c>
      <c r="CH46" s="69">
        <f t="shared" si="134"/>
        <v>43.966197648723707</v>
      </c>
      <c r="CI46" s="69">
        <f t="shared" si="135"/>
        <v>19.227293249623916</v>
      </c>
      <c r="CK46" t="str">
        <f t="shared" ref="CK46:CK69" si="147">BO46</f>
        <v>12 Other managers and proprietors</v>
      </c>
      <c r="CL46" s="18">
        <f t="shared" si="136"/>
        <v>2.7301758756292474</v>
      </c>
      <c r="CM46" s="18">
        <f t="shared" si="136"/>
        <v>3.3951197159577569</v>
      </c>
      <c r="CN46" s="18">
        <f t="shared" si="136"/>
        <v>3.6525172159936905</v>
      </c>
      <c r="CO46" s="18">
        <f t="shared" si="136"/>
        <v>5.7773779542030228</v>
      </c>
      <c r="CP46" s="18">
        <f t="shared" si="136"/>
        <v>8.8654146018880411</v>
      </c>
      <c r="CR46" s="68">
        <f t="shared" si="137"/>
        <v>65.070158137843592</v>
      </c>
      <c r="CS46" s="69">
        <f t="shared" si="138"/>
        <v>56.748849204334206</v>
      </c>
      <c r="CT46" s="69">
        <f t="shared" si="139"/>
        <v>121.81900734217778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19.292102004261366</v>
      </c>
      <c r="C47" s="18">
        <f t="shared" si="104"/>
        <v>20.504922471422727</v>
      </c>
      <c r="D47" s="18">
        <f t="shared" si="104"/>
        <v>20.887440078090741</v>
      </c>
      <c r="E47" s="18">
        <f t="shared" si="104"/>
        <v>21.217505736741522</v>
      </c>
      <c r="F47" s="18">
        <f t="shared" si="104"/>
        <v>21.447882254091706</v>
      </c>
      <c r="H47" s="68">
        <f t="shared" si="105"/>
        <v>61.622537338894013</v>
      </c>
      <c r="I47" s="69">
        <f t="shared" si="106"/>
        <v>49.361643047454109</v>
      </c>
      <c r="J47" s="69">
        <f t="shared" si="107"/>
        <v>110.98418038634811</v>
      </c>
      <c r="L47" t="str">
        <f t="shared" si="140"/>
        <v>21 Science, research, engineering and technology professionals</v>
      </c>
      <c r="M47" s="18">
        <f t="shared" si="108"/>
        <v>10.909858503095508</v>
      </c>
      <c r="N47" s="18">
        <f t="shared" si="108"/>
        <v>11.308715393215236</v>
      </c>
      <c r="O47" s="18">
        <f t="shared" si="108"/>
        <v>11.737185619475323</v>
      </c>
      <c r="P47" s="18">
        <f t="shared" si="108"/>
        <v>12.361210843793184</v>
      </c>
      <c r="Q47" s="18">
        <f t="shared" si="108"/>
        <v>12.730727309875361</v>
      </c>
      <c r="S47" s="68">
        <f t="shared" si="109"/>
        <v>72.148122746946058</v>
      </c>
      <c r="T47" s="69">
        <f t="shared" si="110"/>
        <v>53.791814609105472</v>
      </c>
      <c r="U47" s="69">
        <f t="shared" si="111"/>
        <v>125.93993735605153</v>
      </c>
      <c r="W47" t="str">
        <f t="shared" si="141"/>
        <v>21 Science, research, engineering and technology professionals</v>
      </c>
      <c r="X47" s="18">
        <f t="shared" si="112"/>
        <v>10.301856044050911</v>
      </c>
      <c r="Y47" s="18">
        <f t="shared" si="112"/>
        <v>10.215741419837455</v>
      </c>
      <c r="Z47" s="18">
        <f t="shared" si="112"/>
        <v>10.396469044787542</v>
      </c>
      <c r="AA47" s="18">
        <f t="shared" si="112"/>
        <v>9.9155275697455476</v>
      </c>
      <c r="AB47" s="18">
        <f t="shared" si="112"/>
        <v>9.0900152159496628</v>
      </c>
      <c r="AD47" s="68">
        <f t="shared" si="113"/>
        <v>15.471326784987975</v>
      </c>
      <c r="AE47" s="69">
        <f t="shared" si="114"/>
        <v>42.014811716387065</v>
      </c>
      <c r="AF47" s="69">
        <f t="shared" si="115"/>
        <v>57.486138501375052</v>
      </c>
      <c r="AH47" t="str">
        <f t="shared" si="142"/>
        <v>21 Science, research, engineering and technology professionals</v>
      </c>
      <c r="AI47" s="18">
        <f t="shared" si="116"/>
        <v>3.3199712479976378</v>
      </c>
      <c r="AJ47" s="18">
        <f t="shared" si="116"/>
        <v>3.5110978901884353</v>
      </c>
      <c r="AK47" s="18">
        <f t="shared" si="116"/>
        <v>3.9500262483808455</v>
      </c>
      <c r="AL47" s="18">
        <f t="shared" si="116"/>
        <v>4.0156132046464705</v>
      </c>
      <c r="AM47" s="18">
        <f t="shared" si="116"/>
        <v>4.1061627511123593</v>
      </c>
      <c r="AO47" s="68">
        <f t="shared" si="117"/>
        <v>21.190268949943057</v>
      </c>
      <c r="AP47" s="69">
        <f t="shared" si="118"/>
        <v>42.361112488017369</v>
      </c>
      <c r="AQ47" s="69">
        <f t="shared" si="119"/>
        <v>63.551381437960416</v>
      </c>
      <c r="AS47" t="str">
        <f t="shared" si="143"/>
        <v>21 Science, research, engineering and technology professionals</v>
      </c>
      <c r="AT47" s="18">
        <f t="shared" si="120"/>
        <v>10.213643934824217</v>
      </c>
      <c r="AU47" s="18">
        <f t="shared" si="120"/>
        <v>9.7537612359959898</v>
      </c>
      <c r="AV47" s="18">
        <f t="shared" si="120"/>
        <v>10.226233456134324</v>
      </c>
      <c r="AW47" s="18">
        <f t="shared" si="120"/>
        <v>9.2199570523185876</v>
      </c>
      <c r="AX47" s="18">
        <f t="shared" si="120"/>
        <v>8.2098073805775318</v>
      </c>
      <c r="AZ47" s="68">
        <f t="shared" si="121"/>
        <v>-0.11612311812756933</v>
      </c>
      <c r="BA47" s="69">
        <f t="shared" si="122"/>
        <v>34.506845604670303</v>
      </c>
      <c r="BB47" s="69">
        <f t="shared" si="123"/>
        <v>34.390722486542735</v>
      </c>
      <c r="BD47" t="str">
        <f t="shared" si="144"/>
        <v>21 Science, research, engineering and technology professionals</v>
      </c>
      <c r="BE47" s="18">
        <f t="shared" si="124"/>
        <v>4.028000218940984</v>
      </c>
      <c r="BF47" s="18">
        <f t="shared" si="124"/>
        <v>4.547638559413147</v>
      </c>
      <c r="BG47" s="18">
        <f t="shared" si="124"/>
        <v>4.5195892764687953</v>
      </c>
      <c r="BH47" s="18">
        <f t="shared" si="124"/>
        <v>4.3306802627823204</v>
      </c>
      <c r="BI47" s="18">
        <f t="shared" si="124"/>
        <v>4.3360632564998856</v>
      </c>
      <c r="BK47" s="68">
        <f t="shared" si="125"/>
        <v>1.5703109323504276</v>
      </c>
      <c r="BL47" s="69">
        <f t="shared" si="126"/>
        <v>30.76286952247737</v>
      </c>
      <c r="BM47" s="69">
        <f t="shared" si="127"/>
        <v>32.333180454827804</v>
      </c>
      <c r="BO47" t="str">
        <f t="shared" si="145"/>
        <v>21 Science, research, engineering and technology professionals</v>
      </c>
      <c r="BP47" s="18">
        <f t="shared" si="128"/>
        <v>2.5870790272821118</v>
      </c>
      <c r="BQ47" s="18">
        <f t="shared" si="128"/>
        <v>2.9911882601016115</v>
      </c>
      <c r="BR47" s="18">
        <f t="shared" si="128"/>
        <v>3.1235099305559957</v>
      </c>
      <c r="BS47" s="18">
        <f t="shared" si="128"/>
        <v>3.0602364888162352</v>
      </c>
      <c r="BT47" s="18">
        <f t="shared" si="128"/>
        <v>3.266788788024074</v>
      </c>
      <c r="BV47" s="68">
        <f t="shared" si="129"/>
        <v>-20.072043295139355</v>
      </c>
      <c r="BW47" s="69">
        <f t="shared" si="130"/>
        <v>29.606321510167067</v>
      </c>
      <c r="BX47" s="69">
        <f t="shared" si="131"/>
        <v>9.5342782150277117</v>
      </c>
      <c r="BZ47" t="str">
        <f t="shared" si="146"/>
        <v>21 Science, research, engineering and technology professionals</v>
      </c>
      <c r="CA47" s="18">
        <f t="shared" si="132"/>
        <v>2.2119626675590158</v>
      </c>
      <c r="CB47" s="18">
        <f t="shared" si="132"/>
        <v>2.964025933694665</v>
      </c>
      <c r="CC47" s="18">
        <f t="shared" si="132"/>
        <v>3.0960571690592515</v>
      </c>
      <c r="CD47" s="18">
        <f t="shared" si="132"/>
        <v>3.160743742225764</v>
      </c>
      <c r="CE47" s="18">
        <f t="shared" si="132"/>
        <v>3.6045756774015358</v>
      </c>
      <c r="CG47" s="68">
        <f t="shared" si="133"/>
        <v>-35.952057512277577</v>
      </c>
      <c r="CH47" s="69">
        <f t="shared" si="134"/>
        <v>26.415453068921067</v>
      </c>
      <c r="CI47" s="69">
        <f t="shared" si="135"/>
        <v>-9.5366044433565111</v>
      </c>
      <c r="CK47" t="str">
        <f t="shared" si="147"/>
        <v>21 Science, research, engineering and technology professionals</v>
      </c>
      <c r="CL47" s="18">
        <f t="shared" si="136"/>
        <v>1.2485130078860542</v>
      </c>
      <c r="CM47" s="18">
        <f t="shared" si="136"/>
        <v>1.8353437531290733</v>
      </c>
      <c r="CN47" s="18">
        <f t="shared" si="136"/>
        <v>2.0275340457202757</v>
      </c>
      <c r="CO47" s="18">
        <f t="shared" si="136"/>
        <v>2.9194847611820078</v>
      </c>
      <c r="CP47" s="18">
        <f t="shared" si="136"/>
        <v>3.7455707774535241</v>
      </c>
      <c r="CR47" s="68">
        <f t="shared" si="137"/>
        <v>25.635288340324408</v>
      </c>
      <c r="CS47" s="69">
        <f t="shared" si="138"/>
        <v>36.790983320427209</v>
      </c>
      <c r="CT47" s="69">
        <f t="shared" si="139"/>
        <v>62.42627166075161</v>
      </c>
    </row>
    <row r="48" spans="1:98" x14ac:dyDescent="0.2">
      <c r="A48" t="str">
        <f t="shared" si="103"/>
        <v>22 Health professionals</v>
      </c>
      <c r="B48" s="18">
        <f t="shared" si="104"/>
        <v>18.985567051542418</v>
      </c>
      <c r="C48" s="18">
        <f t="shared" si="104"/>
        <v>20.197178071212296</v>
      </c>
      <c r="D48" s="18">
        <f t="shared" si="104"/>
        <v>19.130403171030427</v>
      </c>
      <c r="E48" s="18">
        <f t="shared" si="104"/>
        <v>20.048176438014735</v>
      </c>
      <c r="F48" s="18">
        <f t="shared" si="104"/>
        <v>20.038490513919964</v>
      </c>
      <c r="H48" s="68">
        <f t="shared" si="105"/>
        <v>64.870745333249602</v>
      </c>
      <c r="I48" s="69">
        <f t="shared" si="106"/>
        <v>62.911792693554524</v>
      </c>
      <c r="J48" s="69">
        <f t="shared" si="107"/>
        <v>127.78253802680413</v>
      </c>
      <c r="L48" t="str">
        <f t="shared" si="140"/>
        <v>22 Health professionals</v>
      </c>
      <c r="M48" s="18">
        <f t="shared" si="108"/>
        <v>8.4217764526082828</v>
      </c>
      <c r="N48" s="18">
        <f t="shared" si="108"/>
        <v>8.8893156983004147</v>
      </c>
      <c r="O48" s="18">
        <f t="shared" si="108"/>
        <v>8.2412252624725024</v>
      </c>
      <c r="P48" s="18">
        <f t="shared" si="108"/>
        <v>8.3060229497248361</v>
      </c>
      <c r="Q48" s="18">
        <f t="shared" si="108"/>
        <v>7.9247637351773275</v>
      </c>
      <c r="S48" s="68">
        <f t="shared" si="109"/>
        <v>52.618642525565917</v>
      </c>
      <c r="T48" s="69">
        <f t="shared" si="110"/>
        <v>60.449821871410826</v>
      </c>
      <c r="U48" s="69">
        <f t="shared" si="111"/>
        <v>113.06846439697674</v>
      </c>
      <c r="W48" t="str">
        <f t="shared" si="141"/>
        <v>22 Health professionals</v>
      </c>
      <c r="X48" s="18">
        <f t="shared" si="112"/>
        <v>8.4501622303495729</v>
      </c>
      <c r="Y48" s="18">
        <f t="shared" si="112"/>
        <v>9.135606816450478</v>
      </c>
      <c r="Z48" s="18">
        <f t="shared" si="112"/>
        <v>8.7406336936535407</v>
      </c>
      <c r="AA48" s="18">
        <f t="shared" si="112"/>
        <v>9.1866678456161956</v>
      </c>
      <c r="AB48" s="18">
        <f t="shared" si="112"/>
        <v>9.0600898137382639</v>
      </c>
      <c r="AD48" s="68">
        <f t="shared" si="113"/>
        <v>36.894182771231129</v>
      </c>
      <c r="AE48" s="69">
        <f t="shared" si="114"/>
        <v>71.405613826169329</v>
      </c>
      <c r="AF48" s="69">
        <f t="shared" si="115"/>
        <v>108.29979659740046</v>
      </c>
      <c r="AH48" t="str">
        <f t="shared" si="142"/>
        <v>22 Health professionals</v>
      </c>
      <c r="AI48" s="18">
        <f t="shared" si="116"/>
        <v>13.295555896790527</v>
      </c>
      <c r="AJ48" s="18">
        <f t="shared" si="116"/>
        <v>10.614503579864616</v>
      </c>
      <c r="AK48" s="18">
        <f t="shared" si="116"/>
        <v>9.7023419011416081</v>
      </c>
      <c r="AL48" s="18">
        <f t="shared" si="116"/>
        <v>5.8323308294197576</v>
      </c>
      <c r="AM48" s="18">
        <f t="shared" si="116"/>
        <v>2.0183339998859773</v>
      </c>
      <c r="AO48" s="68">
        <f t="shared" si="117"/>
        <v>-75.747973541729792</v>
      </c>
      <c r="AP48" s="69">
        <f t="shared" si="118"/>
        <v>20.939944438659701</v>
      </c>
      <c r="AQ48" s="69">
        <f t="shared" si="119"/>
        <v>-54.808029103070091</v>
      </c>
      <c r="AS48" t="str">
        <f t="shared" si="143"/>
        <v>22 Health professionals</v>
      </c>
      <c r="AT48" s="18">
        <f t="shared" si="120"/>
        <v>1.808884900387044</v>
      </c>
      <c r="AU48" s="18">
        <f t="shared" si="120"/>
        <v>2.1084324373236147</v>
      </c>
      <c r="AV48" s="18">
        <f t="shared" si="120"/>
        <v>2.1598678673394764</v>
      </c>
      <c r="AW48" s="18">
        <f t="shared" si="120"/>
        <v>2.206612232559896</v>
      </c>
      <c r="AX48" s="18">
        <f t="shared" si="120"/>
        <v>2.1692332483052894</v>
      </c>
      <c r="AZ48" s="68">
        <f t="shared" si="121"/>
        <v>24.956023138528373</v>
      </c>
      <c r="BA48" s="69">
        <f t="shared" si="122"/>
        <v>58.909249642146314</v>
      </c>
      <c r="BB48" s="69">
        <f t="shared" si="123"/>
        <v>83.865272780674687</v>
      </c>
      <c r="BD48" t="str">
        <f t="shared" si="144"/>
        <v>22 Health professionals</v>
      </c>
      <c r="BE48" s="18">
        <f t="shared" si="124"/>
        <v>1.6660009549091224</v>
      </c>
      <c r="BF48" s="18">
        <f t="shared" si="124"/>
        <v>1.8947814185774046</v>
      </c>
      <c r="BG48" s="18">
        <f t="shared" si="124"/>
        <v>2.0892958318394284</v>
      </c>
      <c r="BH48" s="18">
        <f t="shared" si="124"/>
        <v>2.1833536724728408</v>
      </c>
      <c r="BI48" s="18">
        <f t="shared" si="124"/>
        <v>2.2247436167652217</v>
      </c>
      <c r="BK48" s="68">
        <f t="shared" si="125"/>
        <v>12.732768800094199</v>
      </c>
      <c r="BL48" s="69">
        <f t="shared" si="126"/>
        <v>58.108991674266761</v>
      </c>
      <c r="BM48" s="69">
        <f t="shared" si="127"/>
        <v>70.841760474360953</v>
      </c>
      <c r="BO48" t="str">
        <f t="shared" si="145"/>
        <v>22 Health professionals</v>
      </c>
      <c r="BP48" s="18">
        <f t="shared" si="128"/>
        <v>1.2922989669274199</v>
      </c>
      <c r="BQ48" s="18">
        <f t="shared" si="128"/>
        <v>1.4933912406661687</v>
      </c>
      <c r="BR48" s="18">
        <f t="shared" si="128"/>
        <v>1.651491237675019</v>
      </c>
      <c r="BS48" s="18">
        <f t="shared" si="128"/>
        <v>1.6698500325941741</v>
      </c>
      <c r="BT48" s="18">
        <f t="shared" si="128"/>
        <v>1.6094195519005248</v>
      </c>
      <c r="BV48" s="68">
        <f t="shared" si="129"/>
        <v>-25.524479934093186</v>
      </c>
      <c r="BW48" s="69">
        <f t="shared" si="130"/>
        <v>44.166031626998922</v>
      </c>
      <c r="BX48" s="69">
        <f t="shared" si="131"/>
        <v>18.641551692905736</v>
      </c>
      <c r="BZ48" t="str">
        <f t="shared" si="146"/>
        <v>22 Health professionals</v>
      </c>
      <c r="CA48" s="18">
        <f t="shared" si="132"/>
        <v>1.2118134518210901</v>
      </c>
      <c r="CB48" s="18">
        <f t="shared" si="132"/>
        <v>1.3851081116542581</v>
      </c>
      <c r="CC48" s="18">
        <f t="shared" si="132"/>
        <v>1.4039117369641427</v>
      </c>
      <c r="CD48" s="18">
        <f t="shared" si="132"/>
        <v>1.8216752670110119</v>
      </c>
      <c r="CE48" s="18">
        <f t="shared" si="132"/>
        <v>1.9469353460620977</v>
      </c>
      <c r="CG48" s="68">
        <f t="shared" si="133"/>
        <v>-23.709276921715762</v>
      </c>
      <c r="CH48" s="69">
        <f t="shared" si="134"/>
        <v>41.827891851597101</v>
      </c>
      <c r="CI48" s="69">
        <f t="shared" si="135"/>
        <v>18.118614929881335</v>
      </c>
      <c r="CK48" t="str">
        <f t="shared" si="147"/>
        <v>22 Health professionals</v>
      </c>
      <c r="CL48" s="18">
        <f t="shared" si="136"/>
        <v>0.351348258614194</v>
      </c>
      <c r="CM48" s="18">
        <f t="shared" si="136"/>
        <v>0.53482863874232955</v>
      </c>
      <c r="CN48" s="18">
        <f t="shared" si="136"/>
        <v>0.59703089248865826</v>
      </c>
      <c r="CO48" s="18">
        <f t="shared" si="136"/>
        <v>0.86061505869056565</v>
      </c>
      <c r="CP48" s="18">
        <f t="shared" si="136"/>
        <v>1.2487116960132489</v>
      </c>
      <c r="CR48" s="68">
        <f t="shared" si="137"/>
        <v>42.241775342651934</v>
      </c>
      <c r="CS48" s="69">
        <f t="shared" si="138"/>
        <v>55.418159516681321</v>
      </c>
      <c r="CT48" s="69">
        <f t="shared" si="139"/>
        <v>97.659934859333248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28.038785467222134</v>
      </c>
      <c r="C49" s="18">
        <f t="shared" si="104"/>
        <v>24.628032595389246</v>
      </c>
      <c r="D49" s="18">
        <f t="shared" si="104"/>
        <v>25.50273224569893</v>
      </c>
      <c r="E49" s="18">
        <f t="shared" si="104"/>
        <v>23.139386387321004</v>
      </c>
      <c r="F49" s="18">
        <f t="shared" si="104"/>
        <v>20.267246142510409</v>
      </c>
      <c r="H49" s="68">
        <f t="shared" si="105"/>
        <v>25.08658947304917</v>
      </c>
      <c r="I49" s="69">
        <f t="shared" si="106"/>
        <v>52.637253774843586</v>
      </c>
      <c r="J49" s="69">
        <f t="shared" si="107"/>
        <v>77.723843247892759</v>
      </c>
      <c r="L49" t="str">
        <f t="shared" si="140"/>
        <v>23 Teaching and other educational professionals</v>
      </c>
      <c r="M49" s="18">
        <f t="shared" si="108"/>
        <v>22.10192388761099</v>
      </c>
      <c r="N49" s="18">
        <f t="shared" si="108"/>
        <v>19.812425682113087</v>
      </c>
      <c r="O49" s="18">
        <f t="shared" si="108"/>
        <v>20.472852388860577</v>
      </c>
      <c r="P49" s="18">
        <f t="shared" si="108"/>
        <v>18.443510877853349</v>
      </c>
      <c r="Q49" s="18">
        <f t="shared" si="108"/>
        <v>15.999521499683182</v>
      </c>
      <c r="S49" s="68">
        <f t="shared" si="109"/>
        <v>24.034267857152329</v>
      </c>
      <c r="T49" s="69">
        <f t="shared" si="110"/>
        <v>53.562024532775823</v>
      </c>
      <c r="U49" s="69">
        <f t="shared" si="111"/>
        <v>77.596292389928152</v>
      </c>
      <c r="W49" t="str">
        <f t="shared" si="141"/>
        <v>23 Teaching and other educational professionals</v>
      </c>
      <c r="X49" s="18">
        <f t="shared" si="112"/>
        <v>6.7539499620302186</v>
      </c>
      <c r="Y49" s="18">
        <f t="shared" si="112"/>
        <v>5.4343178402714987</v>
      </c>
      <c r="Z49" s="18">
        <f t="shared" si="112"/>
        <v>5.7209804724003472</v>
      </c>
      <c r="AA49" s="18">
        <f t="shared" si="112"/>
        <v>4.4280432843164776</v>
      </c>
      <c r="AB49" s="18">
        <f t="shared" si="112"/>
        <v>3.0705951422984028</v>
      </c>
      <c r="AD49" s="68">
        <f t="shared" si="113"/>
        <v>-29.116116403757346</v>
      </c>
      <c r="AE49" s="69">
        <f t="shared" si="114"/>
        <v>44.750258452861928</v>
      </c>
      <c r="AF49" s="69">
        <f t="shared" si="115"/>
        <v>15.634142049104582</v>
      </c>
      <c r="AH49" t="str">
        <f t="shared" si="142"/>
        <v>23 Teaching and other educational professionals</v>
      </c>
      <c r="AI49" s="18">
        <f t="shared" si="116"/>
        <v>3.0087312905257226</v>
      </c>
      <c r="AJ49" s="18">
        <f t="shared" si="116"/>
        <v>1.6991561943537632</v>
      </c>
      <c r="AK49" s="18">
        <f t="shared" si="116"/>
        <v>1.6606046095194609</v>
      </c>
      <c r="AL49" s="18">
        <f t="shared" si="116"/>
        <v>0.98729632792784616</v>
      </c>
      <c r="AM49" s="18">
        <f t="shared" si="116"/>
        <v>0.86803051945180953</v>
      </c>
      <c r="AO49" s="68">
        <f t="shared" si="117"/>
        <v>-39.060297777962184</v>
      </c>
      <c r="AP49" s="69">
        <f t="shared" si="118"/>
        <v>18.883686106544971</v>
      </c>
      <c r="AQ49" s="69">
        <f t="shared" si="119"/>
        <v>-20.176611671417216</v>
      </c>
      <c r="AS49" t="str">
        <f t="shared" si="143"/>
        <v>23 Teaching and other educational professionals</v>
      </c>
      <c r="AT49" s="18">
        <f t="shared" si="120"/>
        <v>0.92569544279218297</v>
      </c>
      <c r="AU49" s="18">
        <f t="shared" si="120"/>
        <v>0.79964672442033247</v>
      </c>
      <c r="AV49" s="18">
        <f t="shared" si="120"/>
        <v>0.86091502739591852</v>
      </c>
      <c r="AW49" s="18">
        <f t="shared" si="120"/>
        <v>0.6843495824531779</v>
      </c>
      <c r="AX49" s="18">
        <f t="shared" si="120"/>
        <v>0.52343541278646943</v>
      </c>
      <c r="AZ49" s="68">
        <f t="shared" si="121"/>
        <v>-24.354876073392422</v>
      </c>
      <c r="BA49" s="69">
        <f t="shared" si="122"/>
        <v>39.960397753414242</v>
      </c>
      <c r="BB49" s="69">
        <f t="shared" si="123"/>
        <v>15.605521680021816</v>
      </c>
      <c r="BD49" t="str">
        <f t="shared" si="144"/>
        <v>23 Teaching and other educational professionals</v>
      </c>
      <c r="BE49" s="18">
        <f t="shared" si="124"/>
        <v>0.80310644144313248</v>
      </c>
      <c r="BF49" s="18">
        <f t="shared" si="124"/>
        <v>0.80412875835447273</v>
      </c>
      <c r="BG49" s="18">
        <f t="shared" si="124"/>
        <v>0.9369520885398368</v>
      </c>
      <c r="BH49" s="18">
        <f t="shared" si="124"/>
        <v>0.91795863651497978</v>
      </c>
      <c r="BI49" s="18">
        <f t="shared" si="124"/>
        <v>1.0201294445220606</v>
      </c>
      <c r="BK49" s="68">
        <f t="shared" si="125"/>
        <v>15.267809900456333</v>
      </c>
      <c r="BL49" s="69">
        <f t="shared" si="126"/>
        <v>45.542784864656547</v>
      </c>
      <c r="BM49" s="69">
        <f t="shared" si="127"/>
        <v>60.810594765112882</v>
      </c>
      <c r="BO49" t="str">
        <f t="shared" si="145"/>
        <v>23 Teaching and other educational professionals</v>
      </c>
      <c r="BP49" s="18">
        <f t="shared" si="128"/>
        <v>0.59626289098095731</v>
      </c>
      <c r="BQ49" s="18">
        <f t="shared" si="128"/>
        <v>0.58369041643620023</v>
      </c>
      <c r="BR49" s="18">
        <f t="shared" si="128"/>
        <v>0.70030135328423015</v>
      </c>
      <c r="BS49" s="18">
        <f t="shared" si="128"/>
        <v>0.64332323602666686</v>
      </c>
      <c r="BT49" s="18">
        <f t="shared" si="128"/>
        <v>0.61749906723574055</v>
      </c>
      <c r="BV49" s="68">
        <f t="shared" si="129"/>
        <v>-32.61365739161517</v>
      </c>
      <c r="BW49" s="69">
        <f t="shared" si="130"/>
        <v>39.359807923984533</v>
      </c>
      <c r="BX49" s="69">
        <f t="shared" si="131"/>
        <v>6.7461505323693602</v>
      </c>
      <c r="BZ49" t="str">
        <f t="shared" si="146"/>
        <v>23 Teaching and other educational professionals</v>
      </c>
      <c r="CA49" s="18">
        <f t="shared" si="132"/>
        <v>0.64289173196118776</v>
      </c>
      <c r="CB49" s="18">
        <f t="shared" si="132"/>
        <v>0.6801166251547095</v>
      </c>
      <c r="CC49" s="18">
        <f t="shared" si="132"/>
        <v>0.83360960642151294</v>
      </c>
      <c r="CD49" s="18">
        <f t="shared" si="132"/>
        <v>0.91315628386021597</v>
      </c>
      <c r="CE49" s="18">
        <f t="shared" si="132"/>
        <v>1.0901944693422605</v>
      </c>
      <c r="CG49" s="68">
        <f t="shared" si="133"/>
        <v>-28.054891809393688</v>
      </c>
      <c r="CH49" s="69">
        <f t="shared" si="134"/>
        <v>39.807327764099135</v>
      </c>
      <c r="CI49" s="69">
        <f t="shared" si="135"/>
        <v>11.752435954705449</v>
      </c>
      <c r="CK49" t="str">
        <f t="shared" si="147"/>
        <v>23 Teaching and other educational professionals</v>
      </c>
      <c r="CL49" s="18">
        <f t="shared" si="136"/>
        <v>0.3462002209917367</v>
      </c>
      <c r="CM49" s="18">
        <f t="shared" si="136"/>
        <v>0.51246283269751702</v>
      </c>
      <c r="CN49" s="18">
        <f t="shared" si="136"/>
        <v>0.71371670794101716</v>
      </c>
      <c r="CO49" s="18">
        <f t="shared" si="136"/>
        <v>1.0019219043921208</v>
      </c>
      <c r="CP49" s="18">
        <f t="shared" si="136"/>
        <v>1.2574436094161598</v>
      </c>
      <c r="CR49" s="68">
        <f t="shared" si="137"/>
        <v>19.818655690835868</v>
      </c>
      <c r="CS49" s="69">
        <f t="shared" si="138"/>
        <v>55.977500229399155</v>
      </c>
      <c r="CT49" s="69">
        <f t="shared" si="139"/>
        <v>75.796155920235023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6.5910337339094669</v>
      </c>
      <c r="C50" s="18">
        <f t="shared" si="104"/>
        <v>7.060778856223207</v>
      </c>
      <c r="D50" s="18">
        <f t="shared" si="104"/>
        <v>7.5432594567996736</v>
      </c>
      <c r="E50" s="18">
        <f t="shared" si="104"/>
        <v>8.2149912969052572</v>
      </c>
      <c r="F50" s="18">
        <f t="shared" si="104"/>
        <v>8.6390861138619925</v>
      </c>
      <c r="H50" s="68">
        <f t="shared" si="105"/>
        <v>80.265026990751309</v>
      </c>
      <c r="I50" s="69">
        <f t="shared" si="106"/>
        <v>69.119386358604146</v>
      </c>
      <c r="J50" s="69">
        <f t="shared" si="107"/>
        <v>149.38441334935547</v>
      </c>
      <c r="L50" t="str">
        <f t="shared" si="140"/>
        <v>24 Business, media and public service professionals</v>
      </c>
      <c r="M50" s="18">
        <f t="shared" si="108"/>
        <v>12.765743739379989</v>
      </c>
      <c r="N50" s="18">
        <f t="shared" si="108"/>
        <v>13.801022410861124</v>
      </c>
      <c r="O50" s="18">
        <f t="shared" si="108"/>
        <v>14.962241601683662</v>
      </c>
      <c r="P50" s="18">
        <f t="shared" si="108"/>
        <v>15.418182221864003</v>
      </c>
      <c r="Q50" s="18">
        <f t="shared" si="108"/>
        <v>15.290285237310089</v>
      </c>
      <c r="S50" s="68">
        <f t="shared" si="109"/>
        <v>62.192949745656421</v>
      </c>
      <c r="T50" s="69">
        <f t="shared" si="110"/>
        <v>63.118912722874832</v>
      </c>
      <c r="U50" s="69">
        <f t="shared" si="111"/>
        <v>125.31186246853126</v>
      </c>
      <c r="W50" t="str">
        <f t="shared" si="141"/>
        <v>24 Business, media and public service professionals</v>
      </c>
      <c r="X50" s="18">
        <f t="shared" si="112"/>
        <v>11.109658917276379</v>
      </c>
      <c r="Y50" s="18">
        <f t="shared" si="112"/>
        <v>11.536861789295809</v>
      </c>
      <c r="Z50" s="18">
        <f t="shared" si="112"/>
        <v>12.8008366630994</v>
      </c>
      <c r="AA50" s="18">
        <f t="shared" si="112"/>
        <v>12.98642141596163</v>
      </c>
      <c r="AB50" s="18">
        <f t="shared" si="112"/>
        <v>12.364748466719925</v>
      </c>
      <c r="AD50" s="68">
        <f t="shared" si="113"/>
        <v>27.568174413067144</v>
      </c>
      <c r="AE50" s="69">
        <f t="shared" si="114"/>
        <v>61.875657964272577</v>
      </c>
      <c r="AF50" s="69">
        <f t="shared" si="115"/>
        <v>89.443832377339731</v>
      </c>
      <c r="AH50" t="str">
        <f t="shared" si="142"/>
        <v>24 Business, media and public service professionals</v>
      </c>
      <c r="AI50" s="18">
        <f t="shared" si="116"/>
        <v>3.857869277818998</v>
      </c>
      <c r="AJ50" s="18">
        <f t="shared" si="116"/>
        <v>3.5952806839335065</v>
      </c>
      <c r="AK50" s="18">
        <f t="shared" si="116"/>
        <v>4.0356513225681461</v>
      </c>
      <c r="AL50" s="18">
        <f t="shared" si="116"/>
        <v>3.899697400735723</v>
      </c>
      <c r="AM50" s="18">
        <f t="shared" si="116"/>
        <v>3.8425190142329049</v>
      </c>
      <c r="AO50" s="68">
        <f t="shared" si="117"/>
        <v>11.002806853836219</v>
      </c>
      <c r="AP50" s="69">
        <f t="shared" si="118"/>
        <v>40.740882881529259</v>
      </c>
      <c r="AQ50" s="69">
        <f t="shared" si="119"/>
        <v>51.743689735365486</v>
      </c>
      <c r="AS50" t="str">
        <f t="shared" si="143"/>
        <v>24 Business, media and public service professionals</v>
      </c>
      <c r="AT50" s="18">
        <f t="shared" si="120"/>
        <v>6.1598951568107267</v>
      </c>
      <c r="AU50" s="18">
        <f t="shared" si="120"/>
        <v>6.2034308724955407</v>
      </c>
      <c r="AV50" s="18">
        <f t="shared" si="120"/>
        <v>7.1141219091313284</v>
      </c>
      <c r="AW50" s="18">
        <f t="shared" si="120"/>
        <v>7.3715856262660795</v>
      </c>
      <c r="AX50" s="18">
        <f t="shared" si="120"/>
        <v>7.3153491531510753</v>
      </c>
      <c r="AZ50" s="68">
        <f t="shared" si="121"/>
        <v>27.935739033254318</v>
      </c>
      <c r="BA50" s="69">
        <f t="shared" si="122"/>
        <v>56.04641081166303</v>
      </c>
      <c r="BB50" s="69">
        <f t="shared" si="123"/>
        <v>83.982149844917345</v>
      </c>
      <c r="BD50" t="str">
        <f t="shared" si="144"/>
        <v>24 Business, media and public service professionals</v>
      </c>
      <c r="BE50" s="18">
        <f t="shared" si="124"/>
        <v>3.4513846691995633</v>
      </c>
      <c r="BF50" s="18">
        <f t="shared" si="124"/>
        <v>3.970322285036449</v>
      </c>
      <c r="BG50" s="18">
        <f t="shared" si="124"/>
        <v>4.3681542240244626</v>
      </c>
      <c r="BH50" s="18">
        <f t="shared" si="124"/>
        <v>4.6567773647034292</v>
      </c>
      <c r="BI50" s="18">
        <f t="shared" si="124"/>
        <v>4.9382527186519161</v>
      </c>
      <c r="BK50" s="68">
        <f t="shared" si="125"/>
        <v>19.686589090855769</v>
      </c>
      <c r="BL50" s="69">
        <f t="shared" si="126"/>
        <v>47.008347138791997</v>
      </c>
      <c r="BM50" s="69">
        <f t="shared" si="127"/>
        <v>66.694936229647766</v>
      </c>
      <c r="BO50" t="str">
        <f t="shared" si="145"/>
        <v>24 Business, media and public service professionals</v>
      </c>
      <c r="BP50" s="18">
        <f t="shared" si="128"/>
        <v>2.4288563237502796</v>
      </c>
      <c r="BQ50" s="18">
        <f t="shared" si="128"/>
        <v>2.7234918161214861</v>
      </c>
      <c r="BR50" s="18">
        <f t="shared" si="128"/>
        <v>3.1073228939516855</v>
      </c>
      <c r="BS50" s="18">
        <f t="shared" si="128"/>
        <v>3.1291871078293121</v>
      </c>
      <c r="BT50" s="18">
        <f t="shared" si="128"/>
        <v>3.1002516330768772</v>
      </c>
      <c r="BV50" s="68">
        <f t="shared" si="129"/>
        <v>-23.751534928051857</v>
      </c>
      <c r="BW50" s="69">
        <f t="shared" si="130"/>
        <v>37.180492390613225</v>
      </c>
      <c r="BX50" s="69">
        <f t="shared" si="131"/>
        <v>13.428957462561367</v>
      </c>
      <c r="BZ50" t="str">
        <f t="shared" si="146"/>
        <v>24 Business, media and public service professionals</v>
      </c>
      <c r="CA50" s="18">
        <f t="shared" si="132"/>
        <v>2.1682604086834969</v>
      </c>
      <c r="CB50" s="18">
        <f t="shared" si="132"/>
        <v>2.639984794840359</v>
      </c>
      <c r="CC50" s="18">
        <f t="shared" si="132"/>
        <v>3.1025762624688631</v>
      </c>
      <c r="CD50" s="18">
        <f t="shared" si="132"/>
        <v>3.4567370887755597</v>
      </c>
      <c r="CE50" s="18">
        <f t="shared" si="132"/>
        <v>3.7549440514961883</v>
      </c>
      <c r="CG50" s="68">
        <f t="shared" si="133"/>
        <v>-33.420426119501286</v>
      </c>
      <c r="CH50" s="69">
        <f t="shared" si="134"/>
        <v>35.918509618885665</v>
      </c>
      <c r="CI50" s="69">
        <f t="shared" si="135"/>
        <v>2.4980834993843803</v>
      </c>
      <c r="CK50" t="str">
        <f t="shared" si="147"/>
        <v>24 Business, media and public service professionals</v>
      </c>
      <c r="CL50" s="18">
        <f t="shared" si="136"/>
        <v>1.2918755540655769</v>
      </c>
      <c r="CM50" s="18">
        <f t="shared" si="136"/>
        <v>1.9086917870618048</v>
      </c>
      <c r="CN50" s="18">
        <f t="shared" si="136"/>
        <v>2.2349336534257644</v>
      </c>
      <c r="CO50" s="18">
        <f t="shared" si="136"/>
        <v>2.8915472852366428</v>
      </c>
      <c r="CP50" s="18">
        <f t="shared" si="136"/>
        <v>3.5447084146879018</v>
      </c>
      <c r="CR50" s="68">
        <f t="shared" si="137"/>
        <v>7.8642850847959673</v>
      </c>
      <c r="CS50" s="69">
        <f t="shared" si="138"/>
        <v>44.340287720476063</v>
      </c>
      <c r="CT50" s="69">
        <f t="shared" si="139"/>
        <v>52.204572805272029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2.0566638072900072</v>
      </c>
      <c r="C51" s="18">
        <f t="shared" si="104"/>
        <v>2.4246704653349771</v>
      </c>
      <c r="D51" s="18">
        <f t="shared" si="104"/>
        <v>2.6204567933261691</v>
      </c>
      <c r="E51" s="18">
        <f t="shared" si="104"/>
        <v>2.4225620031042152</v>
      </c>
      <c r="F51" s="18">
        <f t="shared" si="104"/>
        <v>2.6957362601816683</v>
      </c>
      <c r="H51" s="68">
        <f t="shared" si="105"/>
        <v>61.920977802364533</v>
      </c>
      <c r="I51" s="69">
        <f t="shared" si="106"/>
        <v>55.654515795171214</v>
      </c>
      <c r="J51" s="69">
        <f t="shared" si="107"/>
        <v>117.57549359753574</v>
      </c>
      <c r="L51" t="str">
        <f t="shared" si="140"/>
        <v>31 Science, engineering and technology associate professionals</v>
      </c>
      <c r="M51" s="18">
        <f t="shared" si="108"/>
        <v>1.9194747325993595</v>
      </c>
      <c r="N51" s="18">
        <f t="shared" si="108"/>
        <v>1.9745594814762315</v>
      </c>
      <c r="O51" s="18">
        <f t="shared" si="108"/>
        <v>2.1354922865699519</v>
      </c>
      <c r="P51" s="18">
        <f t="shared" si="108"/>
        <v>1.8785561242670761</v>
      </c>
      <c r="Q51" s="18">
        <f t="shared" si="108"/>
        <v>1.9581239173120601</v>
      </c>
      <c r="S51" s="68">
        <f t="shared" si="109"/>
        <v>45.530899375625737</v>
      </c>
      <c r="T51" s="69">
        <f t="shared" si="110"/>
        <v>49.485762669398078</v>
      </c>
      <c r="U51" s="69">
        <f t="shared" si="111"/>
        <v>95.016662045023821</v>
      </c>
      <c r="W51" t="str">
        <f t="shared" si="141"/>
        <v>31 Science, engineering and technology associate professionals</v>
      </c>
      <c r="X51" s="18">
        <f t="shared" si="112"/>
        <v>2.1472598663329978</v>
      </c>
      <c r="Y51" s="18">
        <f t="shared" si="112"/>
        <v>2.3522877347380433</v>
      </c>
      <c r="Z51" s="18">
        <f t="shared" si="112"/>
        <v>2.4638736758563295</v>
      </c>
      <c r="AA51" s="18">
        <f t="shared" si="112"/>
        <v>2.0748906059230308</v>
      </c>
      <c r="AB51" s="18">
        <f t="shared" si="112"/>
        <v>1.9599776721951383</v>
      </c>
      <c r="AD51" s="68">
        <f t="shared" si="113"/>
        <v>5.0577503886040471</v>
      </c>
      <c r="AE51" s="69">
        <f t="shared" si="114"/>
        <v>43.042272833345493</v>
      </c>
      <c r="AF51" s="69">
        <f t="shared" si="115"/>
        <v>48.100023221949542</v>
      </c>
      <c r="AH51" t="str">
        <f t="shared" si="142"/>
        <v>31 Science, engineering and technology associate professionals</v>
      </c>
      <c r="AI51" s="18">
        <f t="shared" si="116"/>
        <v>1.2084347242942579</v>
      </c>
      <c r="AJ51" s="18">
        <f t="shared" si="116"/>
        <v>1.3730184300294483</v>
      </c>
      <c r="AK51" s="18">
        <f t="shared" si="116"/>
        <v>1.6171661834743585</v>
      </c>
      <c r="AL51" s="18">
        <f t="shared" si="116"/>
        <v>1.6074378415521129</v>
      </c>
      <c r="AM51" s="18">
        <f t="shared" si="116"/>
        <v>1.8911119531855647</v>
      </c>
      <c r="AO51" s="68">
        <f t="shared" si="117"/>
        <v>36.330855601259252</v>
      </c>
      <c r="AP51" s="69">
        <f t="shared" si="118"/>
        <v>52.400486567555049</v>
      </c>
      <c r="AQ51" s="69">
        <f t="shared" si="119"/>
        <v>88.731342168814294</v>
      </c>
      <c r="AS51" t="str">
        <f t="shared" si="143"/>
        <v>31 Science, engineering and technology associate professionals</v>
      </c>
      <c r="AT51" s="18">
        <f t="shared" si="120"/>
        <v>3.5417272721465261</v>
      </c>
      <c r="AU51" s="18">
        <f t="shared" si="120"/>
        <v>3.533362018264731</v>
      </c>
      <c r="AV51" s="18">
        <f t="shared" si="120"/>
        <v>3.8703921773027323</v>
      </c>
      <c r="AW51" s="18">
        <f t="shared" si="120"/>
        <v>2.9770677255750337</v>
      </c>
      <c r="AX51" s="18">
        <f t="shared" si="120"/>
        <v>2.6307866595030429</v>
      </c>
      <c r="AZ51" s="68">
        <f t="shared" si="121"/>
        <v>-15.431469600292013</v>
      </c>
      <c r="BA51" s="69">
        <f t="shared" si="122"/>
        <v>31.605064622544887</v>
      </c>
      <c r="BB51" s="69">
        <f t="shared" si="123"/>
        <v>16.173595022252872</v>
      </c>
      <c r="BD51" t="str">
        <f t="shared" si="144"/>
        <v>31 Science, engineering and technology associate professionals</v>
      </c>
      <c r="BE51" s="18">
        <f t="shared" si="124"/>
        <v>1.676968766443987</v>
      </c>
      <c r="BF51" s="18">
        <f t="shared" si="124"/>
        <v>1.8256428391733839</v>
      </c>
      <c r="BG51" s="18">
        <f t="shared" si="124"/>
        <v>1.9437229313933282</v>
      </c>
      <c r="BH51" s="18">
        <f t="shared" si="124"/>
        <v>1.4919752738865475</v>
      </c>
      <c r="BI51" s="18">
        <f t="shared" si="124"/>
        <v>1.2967135413152708</v>
      </c>
      <c r="BK51" s="68">
        <f t="shared" si="125"/>
        <v>-29.371524863747577</v>
      </c>
      <c r="BL51" s="69">
        <f t="shared" si="126"/>
        <v>27.935596191907898</v>
      </c>
      <c r="BM51" s="69">
        <f t="shared" si="127"/>
        <v>-1.4359286718396824</v>
      </c>
      <c r="BO51" t="str">
        <f t="shared" si="145"/>
        <v>31 Science, engineering and technology associate professionals</v>
      </c>
      <c r="BP51" s="18">
        <f t="shared" si="128"/>
        <v>1.1266361692351992</v>
      </c>
      <c r="BQ51" s="18">
        <f t="shared" si="128"/>
        <v>1.3266445280695289</v>
      </c>
      <c r="BR51" s="18">
        <f t="shared" si="128"/>
        <v>1.457756197749638</v>
      </c>
      <c r="BS51" s="18">
        <f t="shared" si="128"/>
        <v>1.2224828177997167</v>
      </c>
      <c r="BT51" s="18">
        <f t="shared" si="128"/>
        <v>1.3560971867241383</v>
      </c>
      <c r="BV51" s="68">
        <f t="shared" si="129"/>
        <v>-28.907061751022173</v>
      </c>
      <c r="BW51" s="69">
        <f t="shared" si="130"/>
        <v>29.829914883796405</v>
      </c>
      <c r="BX51" s="69">
        <f t="shared" si="131"/>
        <v>0.92285313277422876</v>
      </c>
      <c r="BZ51" t="str">
        <f t="shared" si="146"/>
        <v>31 Science, engineering and technology associate professionals</v>
      </c>
      <c r="CA51" s="18">
        <f t="shared" si="132"/>
        <v>1.262874798921972</v>
      </c>
      <c r="CB51" s="18">
        <f t="shared" si="132"/>
        <v>1.7020010360261371</v>
      </c>
      <c r="CC51" s="18">
        <f t="shared" si="132"/>
        <v>1.98351337425444</v>
      </c>
      <c r="CD51" s="18">
        <f t="shared" si="132"/>
        <v>1.715757679690104</v>
      </c>
      <c r="CE51" s="18">
        <f t="shared" si="132"/>
        <v>2.172205886084468</v>
      </c>
      <c r="CG51" s="68">
        <f t="shared" si="133"/>
        <v>-39.754327124328647</v>
      </c>
      <c r="CH51" s="69">
        <f t="shared" si="134"/>
        <v>27.133425868210136</v>
      </c>
      <c r="CI51" s="69">
        <f t="shared" si="135"/>
        <v>-12.620901256118508</v>
      </c>
      <c r="CK51" t="str">
        <f t="shared" si="147"/>
        <v>31 Science, engineering and technology associate professionals</v>
      </c>
      <c r="CL51" s="18">
        <f t="shared" si="136"/>
        <v>0.60953654987510497</v>
      </c>
      <c r="CM51" s="18">
        <f t="shared" si="136"/>
        <v>0.91869426374664687</v>
      </c>
      <c r="CN51" s="18">
        <f t="shared" si="136"/>
        <v>1.2037418780817353</v>
      </c>
      <c r="CO51" s="18">
        <f t="shared" si="136"/>
        <v>1.4388873187499853</v>
      </c>
      <c r="CP51" s="18">
        <f t="shared" si="136"/>
        <v>2.0022557444807156</v>
      </c>
      <c r="CR51" s="68">
        <f t="shared" si="137"/>
        <v>13.12223230917936</v>
      </c>
      <c r="CS51" s="69">
        <f t="shared" si="138"/>
        <v>44.969231003919781</v>
      </c>
      <c r="CT51" s="69">
        <f t="shared" si="139"/>
        <v>58.091463313099148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0.63615200708758812</v>
      </c>
      <c r="C52" s="18">
        <f t="shared" si="104"/>
        <v>0.77236740956722361</v>
      </c>
      <c r="D52" s="18">
        <f t="shared" si="104"/>
        <v>0.59040310637001736</v>
      </c>
      <c r="E52" s="18">
        <f t="shared" si="104"/>
        <v>0.6388605055172919</v>
      </c>
      <c r="F52" s="18">
        <f t="shared" si="104"/>
        <v>0.72442482973206945</v>
      </c>
      <c r="H52" s="68">
        <f t="shared" si="105"/>
        <v>93.128965560288606</v>
      </c>
      <c r="I52" s="69">
        <f t="shared" si="106"/>
        <v>81.101797161560867</v>
      </c>
      <c r="J52" s="69">
        <f t="shared" si="107"/>
        <v>174.23076272184949</v>
      </c>
      <c r="L52" t="str">
        <f t="shared" si="140"/>
        <v>32 Health and social care associate professionals</v>
      </c>
      <c r="M52" s="18">
        <f t="shared" si="108"/>
        <v>1.9706569073231546</v>
      </c>
      <c r="N52" s="18">
        <f t="shared" si="108"/>
        <v>2.2621747226056597</v>
      </c>
      <c r="O52" s="18">
        <f t="shared" si="108"/>
        <v>2.1011535074529899</v>
      </c>
      <c r="P52" s="18">
        <f t="shared" si="108"/>
        <v>2.1431275545303348</v>
      </c>
      <c r="Q52" s="18">
        <f t="shared" si="108"/>
        <v>2.2706654039498484</v>
      </c>
      <c r="S52" s="68">
        <f t="shared" si="109"/>
        <v>71.517488512225995</v>
      </c>
      <c r="T52" s="69">
        <f t="shared" si="110"/>
        <v>69.440764127942614</v>
      </c>
      <c r="U52" s="69">
        <f t="shared" si="111"/>
        <v>140.95825264016858</v>
      </c>
      <c r="W52" t="str">
        <f t="shared" si="141"/>
        <v>32 Health and social care associate professionals</v>
      </c>
      <c r="X52" s="18">
        <f t="shared" si="112"/>
        <v>2.7844163022536161</v>
      </c>
      <c r="Y52" s="18">
        <f t="shared" si="112"/>
        <v>3.1406981552518825</v>
      </c>
      <c r="Z52" s="18">
        <f t="shared" si="112"/>
        <v>2.9311614923834775</v>
      </c>
      <c r="AA52" s="18">
        <f t="shared" si="112"/>
        <v>3.1131873343136069</v>
      </c>
      <c r="AB52" s="18">
        <f t="shared" si="112"/>
        <v>3.3646910291458152</v>
      </c>
      <c r="AD52" s="68">
        <f t="shared" si="113"/>
        <v>51.600577005766588</v>
      </c>
      <c r="AE52" s="69">
        <f t="shared" si="114"/>
        <v>81.461443914889429</v>
      </c>
      <c r="AF52" s="69">
        <f t="shared" si="115"/>
        <v>133.06202092065601</v>
      </c>
      <c r="AH52" t="str">
        <f t="shared" si="142"/>
        <v>32 Health and social care associate professionals</v>
      </c>
      <c r="AI52" s="18">
        <f t="shared" si="116"/>
        <v>6.0343518251674162</v>
      </c>
      <c r="AJ52" s="18">
        <f t="shared" si="116"/>
        <v>5.4136353682474638</v>
      </c>
      <c r="AK52" s="18">
        <f t="shared" si="116"/>
        <v>5.0906735555267559</v>
      </c>
      <c r="AL52" s="18">
        <f t="shared" si="116"/>
        <v>3.8083389978255298</v>
      </c>
      <c r="AM52" s="18">
        <f t="shared" si="116"/>
        <v>1.9888060439758457</v>
      </c>
      <c r="AO52" s="68">
        <f t="shared" si="117"/>
        <v>-54.454155967561725</v>
      </c>
      <c r="AP52" s="69">
        <f t="shared" si="118"/>
        <v>30.315683227941882</v>
      </c>
      <c r="AQ52" s="69">
        <f t="shared" si="119"/>
        <v>-24.138472739619836</v>
      </c>
      <c r="AS52" t="str">
        <f t="shared" si="143"/>
        <v>32 Health and social care associate professionals</v>
      </c>
      <c r="AT52" s="18">
        <f t="shared" si="120"/>
        <v>1.448004162554676</v>
      </c>
      <c r="AU52" s="18">
        <f t="shared" si="120"/>
        <v>1.6857946812869993</v>
      </c>
      <c r="AV52" s="18">
        <f t="shared" si="120"/>
        <v>1.6643946101888469</v>
      </c>
      <c r="AW52" s="18">
        <f t="shared" si="120"/>
        <v>1.5669454259442477</v>
      </c>
      <c r="AX52" s="18">
        <f t="shared" si="120"/>
        <v>1.5309082667631133</v>
      </c>
      <c r="AZ52" s="68">
        <f t="shared" si="121"/>
        <v>14.438193482033537</v>
      </c>
      <c r="BA52" s="69">
        <f t="shared" si="122"/>
        <v>61.247908449944099</v>
      </c>
      <c r="BB52" s="69">
        <f t="shared" si="123"/>
        <v>75.686101931977646</v>
      </c>
      <c r="BD52" t="str">
        <f t="shared" si="144"/>
        <v>32 Health and social care associate professionals</v>
      </c>
      <c r="BE52" s="18">
        <f t="shared" si="124"/>
        <v>1.4545923188287633</v>
      </c>
      <c r="BF52" s="18">
        <f t="shared" si="124"/>
        <v>1.650341132033037</v>
      </c>
      <c r="BG52" s="18">
        <f t="shared" si="124"/>
        <v>1.8324944175788707</v>
      </c>
      <c r="BH52" s="18">
        <f t="shared" si="124"/>
        <v>1.7933546191863672</v>
      </c>
      <c r="BI52" s="18">
        <f t="shared" si="124"/>
        <v>1.9161432881413858</v>
      </c>
      <c r="BK52" s="68">
        <f t="shared" si="125"/>
        <v>10.701999240876555</v>
      </c>
      <c r="BL52" s="69">
        <f t="shared" si="126"/>
        <v>58.765477753779351</v>
      </c>
      <c r="BM52" s="69">
        <f t="shared" si="127"/>
        <v>69.467476994655897</v>
      </c>
      <c r="BO52" t="str">
        <f t="shared" si="145"/>
        <v>32 Health and social care associate professionals</v>
      </c>
      <c r="BP52" s="18">
        <f t="shared" si="128"/>
        <v>1.2201657370323495</v>
      </c>
      <c r="BQ52" s="18">
        <f t="shared" si="128"/>
        <v>1.3563864786853659</v>
      </c>
      <c r="BR52" s="18">
        <f t="shared" si="128"/>
        <v>1.4561602456338223</v>
      </c>
      <c r="BS52" s="18">
        <f t="shared" si="128"/>
        <v>1.3627353551757724</v>
      </c>
      <c r="BT52" s="18">
        <f t="shared" si="128"/>
        <v>1.2735306333669443</v>
      </c>
      <c r="BV52" s="68">
        <f t="shared" si="129"/>
        <v>-33.162411679837845</v>
      </c>
      <c r="BW52" s="69">
        <f t="shared" si="130"/>
        <v>45.262418332821895</v>
      </c>
      <c r="BX52" s="69">
        <f t="shared" si="131"/>
        <v>12.100006652984053</v>
      </c>
      <c r="BZ52" t="str">
        <f t="shared" si="146"/>
        <v>32 Health and social care associate professionals</v>
      </c>
      <c r="CA52" s="18">
        <f t="shared" si="132"/>
        <v>0.73025568282018316</v>
      </c>
      <c r="CB52" s="18">
        <f t="shared" si="132"/>
        <v>0.65753184947287913</v>
      </c>
      <c r="CC52" s="18">
        <f t="shared" si="132"/>
        <v>0.66306073382979502</v>
      </c>
      <c r="CD52" s="18">
        <f t="shared" si="132"/>
        <v>0.71845880096020465</v>
      </c>
      <c r="CE52" s="18">
        <f t="shared" si="132"/>
        <v>0.73925332334011529</v>
      </c>
      <c r="CG52" s="68">
        <f t="shared" si="133"/>
        <v>-38.66618457319705</v>
      </c>
      <c r="CH52" s="69">
        <f t="shared" si="134"/>
        <v>36.175365844432925</v>
      </c>
      <c r="CI52" s="69">
        <f t="shared" si="135"/>
        <v>-2.4908187287641219</v>
      </c>
      <c r="CK52" t="str">
        <f t="shared" si="147"/>
        <v>32 Health and social care associate professionals</v>
      </c>
      <c r="CL52" s="18">
        <f t="shared" si="136"/>
        <v>0.24780426228245633</v>
      </c>
      <c r="CM52" s="18">
        <f t="shared" si="136"/>
        <v>0.3049991050853349</v>
      </c>
      <c r="CN52" s="18">
        <f t="shared" si="136"/>
        <v>0.34823899363960575</v>
      </c>
      <c r="CO52" s="18">
        <f t="shared" si="136"/>
        <v>0.46169426478771192</v>
      </c>
      <c r="CP52" s="18">
        <f t="shared" si="136"/>
        <v>0.72910737806452475</v>
      </c>
      <c r="CR52" s="68">
        <f t="shared" si="137"/>
        <v>42.388817118756542</v>
      </c>
      <c r="CS52" s="69">
        <f t="shared" si="138"/>
        <v>58.061763478203353</v>
      </c>
      <c r="CT52" s="69">
        <f t="shared" si="139"/>
        <v>100.45058059695991</v>
      </c>
    </row>
    <row r="53" spans="1:98" x14ac:dyDescent="0.2">
      <c r="A53" t="str">
        <f t="shared" si="103"/>
        <v>33 Protective service occupations</v>
      </c>
      <c r="B53" s="18">
        <f t="shared" si="104"/>
        <v>0.25775773351005443</v>
      </c>
      <c r="C53" s="18">
        <f t="shared" si="104"/>
        <v>0.26308336571253593</v>
      </c>
      <c r="D53" s="18">
        <f t="shared" si="104"/>
        <v>0.26324385473957529</v>
      </c>
      <c r="E53" s="18">
        <f t="shared" si="104"/>
        <v>0.34006773124050615</v>
      </c>
      <c r="F53" s="18">
        <f t="shared" si="104"/>
        <v>0.43003654304617406</v>
      </c>
      <c r="H53" s="68">
        <f t="shared" si="105"/>
        <v>157.1282778865928</v>
      </c>
      <c r="I53" s="69">
        <f t="shared" si="106"/>
        <v>67.817050111843344</v>
      </c>
      <c r="J53" s="69">
        <f t="shared" si="107"/>
        <v>224.94532799843614</v>
      </c>
      <c r="L53" t="str">
        <f t="shared" si="140"/>
        <v>33 Protective service occupations</v>
      </c>
      <c r="M53" s="18">
        <f t="shared" si="108"/>
        <v>0.68717108055789433</v>
      </c>
      <c r="N53" s="18">
        <f t="shared" si="108"/>
        <v>0.61075628897133916</v>
      </c>
      <c r="O53" s="18">
        <f t="shared" si="108"/>
        <v>0.66247299514038505</v>
      </c>
      <c r="P53" s="18">
        <f t="shared" si="108"/>
        <v>0.82745513483782429</v>
      </c>
      <c r="Q53" s="18">
        <f t="shared" si="108"/>
        <v>1.012945988607092</v>
      </c>
      <c r="S53" s="68">
        <f t="shared" si="109"/>
        <v>142.67841940978531</v>
      </c>
      <c r="T53" s="69">
        <f t="shared" si="110"/>
        <v>57.03341529065785</v>
      </c>
      <c r="U53" s="69">
        <f t="shared" si="111"/>
        <v>199.71183470044315</v>
      </c>
      <c r="W53" t="str">
        <f t="shared" si="141"/>
        <v>33 Protective service occupations</v>
      </c>
      <c r="X53" s="18">
        <f t="shared" si="112"/>
        <v>1.4661549173723327</v>
      </c>
      <c r="Y53" s="18">
        <f t="shared" si="112"/>
        <v>1.3968029597042995</v>
      </c>
      <c r="Z53" s="18">
        <f t="shared" si="112"/>
        <v>1.5131637738916965</v>
      </c>
      <c r="AA53" s="18">
        <f t="shared" si="112"/>
        <v>1.8066618856411871</v>
      </c>
      <c r="AB53" s="18">
        <f t="shared" si="112"/>
        <v>2.1764494240232666</v>
      </c>
      <c r="AD53" s="68">
        <f t="shared" si="113"/>
        <v>89.958203937001429</v>
      </c>
      <c r="AE53" s="69">
        <f t="shared" si="114"/>
        <v>59.078453289705081</v>
      </c>
      <c r="AF53" s="69">
        <f t="shared" si="115"/>
        <v>149.03665722670652</v>
      </c>
      <c r="AH53" t="str">
        <f t="shared" si="142"/>
        <v>33 Protective service occupations</v>
      </c>
      <c r="AI53" s="18">
        <f t="shared" si="116"/>
        <v>1.3011348978700457</v>
      </c>
      <c r="AJ53" s="18">
        <f t="shared" si="116"/>
        <v>1.2722988823303438</v>
      </c>
      <c r="AK53" s="18">
        <f t="shared" si="116"/>
        <v>1.4998380106829496</v>
      </c>
      <c r="AL53" s="18">
        <f t="shared" si="116"/>
        <v>1.8434969936948506</v>
      </c>
      <c r="AM53" s="18">
        <f t="shared" si="116"/>
        <v>2.2158102175028889</v>
      </c>
      <c r="AO53" s="68">
        <f t="shared" si="117"/>
        <v>72.234352500415966</v>
      </c>
      <c r="AP53" s="69">
        <f t="shared" si="118"/>
        <v>49.766173023844487</v>
      </c>
      <c r="AQ53" s="69">
        <f t="shared" si="119"/>
        <v>122.00052552426047</v>
      </c>
      <c r="AS53" t="str">
        <f t="shared" si="143"/>
        <v>33 Protective service occupations</v>
      </c>
      <c r="AT53" s="18">
        <f t="shared" si="120"/>
        <v>1.2433280134180598</v>
      </c>
      <c r="AU53" s="18">
        <f t="shared" si="120"/>
        <v>1.0107318561332974</v>
      </c>
      <c r="AV53" s="18">
        <f t="shared" si="120"/>
        <v>1.0552371429574283</v>
      </c>
      <c r="AW53" s="18">
        <f t="shared" si="120"/>
        <v>1.0794730441531313</v>
      </c>
      <c r="AX53" s="18">
        <f t="shared" si="120"/>
        <v>1.0482556549857627</v>
      </c>
      <c r="AZ53" s="68">
        <f t="shared" si="121"/>
        <v>23.593397401038164</v>
      </c>
      <c r="BA53" s="69">
        <f t="shared" si="122"/>
        <v>38.235170386722693</v>
      </c>
      <c r="BB53" s="69">
        <f t="shared" si="123"/>
        <v>61.828567787760846</v>
      </c>
      <c r="BD53" t="str">
        <f t="shared" si="144"/>
        <v>33 Protective service occupations</v>
      </c>
      <c r="BE53" s="18">
        <f t="shared" si="124"/>
        <v>1.4400046872823011</v>
      </c>
      <c r="BF53" s="18">
        <f t="shared" si="124"/>
        <v>1.2797252736771585</v>
      </c>
      <c r="BG53" s="18">
        <f t="shared" si="124"/>
        <v>1.254593905931765</v>
      </c>
      <c r="BH53" s="18">
        <f t="shared" si="124"/>
        <v>1.4744657102921805</v>
      </c>
      <c r="BI53" s="18">
        <f t="shared" si="124"/>
        <v>1.5099050368902391</v>
      </c>
      <c r="BK53" s="68">
        <f t="shared" si="125"/>
        <v>27.413839337624125</v>
      </c>
      <c r="BL53" s="69">
        <f t="shared" si="126"/>
        <v>30.913547980982525</v>
      </c>
      <c r="BM53" s="69">
        <f t="shared" si="127"/>
        <v>58.327387318606647</v>
      </c>
      <c r="BO53" t="str">
        <f t="shared" si="145"/>
        <v>33 Protective service occupations</v>
      </c>
      <c r="BP53" s="18">
        <f t="shared" si="128"/>
        <v>1.3872066392143674</v>
      </c>
      <c r="BQ53" s="18">
        <f t="shared" si="128"/>
        <v>1.3584859821325548</v>
      </c>
      <c r="BR53" s="18">
        <f t="shared" si="128"/>
        <v>1.3656938217853782</v>
      </c>
      <c r="BS53" s="18">
        <f t="shared" si="128"/>
        <v>1.5526706573771083</v>
      </c>
      <c r="BT53" s="18">
        <f t="shared" si="128"/>
        <v>1.5880516859175069</v>
      </c>
      <c r="BV53" s="68">
        <f t="shared" si="129"/>
        <v>-11.134777246399198</v>
      </c>
      <c r="BW53" s="69">
        <f t="shared" si="130"/>
        <v>28.365903925354836</v>
      </c>
      <c r="BX53" s="69">
        <f t="shared" si="131"/>
        <v>17.23112667895564</v>
      </c>
      <c r="BZ53" t="str">
        <f t="shared" si="146"/>
        <v>33 Protective service occupations</v>
      </c>
      <c r="CA53" s="18">
        <f t="shared" si="132"/>
        <v>1.0699483442233548</v>
      </c>
      <c r="CB53" s="18">
        <f t="shared" si="132"/>
        <v>1.049967734379567</v>
      </c>
      <c r="CC53" s="18">
        <f t="shared" si="132"/>
        <v>1.12238848150284</v>
      </c>
      <c r="CD53" s="18">
        <f t="shared" si="132"/>
        <v>1.3505637921109896</v>
      </c>
      <c r="CE53" s="18">
        <f t="shared" si="132"/>
        <v>1.464294584740035</v>
      </c>
      <c r="CG53" s="68">
        <f t="shared" si="133"/>
        <v>-28.229617394609519</v>
      </c>
      <c r="CH53" s="69">
        <f t="shared" si="134"/>
        <v>30.884545524384023</v>
      </c>
      <c r="CI53" s="69">
        <f t="shared" si="135"/>
        <v>2.6549281297745071</v>
      </c>
      <c r="CK53" t="str">
        <f t="shared" si="147"/>
        <v>33 Protective service occupations</v>
      </c>
      <c r="CL53" s="18">
        <f t="shared" si="136"/>
        <v>0.56741394226428865</v>
      </c>
      <c r="CM53" s="18">
        <f t="shared" si="136"/>
        <v>0.52413467511174805</v>
      </c>
      <c r="CN53" s="18">
        <f t="shared" si="136"/>
        <v>0.54901067601409848</v>
      </c>
      <c r="CO53" s="18">
        <f t="shared" si="136"/>
        <v>0.54804481601571842</v>
      </c>
      <c r="CP53" s="18">
        <f t="shared" si="136"/>
        <v>0.31850758755318898</v>
      </c>
      <c r="CR53" s="68">
        <f t="shared" si="137"/>
        <v>-60.545115068018248</v>
      </c>
      <c r="CS53" s="69">
        <f t="shared" si="138"/>
        <v>17.6003233598123</v>
      </c>
      <c r="CT53" s="69">
        <f t="shared" si="139"/>
        <v>-42.944791708205948</v>
      </c>
    </row>
    <row r="54" spans="1:98" x14ac:dyDescent="0.2">
      <c r="A54" t="str">
        <f t="shared" si="103"/>
        <v>34 Culture, media and sports occupations</v>
      </c>
      <c r="B54" s="18">
        <f t="shared" si="104"/>
        <v>1.1359594083058824</v>
      </c>
      <c r="C54" s="18">
        <f t="shared" si="104"/>
        <v>1.1763289529207015</v>
      </c>
      <c r="D54" s="18">
        <f t="shared" si="104"/>
        <v>1.2837903256891798</v>
      </c>
      <c r="E54" s="18">
        <f t="shared" si="104"/>
        <v>1.1552852543361953</v>
      </c>
      <c r="F54" s="18">
        <f t="shared" si="104"/>
        <v>1.1730045639460971</v>
      </c>
      <c r="H54" s="68">
        <f t="shared" si="105"/>
        <v>43.816370427298665</v>
      </c>
      <c r="I54" s="69">
        <f t="shared" si="106"/>
        <v>55.333719811256913</v>
      </c>
      <c r="J54" s="69">
        <f t="shared" si="107"/>
        <v>99.150090238555578</v>
      </c>
      <c r="L54" t="str">
        <f t="shared" si="140"/>
        <v>34 Culture, media and sports occupations</v>
      </c>
      <c r="M54" s="18">
        <f t="shared" si="108"/>
        <v>2.7935222871470273</v>
      </c>
      <c r="N54" s="18">
        <f t="shared" si="108"/>
        <v>2.6508108708287672</v>
      </c>
      <c r="O54" s="18">
        <f t="shared" si="108"/>
        <v>2.6372978199802439</v>
      </c>
      <c r="P54" s="18">
        <f t="shared" si="108"/>
        <v>2.3171173749304543</v>
      </c>
      <c r="Q54" s="18">
        <f t="shared" si="108"/>
        <v>2.2774226708121588</v>
      </c>
      <c r="S54" s="68">
        <f t="shared" si="109"/>
        <v>37.055829374335282</v>
      </c>
      <c r="T54" s="69">
        <f t="shared" si="110"/>
        <v>53.20969726685896</v>
      </c>
      <c r="U54" s="69">
        <f t="shared" si="111"/>
        <v>90.265526641194242</v>
      </c>
      <c r="W54" t="str">
        <f t="shared" si="141"/>
        <v>34 Culture, media and sports occupations</v>
      </c>
      <c r="X54" s="18">
        <f t="shared" si="112"/>
        <v>3.1449605724640324</v>
      </c>
      <c r="Y54" s="18">
        <f t="shared" si="112"/>
        <v>2.5729015640100306</v>
      </c>
      <c r="Z54" s="18">
        <f t="shared" si="112"/>
        <v>2.6237239211917984</v>
      </c>
      <c r="AA54" s="18">
        <f t="shared" si="112"/>
        <v>2.2576080162179593</v>
      </c>
      <c r="AB54" s="18">
        <f t="shared" si="112"/>
        <v>2.0464835190060704</v>
      </c>
      <c r="AD54" s="68">
        <f t="shared" si="113"/>
        <v>3.011456349254086</v>
      </c>
      <c r="AE54" s="69">
        <f t="shared" si="114"/>
        <v>47.906786353124808</v>
      </c>
      <c r="AF54" s="69">
        <f t="shared" si="115"/>
        <v>50.91824270237889</v>
      </c>
      <c r="AH54" t="str">
        <f t="shared" si="142"/>
        <v>34 Culture, media and sports occupations</v>
      </c>
      <c r="AI54" s="18">
        <f t="shared" si="116"/>
        <v>1.1390533943896211</v>
      </c>
      <c r="AJ54" s="18">
        <f t="shared" si="116"/>
        <v>1.0757196622384608</v>
      </c>
      <c r="AK54" s="18">
        <f t="shared" si="116"/>
        <v>1.2577222437179876</v>
      </c>
      <c r="AL54" s="18">
        <f t="shared" si="116"/>
        <v>1.1491791295106859</v>
      </c>
      <c r="AM54" s="18">
        <f t="shared" si="116"/>
        <v>1.2803896976311913</v>
      </c>
      <c r="AO54" s="68">
        <f t="shared" si="117"/>
        <v>18.683132668358848</v>
      </c>
      <c r="AP54" s="69">
        <f t="shared" si="118"/>
        <v>48.757458609174719</v>
      </c>
      <c r="AQ54" s="69">
        <f t="shared" si="119"/>
        <v>67.440591277533571</v>
      </c>
      <c r="AS54" t="str">
        <f t="shared" si="143"/>
        <v>34 Culture, media and sports occupations</v>
      </c>
      <c r="AT54" s="18">
        <f t="shared" si="120"/>
        <v>1.7183040398305989</v>
      </c>
      <c r="AU54" s="18">
        <f t="shared" si="120"/>
        <v>1.4999851626386378</v>
      </c>
      <c r="AV54" s="18">
        <f t="shared" si="120"/>
        <v>1.4924084629577177</v>
      </c>
      <c r="AW54" s="18">
        <f t="shared" si="120"/>
        <v>1.2553862019080031</v>
      </c>
      <c r="AX54" s="18">
        <f t="shared" si="120"/>
        <v>1.100257387887783</v>
      </c>
      <c r="AZ54" s="68">
        <f t="shared" si="121"/>
        <v>-8.2756344947616753</v>
      </c>
      <c r="BA54" s="69">
        <f t="shared" si="122"/>
        <v>43.351240971787348</v>
      </c>
      <c r="BB54" s="69">
        <f t="shared" si="123"/>
        <v>35.075606477025673</v>
      </c>
      <c r="BD54" t="str">
        <f t="shared" si="144"/>
        <v>34 Culture, media and sports occupations</v>
      </c>
      <c r="BE54" s="18">
        <f t="shared" si="124"/>
        <v>1.1518797173515327</v>
      </c>
      <c r="BF54" s="18">
        <f t="shared" si="124"/>
        <v>1.0269075706629713</v>
      </c>
      <c r="BG54" s="18">
        <f t="shared" si="124"/>
        <v>1.0096452868704013</v>
      </c>
      <c r="BH54" s="18">
        <f t="shared" si="124"/>
        <v>0.84599263431927219</v>
      </c>
      <c r="BI54" s="18">
        <f t="shared" si="124"/>
        <v>0.84928082936901961</v>
      </c>
      <c r="BK54" s="68">
        <f t="shared" si="125"/>
        <v>-10.94616206973145</v>
      </c>
      <c r="BL54" s="69">
        <f t="shared" si="126"/>
        <v>33.804210108381838</v>
      </c>
      <c r="BM54" s="69">
        <f t="shared" si="127"/>
        <v>22.858048038650384</v>
      </c>
      <c r="BO54" t="str">
        <f t="shared" si="145"/>
        <v>34 Culture, media and sports occupations</v>
      </c>
      <c r="BP54" s="18">
        <f t="shared" si="128"/>
        <v>0.61302053850280813</v>
      </c>
      <c r="BQ54" s="18">
        <f t="shared" si="128"/>
        <v>0.5113705471481349</v>
      </c>
      <c r="BR54" s="18">
        <f t="shared" si="128"/>
        <v>0.50899627946665615</v>
      </c>
      <c r="BS54" s="18">
        <f t="shared" si="128"/>
        <v>0.38846239262074622</v>
      </c>
      <c r="BT54" s="18">
        <f t="shared" si="128"/>
        <v>0.29709228340460375</v>
      </c>
      <c r="BV54" s="68">
        <f t="shared" si="129"/>
        <v>-55.393586164778363</v>
      </c>
      <c r="BW54" s="69">
        <f t="shared" si="130"/>
        <v>25.117606724478573</v>
      </c>
      <c r="BX54" s="69">
        <f t="shared" si="131"/>
        <v>-30.275979440299789</v>
      </c>
      <c r="BZ54" t="str">
        <f t="shared" si="146"/>
        <v>34 Culture, media and sports occupations</v>
      </c>
      <c r="CA54" s="18">
        <f t="shared" si="132"/>
        <v>0.70139258787704983</v>
      </c>
      <c r="CB54" s="18">
        <f t="shared" si="132"/>
        <v>0.66993975761235236</v>
      </c>
      <c r="CC54" s="18">
        <f t="shared" si="132"/>
        <v>0.68905155278382568</v>
      </c>
      <c r="CD54" s="18">
        <f t="shared" si="132"/>
        <v>0.65504089096968043</v>
      </c>
      <c r="CE54" s="18">
        <f t="shared" si="132"/>
        <v>0.72559363698918056</v>
      </c>
      <c r="CG54" s="68">
        <f t="shared" si="133"/>
        <v>-42.070236416311971</v>
      </c>
      <c r="CH54" s="69">
        <f t="shared" si="134"/>
        <v>28.768444336533616</v>
      </c>
      <c r="CI54" s="69">
        <f t="shared" si="135"/>
        <v>-13.301792079778352</v>
      </c>
      <c r="CK54" t="str">
        <f t="shared" si="147"/>
        <v>34 Culture, media and sports occupations</v>
      </c>
      <c r="CL54" s="18">
        <f t="shared" si="136"/>
        <v>0.5824852769520682</v>
      </c>
      <c r="CM54" s="18">
        <f t="shared" si="136"/>
        <v>0.73648962660876249</v>
      </c>
      <c r="CN54" s="18">
        <f t="shared" si="136"/>
        <v>0.81760580046107179</v>
      </c>
      <c r="CO54" s="18">
        <f t="shared" si="136"/>
        <v>0.90530353680616948</v>
      </c>
      <c r="CP54" s="18">
        <f t="shared" si="136"/>
        <v>1.054573768391585</v>
      </c>
      <c r="CR54" s="68">
        <f t="shared" si="137"/>
        <v>-12.280774437546874</v>
      </c>
      <c r="CS54" s="69">
        <f t="shared" si="138"/>
        <v>35.860873186683975</v>
      </c>
      <c r="CT54" s="69">
        <f t="shared" si="139"/>
        <v>23.580098749137104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5.0669819102993268</v>
      </c>
      <c r="C55" s="18">
        <f t="shared" si="148"/>
        <v>4.8079331536727929</v>
      </c>
      <c r="D55" s="18">
        <f t="shared" si="148"/>
        <v>4.8446775800523945</v>
      </c>
      <c r="E55" s="18">
        <f t="shared" si="148"/>
        <v>4.7658715621483818</v>
      </c>
      <c r="F55" s="18">
        <f t="shared" si="148"/>
        <v>4.9997035384132653</v>
      </c>
      <c r="H55" s="68">
        <f t="shared" si="105"/>
        <v>62.435928246899351</v>
      </c>
      <c r="I55" s="69">
        <f t="shared" si="106"/>
        <v>59.169490889660082</v>
      </c>
      <c r="J55" s="69">
        <f t="shared" si="107"/>
        <v>121.60541913655942</v>
      </c>
      <c r="L55" t="str">
        <f t="shared" si="140"/>
        <v>35 Business and public service associate professionals</v>
      </c>
      <c r="M55" s="18">
        <f t="shared" ref="M55:Q64" si="149">M18/M$35*100</f>
        <v>7.379578738721583</v>
      </c>
      <c r="N55" s="18">
        <f t="shared" si="149"/>
        <v>7.4348057272130923</v>
      </c>
      <c r="O55" s="18">
        <f t="shared" si="149"/>
        <v>7.5455584148712562</v>
      </c>
      <c r="P55" s="18">
        <f t="shared" si="149"/>
        <v>7.280140167165376</v>
      </c>
      <c r="Q55" s="18">
        <f t="shared" si="149"/>
        <v>7.2106731013649759</v>
      </c>
      <c r="S55" s="68">
        <f t="shared" si="109"/>
        <v>51.669225753961982</v>
      </c>
      <c r="T55" s="69">
        <f t="shared" si="110"/>
        <v>57.345470169655123</v>
      </c>
      <c r="U55" s="69">
        <f t="shared" si="111"/>
        <v>109.01469592361708</v>
      </c>
      <c r="W55" t="str">
        <f t="shared" si="141"/>
        <v>35 Business and public service associate professionals</v>
      </c>
      <c r="X55" s="18">
        <f t="shared" ref="X55:AB64" si="150">X18/X$35*100</f>
        <v>8.056487814231204</v>
      </c>
      <c r="Y55" s="18">
        <f t="shared" si="150"/>
        <v>7.7139963954774444</v>
      </c>
      <c r="Z55" s="18">
        <f t="shared" si="150"/>
        <v>7.8135089473505071</v>
      </c>
      <c r="AA55" s="18">
        <f t="shared" si="150"/>
        <v>7.1529601227895867</v>
      </c>
      <c r="AB55" s="18">
        <f t="shared" si="150"/>
        <v>6.588615813628997</v>
      </c>
      <c r="AD55" s="68">
        <f t="shared" si="113"/>
        <v>11.363656241449236</v>
      </c>
      <c r="AE55" s="69">
        <f t="shared" si="114"/>
        <v>53.44315852562459</v>
      </c>
      <c r="AF55" s="69">
        <f t="shared" si="115"/>
        <v>64.806814767073831</v>
      </c>
      <c r="AH55" t="str">
        <f t="shared" si="142"/>
        <v>35 Business and public service associate professionals</v>
      </c>
      <c r="AI55" s="18">
        <f t="shared" ref="AI55:AM64" si="151">AI18/AI$35*100</f>
        <v>7.0629886918063285</v>
      </c>
      <c r="AJ55" s="18">
        <f t="shared" si="151"/>
        <v>7.0819613029837454</v>
      </c>
      <c r="AK55" s="18">
        <f t="shared" si="151"/>
        <v>7.8584968513435811</v>
      </c>
      <c r="AL55" s="18">
        <f t="shared" si="151"/>
        <v>7.7562907962945777</v>
      </c>
      <c r="AM55" s="18">
        <f t="shared" si="151"/>
        <v>7.9941524461080053</v>
      </c>
      <c r="AO55" s="68">
        <f t="shared" si="117"/>
        <v>18.594490661809655</v>
      </c>
      <c r="AP55" s="69">
        <f t="shared" si="118"/>
        <v>52.373510702252148</v>
      </c>
      <c r="AQ55" s="69">
        <f t="shared" si="119"/>
        <v>70.968001364061791</v>
      </c>
      <c r="AS55" t="str">
        <f t="shared" si="143"/>
        <v>35 Business and public service associate professionals</v>
      </c>
      <c r="AT55" s="18">
        <f t="shared" ref="AT55:AX64" si="152">AT18/AT$35*100</f>
        <v>6.9680312369922959</v>
      </c>
      <c r="AU55" s="18">
        <f t="shared" si="152"/>
        <v>6.5356037469766717</v>
      </c>
      <c r="AV55" s="18">
        <f t="shared" si="152"/>
        <v>6.7804048586980459</v>
      </c>
      <c r="AW55" s="18">
        <f t="shared" si="152"/>
        <v>6.2579231479049406</v>
      </c>
      <c r="AX55" s="18">
        <f t="shared" si="152"/>
        <v>6.0335777753806026</v>
      </c>
      <c r="AZ55" s="68">
        <f t="shared" si="121"/>
        <v>10.712693032986191</v>
      </c>
      <c r="BA55" s="69">
        <f t="shared" si="122"/>
        <v>48.356832343791936</v>
      </c>
      <c r="BB55" s="69">
        <f t="shared" si="123"/>
        <v>59.069525376778131</v>
      </c>
      <c r="BD55" t="str">
        <f t="shared" si="144"/>
        <v>35 Business and public service associate professionals</v>
      </c>
      <c r="BE55" s="18">
        <f t="shared" ref="BE55:BI64" si="153">BE18/BE$35*100</f>
        <v>5.13428746528185</v>
      </c>
      <c r="BF55" s="18">
        <f t="shared" si="153"/>
        <v>5.089944517892091</v>
      </c>
      <c r="BG55" s="18">
        <f t="shared" si="153"/>
        <v>5.4470812741950096</v>
      </c>
      <c r="BH55" s="18">
        <f t="shared" si="153"/>
        <v>4.8575283880752034</v>
      </c>
      <c r="BI55" s="18">
        <f t="shared" si="153"/>
        <v>4.5636629265736905</v>
      </c>
      <c r="BK55" s="68">
        <f t="shared" si="125"/>
        <v>-11.300770612519871</v>
      </c>
      <c r="BL55" s="69">
        <f t="shared" si="126"/>
        <v>38.486143904508033</v>
      </c>
      <c r="BM55" s="69">
        <f t="shared" si="127"/>
        <v>27.185373291988157</v>
      </c>
      <c r="BO55" t="str">
        <f t="shared" si="145"/>
        <v>35 Business and public service associate professionals</v>
      </c>
      <c r="BP55" s="18">
        <f t="shared" ref="BP55:BT64" si="154">BP18/BP$35*100</f>
        <v>4.1021003818691453</v>
      </c>
      <c r="BQ55" s="18">
        <f t="shared" si="154"/>
        <v>4.1400022313099534</v>
      </c>
      <c r="BR55" s="18">
        <f t="shared" si="154"/>
        <v>4.4557031088125223</v>
      </c>
      <c r="BS55" s="18">
        <f t="shared" si="154"/>
        <v>3.9332487642316671</v>
      </c>
      <c r="BT55" s="18">
        <f t="shared" si="154"/>
        <v>3.7109300178400995</v>
      </c>
      <c r="BV55" s="68">
        <f t="shared" si="129"/>
        <v>-36.351662493951963</v>
      </c>
      <c r="BW55" s="69">
        <f t="shared" si="130"/>
        <v>31.317613338929057</v>
      </c>
      <c r="BX55" s="69">
        <f t="shared" si="131"/>
        <v>-5.0340491550229078</v>
      </c>
      <c r="BZ55" t="str">
        <f t="shared" si="146"/>
        <v>35 Business and public service associate professionals</v>
      </c>
      <c r="CA55" s="18">
        <f t="shared" ref="CA55:CE64" si="155">CA18/CA$35*100</f>
        <v>3.8383239393570014</v>
      </c>
      <c r="CB55" s="18">
        <f t="shared" si="155"/>
        <v>4.0729611436747577</v>
      </c>
      <c r="CC55" s="18">
        <f t="shared" si="155"/>
        <v>4.2150282956512459</v>
      </c>
      <c r="CD55" s="18">
        <f t="shared" si="155"/>
        <v>3.9058414970271493</v>
      </c>
      <c r="CE55" s="18">
        <f t="shared" si="155"/>
        <v>3.9844770118158852</v>
      </c>
      <c r="CG55" s="68">
        <f t="shared" si="133"/>
        <v>-47.99670794478461</v>
      </c>
      <c r="CH55" s="69">
        <f t="shared" si="134"/>
        <v>27.176298177523705</v>
      </c>
      <c r="CI55" s="69">
        <f t="shared" si="135"/>
        <v>-20.820409767260909</v>
      </c>
      <c r="CK55" t="str">
        <f t="shared" si="147"/>
        <v>35 Business and public service associate professionals</v>
      </c>
      <c r="CL55" s="18">
        <f t="shared" ref="CL55:CP64" si="156">CL18/CL$35*100</f>
        <v>2.0736199855133663</v>
      </c>
      <c r="CM55" s="18">
        <f t="shared" si="156"/>
        <v>2.655987294170072</v>
      </c>
      <c r="CN55" s="18">
        <f t="shared" si="156"/>
        <v>2.7680922304101019</v>
      </c>
      <c r="CO55" s="18">
        <f t="shared" si="156"/>
        <v>2.6827633135459519</v>
      </c>
      <c r="CP55" s="18">
        <f t="shared" si="156"/>
        <v>3.3428598115602051</v>
      </c>
      <c r="CR55" s="68">
        <f t="shared" si="137"/>
        <v>-17.87045893350296</v>
      </c>
      <c r="CS55" s="69">
        <f t="shared" si="138"/>
        <v>31.322589062899031</v>
      </c>
      <c r="CT55" s="69">
        <f t="shared" si="139"/>
        <v>13.452130129396073</v>
      </c>
    </row>
    <row r="56" spans="1:98" x14ac:dyDescent="0.2">
      <c r="A56" t="str">
        <f t="shared" si="103"/>
        <v>41 Administrative occupations</v>
      </c>
      <c r="B56" s="18">
        <f t="shared" si="148"/>
        <v>3.2847704456525926</v>
      </c>
      <c r="C56" s="18">
        <f t="shared" si="148"/>
        <v>3.2438431356516495</v>
      </c>
      <c r="D56" s="18">
        <f t="shared" si="148"/>
        <v>3.0658360706934009</v>
      </c>
      <c r="E56" s="18">
        <f t="shared" si="148"/>
        <v>3.0392720786626168</v>
      </c>
      <c r="F56" s="18">
        <f t="shared" si="148"/>
        <v>3.2463160125349924</v>
      </c>
      <c r="H56" s="68">
        <f t="shared" si="105"/>
        <v>66.665068505931032</v>
      </c>
      <c r="I56" s="69">
        <f t="shared" si="106"/>
        <v>64.119283257500825</v>
      </c>
      <c r="J56" s="69">
        <f t="shared" si="107"/>
        <v>130.78435176343186</v>
      </c>
      <c r="L56" t="str">
        <f t="shared" si="140"/>
        <v>41 Administrative occupations</v>
      </c>
      <c r="M56" s="18">
        <f t="shared" si="149"/>
        <v>5.4284377895837581</v>
      </c>
      <c r="N56" s="18">
        <f t="shared" si="149"/>
        <v>5.6075773821033694</v>
      </c>
      <c r="O56" s="18">
        <f t="shared" si="149"/>
        <v>5.4625228786042781</v>
      </c>
      <c r="P56" s="18">
        <f t="shared" si="149"/>
        <v>5.4179561081614658</v>
      </c>
      <c r="Q56" s="18">
        <f t="shared" si="149"/>
        <v>5.5858490085343133</v>
      </c>
      <c r="S56" s="68">
        <f t="shared" si="109"/>
        <v>62.296431708017543</v>
      </c>
      <c r="T56" s="69">
        <f t="shared" si="110"/>
        <v>64.191379670982954</v>
      </c>
      <c r="U56" s="69">
        <f t="shared" si="111"/>
        <v>126.48781137900049</v>
      </c>
      <c r="W56" t="str">
        <f t="shared" si="141"/>
        <v>41 Administrative occupations</v>
      </c>
      <c r="X56" s="18">
        <f t="shared" si="150"/>
        <v>8.5796914909643132</v>
      </c>
      <c r="Y56" s="18">
        <f t="shared" si="150"/>
        <v>8.5805730917754932</v>
      </c>
      <c r="Z56" s="18">
        <f t="shared" si="150"/>
        <v>8.3417146607020225</v>
      </c>
      <c r="AA56" s="18">
        <f t="shared" si="150"/>
        <v>8.0481682922226554</v>
      </c>
      <c r="AB56" s="18">
        <f t="shared" si="150"/>
        <v>7.8298774020864643</v>
      </c>
      <c r="AD56" s="68">
        <f t="shared" si="113"/>
        <v>23.963846180986408</v>
      </c>
      <c r="AE56" s="69">
        <f t="shared" si="114"/>
        <v>63.917647983941272</v>
      </c>
      <c r="AF56" s="69">
        <f t="shared" si="115"/>
        <v>87.881494164927673</v>
      </c>
      <c r="AH56" t="str">
        <f t="shared" si="142"/>
        <v>41 Administrative occupations</v>
      </c>
      <c r="AI56" s="18">
        <f t="shared" si="151"/>
        <v>10.270735214478435</v>
      </c>
      <c r="AJ56" s="18">
        <f t="shared" si="151"/>
        <v>11.548752125027855</v>
      </c>
      <c r="AK56" s="18">
        <f t="shared" si="151"/>
        <v>11.465179787958219</v>
      </c>
      <c r="AL56" s="18">
        <f t="shared" si="151"/>
        <v>11.755641882192242</v>
      </c>
      <c r="AM56" s="18">
        <f t="shared" si="151"/>
        <v>12.060906542135182</v>
      </c>
      <c r="AO56" s="68">
        <f t="shared" si="117"/>
        <v>22.639580040298092</v>
      </c>
      <c r="AP56" s="69">
        <f t="shared" si="118"/>
        <v>66.579007533917363</v>
      </c>
      <c r="AQ56" s="69">
        <f t="shared" si="119"/>
        <v>89.218587574215448</v>
      </c>
      <c r="AS56" t="str">
        <f t="shared" si="143"/>
        <v>41 Administrative occupations</v>
      </c>
      <c r="AT56" s="18">
        <f t="shared" si="152"/>
        <v>10.433156286126223</v>
      </c>
      <c r="AU56" s="18">
        <f t="shared" si="152"/>
        <v>10.853573473506877</v>
      </c>
      <c r="AV56" s="18">
        <f t="shared" si="152"/>
        <v>10.283760078580965</v>
      </c>
      <c r="AW56" s="18">
        <f t="shared" si="152"/>
        <v>9.9176501659229359</v>
      </c>
      <c r="AX56" s="18">
        <f t="shared" si="152"/>
        <v>9.8355720149167496</v>
      </c>
      <c r="AZ56" s="68">
        <f t="shared" si="121"/>
        <v>18.994205213276555</v>
      </c>
      <c r="BA56" s="69">
        <f t="shared" si="122"/>
        <v>61.732085308874275</v>
      </c>
      <c r="BB56" s="69">
        <f t="shared" si="123"/>
        <v>80.726290522150819</v>
      </c>
      <c r="BD56" t="str">
        <f t="shared" si="144"/>
        <v>41 Administrative occupations</v>
      </c>
      <c r="BE56" s="18">
        <f t="shared" si="153"/>
        <v>8.3611568321463494</v>
      </c>
      <c r="BF56" s="18">
        <f t="shared" si="153"/>
        <v>7.7776091836855867</v>
      </c>
      <c r="BG56" s="18">
        <f t="shared" si="153"/>
        <v>8.6807706250373435</v>
      </c>
      <c r="BH56" s="18">
        <f t="shared" si="153"/>
        <v>7.5025126723424567</v>
      </c>
      <c r="BI56" s="18">
        <f t="shared" si="153"/>
        <v>6.4307497034171126</v>
      </c>
      <c r="BK56" s="68">
        <f t="shared" si="125"/>
        <v>-21.571579673225848</v>
      </c>
      <c r="BL56" s="69">
        <f t="shared" si="126"/>
        <v>41.13743073476612</v>
      </c>
      <c r="BM56" s="69">
        <f t="shared" si="127"/>
        <v>19.565851061540268</v>
      </c>
      <c r="BO56" t="str">
        <f t="shared" si="145"/>
        <v>41 Administrative occupations</v>
      </c>
      <c r="BP56" s="18">
        <f t="shared" si="154"/>
        <v>10.238746820204621</v>
      </c>
      <c r="BQ56" s="18">
        <f t="shared" si="154"/>
        <v>9.3796664462318962</v>
      </c>
      <c r="BR56" s="18">
        <f t="shared" si="154"/>
        <v>10.328297111416179</v>
      </c>
      <c r="BS56" s="18">
        <f t="shared" si="154"/>
        <v>8.7605322889188972</v>
      </c>
      <c r="BT56" s="18">
        <f t="shared" si="154"/>
        <v>7.1189090185774937</v>
      </c>
      <c r="BV56" s="68">
        <f t="shared" si="129"/>
        <v>-47.324912550223118</v>
      </c>
      <c r="BW56" s="69">
        <f t="shared" si="130"/>
        <v>33.443100521236055</v>
      </c>
      <c r="BX56" s="69">
        <f t="shared" si="131"/>
        <v>-13.881812028987065</v>
      </c>
      <c r="BZ56" t="str">
        <f t="shared" si="146"/>
        <v>41 Administrative occupations</v>
      </c>
      <c r="CA56" s="18">
        <f t="shared" si="155"/>
        <v>8.2899566188886205</v>
      </c>
      <c r="CB56" s="18">
        <f t="shared" si="155"/>
        <v>7.1529127275336224</v>
      </c>
      <c r="CC56" s="18">
        <f t="shared" si="155"/>
        <v>7.385732285137439</v>
      </c>
      <c r="CD56" s="18">
        <f t="shared" si="155"/>
        <v>5.9369542480263364</v>
      </c>
      <c r="CE56" s="18">
        <f t="shared" si="155"/>
        <v>3.6473606190103536</v>
      </c>
      <c r="CG56" s="68">
        <f t="shared" si="133"/>
        <v>-72.832783141476114</v>
      </c>
      <c r="CH56" s="69">
        <f t="shared" si="134"/>
        <v>20.632539719217853</v>
      </c>
      <c r="CI56" s="69">
        <f t="shared" si="135"/>
        <v>-52.200243422258275</v>
      </c>
      <c r="CK56" t="str">
        <f t="shared" si="147"/>
        <v>41 Administrative occupations</v>
      </c>
      <c r="CL56" s="18">
        <f t="shared" si="156"/>
        <v>5.2171337209271904</v>
      </c>
      <c r="CM56" s="18">
        <f t="shared" si="156"/>
        <v>5.0977893897216759</v>
      </c>
      <c r="CN56" s="18">
        <f t="shared" si="156"/>
        <v>5.2300045772568104</v>
      </c>
      <c r="CO56" s="18">
        <f t="shared" si="156"/>
        <v>4.7313285479323399</v>
      </c>
      <c r="CP56" s="18">
        <f t="shared" si="156"/>
        <v>4.3214954693002054</v>
      </c>
      <c r="CR56" s="68">
        <f t="shared" si="137"/>
        <v>-43.805503886828859</v>
      </c>
      <c r="CS56" s="69">
        <f t="shared" si="138"/>
        <v>27.340242198370429</v>
      </c>
      <c r="CT56" s="69">
        <f t="shared" si="139"/>
        <v>-16.465261688458433</v>
      </c>
    </row>
    <row r="57" spans="1:98" x14ac:dyDescent="0.2">
      <c r="A57" t="str">
        <f t="shared" si="103"/>
        <v>42 Secretarial and related occupations</v>
      </c>
      <c r="B57" s="18">
        <f t="shared" si="148"/>
        <v>0.26601496247036793</v>
      </c>
      <c r="C57" s="18">
        <f t="shared" si="148"/>
        <v>0.29602101246430196</v>
      </c>
      <c r="D57" s="18">
        <f t="shared" si="148"/>
        <v>0.27957511168216942</v>
      </c>
      <c r="E57" s="18">
        <f t="shared" si="148"/>
        <v>0.36306308676194948</v>
      </c>
      <c r="F57" s="18">
        <f t="shared" si="148"/>
        <v>0.44459319001621844</v>
      </c>
      <c r="H57" s="68">
        <f t="shared" si="105"/>
        <v>150.30355619214242</v>
      </c>
      <c r="I57" s="69">
        <f t="shared" si="106"/>
        <v>95.762215782647715</v>
      </c>
      <c r="J57" s="69">
        <f t="shared" si="107"/>
        <v>246.06577197479012</v>
      </c>
      <c r="L57" t="str">
        <f t="shared" si="140"/>
        <v>42 Secretarial and related occupations</v>
      </c>
      <c r="M57" s="18">
        <f t="shared" si="149"/>
        <v>0.97579883687686009</v>
      </c>
      <c r="N57" s="18">
        <f t="shared" si="149"/>
        <v>0.97671343880698347</v>
      </c>
      <c r="O57" s="18">
        <f t="shared" si="149"/>
        <v>0.86649236646815631</v>
      </c>
      <c r="P57" s="18">
        <f t="shared" si="149"/>
        <v>1.1463346600014004</v>
      </c>
      <c r="Q57" s="18">
        <f t="shared" si="149"/>
        <v>1.11998651715005</v>
      </c>
      <c r="S57" s="68">
        <f t="shared" si="109"/>
        <v>105.1450780927549</v>
      </c>
      <c r="T57" s="69">
        <f t="shared" si="110"/>
        <v>84.10607533018765</v>
      </c>
      <c r="U57" s="69">
        <f t="shared" si="111"/>
        <v>189.25115342294254</v>
      </c>
      <c r="W57" t="str">
        <f t="shared" si="141"/>
        <v>42 Secretarial and related occupations</v>
      </c>
      <c r="X57" s="18">
        <f t="shared" si="150"/>
        <v>1.6159182749931884</v>
      </c>
      <c r="Y57" s="18">
        <f t="shared" si="150"/>
        <v>1.6447932428664163</v>
      </c>
      <c r="Z57" s="18">
        <f t="shared" si="150"/>
        <v>1.4808380550073936</v>
      </c>
      <c r="AA57" s="18">
        <f t="shared" si="150"/>
        <v>1.9826463775068002</v>
      </c>
      <c r="AB57" s="18">
        <f t="shared" si="150"/>
        <v>2.2400892437310036</v>
      </c>
      <c r="AD57" s="68">
        <f t="shared" si="113"/>
        <v>99.780531752204467</v>
      </c>
      <c r="AE57" s="69">
        <f t="shared" si="114"/>
        <v>99.864206743814975</v>
      </c>
      <c r="AF57" s="69">
        <f t="shared" si="115"/>
        <v>199.64473849601944</v>
      </c>
      <c r="AH57" t="str">
        <f t="shared" si="142"/>
        <v>42 Secretarial and related occupations</v>
      </c>
      <c r="AI57" s="18">
        <f t="shared" si="151"/>
        <v>2.1894996855767603</v>
      </c>
      <c r="AJ57" s="18">
        <f t="shared" si="151"/>
        <v>2.4798306233440028</v>
      </c>
      <c r="AK57" s="18">
        <f t="shared" si="151"/>
        <v>2.4059973031617385</v>
      </c>
      <c r="AL57" s="18">
        <f t="shared" si="151"/>
        <v>3.2552292290873641</v>
      </c>
      <c r="AM57" s="18">
        <f t="shared" si="151"/>
        <v>3.2127217080759438</v>
      </c>
      <c r="AO57" s="68">
        <f t="shared" si="117"/>
        <v>55.671655307054671</v>
      </c>
      <c r="AP57" s="69">
        <f t="shared" si="118"/>
        <v>83.297486125397086</v>
      </c>
      <c r="AQ57" s="69">
        <f t="shared" si="119"/>
        <v>138.96914143245175</v>
      </c>
      <c r="AS57" t="str">
        <f t="shared" si="143"/>
        <v>42 Secretarial and related occupations</v>
      </c>
      <c r="AT57" s="18">
        <f t="shared" si="152"/>
        <v>1.8856428340242593</v>
      </c>
      <c r="AU57" s="18">
        <f t="shared" si="152"/>
        <v>1.9711207107845705</v>
      </c>
      <c r="AV57" s="18">
        <f t="shared" si="152"/>
        <v>1.7750010516664769</v>
      </c>
      <c r="AW57" s="18">
        <f t="shared" si="152"/>
        <v>2.1805897643722871</v>
      </c>
      <c r="AX57" s="18">
        <f t="shared" si="152"/>
        <v>1.6886549262032817</v>
      </c>
      <c r="AZ57" s="68">
        <f t="shared" si="121"/>
        <v>18.364215102296402</v>
      </c>
      <c r="BA57" s="69">
        <f t="shared" si="122"/>
        <v>71.784994947467268</v>
      </c>
      <c r="BB57" s="69">
        <f t="shared" si="123"/>
        <v>90.149210049763681</v>
      </c>
      <c r="BD57" t="str">
        <f t="shared" si="144"/>
        <v>42 Secretarial and related occupations</v>
      </c>
      <c r="BE57" s="18">
        <f t="shared" si="153"/>
        <v>1.8127447670568497</v>
      </c>
      <c r="BF57" s="18">
        <f t="shared" si="153"/>
        <v>1.6263137615924343</v>
      </c>
      <c r="BG57" s="18">
        <f t="shared" si="153"/>
        <v>1.6906633588529996</v>
      </c>
      <c r="BH57" s="18">
        <f t="shared" si="153"/>
        <v>1.7834706734420451</v>
      </c>
      <c r="BI57" s="18">
        <f t="shared" si="153"/>
        <v>0.74669360955741515</v>
      </c>
      <c r="BK57" s="68">
        <f t="shared" si="125"/>
        <v>-53.242052793710705</v>
      </c>
      <c r="BL57" s="69">
        <f t="shared" si="126"/>
        <v>40.149067263880426</v>
      </c>
      <c r="BM57" s="69">
        <f t="shared" si="127"/>
        <v>-13.092985529830282</v>
      </c>
      <c r="BO57" t="str">
        <f t="shared" si="145"/>
        <v>42 Secretarial and related occupations</v>
      </c>
      <c r="BP57" s="18">
        <f t="shared" si="154"/>
        <v>2.4393940539996799</v>
      </c>
      <c r="BQ57" s="18">
        <f t="shared" si="154"/>
        <v>2.1675409175239317</v>
      </c>
      <c r="BR57" s="18">
        <f t="shared" si="154"/>
        <v>2.2762497218352258</v>
      </c>
      <c r="BS57" s="18">
        <f t="shared" si="154"/>
        <v>2.1036759699280725</v>
      </c>
      <c r="BT57" s="18">
        <f t="shared" si="154"/>
        <v>0.96449741783055998</v>
      </c>
      <c r="BV57" s="68">
        <f t="shared" si="129"/>
        <v>-67.618146106150405</v>
      </c>
      <c r="BW57" s="69">
        <f t="shared" si="130"/>
        <v>33.138826803652371</v>
      </c>
      <c r="BX57" s="69">
        <f t="shared" si="131"/>
        <v>-34.479319302498041</v>
      </c>
      <c r="BZ57" t="str">
        <f t="shared" si="146"/>
        <v>42 Secretarial and related occupations</v>
      </c>
      <c r="CA57" s="18">
        <f t="shared" si="155"/>
        <v>3.264292919207834</v>
      </c>
      <c r="CB57" s="18">
        <f t="shared" si="155"/>
        <v>2.9505988702017958</v>
      </c>
      <c r="CC57" s="18">
        <f t="shared" si="155"/>
        <v>2.8984699531732794</v>
      </c>
      <c r="CD57" s="18">
        <f t="shared" si="155"/>
        <v>2.0001893484478441</v>
      </c>
      <c r="CE57" s="18">
        <f t="shared" si="155"/>
        <v>1.1126319148530157</v>
      </c>
      <c r="CG57" s="68">
        <f t="shared" si="133"/>
        <v>-78.8824895983267</v>
      </c>
      <c r="CH57" s="69">
        <f t="shared" si="134"/>
        <v>20.695528235845039</v>
      </c>
      <c r="CI57" s="69">
        <f t="shared" si="135"/>
        <v>-58.186961362481661</v>
      </c>
      <c r="CK57" t="str">
        <f t="shared" si="147"/>
        <v>42 Secretarial and related occupations</v>
      </c>
      <c r="CL57" s="18">
        <f t="shared" si="156"/>
        <v>1.7702190475294828</v>
      </c>
      <c r="CM57" s="18">
        <f t="shared" si="156"/>
        <v>2.1422077760504603</v>
      </c>
      <c r="CN57" s="18">
        <f t="shared" si="156"/>
        <v>2.3702327937473373</v>
      </c>
      <c r="CO57" s="18">
        <f t="shared" si="156"/>
        <v>3.0511432417216278</v>
      </c>
      <c r="CP57" s="18">
        <f t="shared" si="156"/>
        <v>3.8511742020774857</v>
      </c>
      <c r="CR57" s="68">
        <f t="shared" si="137"/>
        <v>10.500425260577433</v>
      </c>
      <c r="CS57" s="69">
        <f t="shared" si="138"/>
        <v>55.357831501274532</v>
      </c>
      <c r="CT57" s="69">
        <f t="shared" si="139"/>
        <v>65.858256761851976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0.16875049896644154</v>
      </c>
      <c r="C58" s="18">
        <f t="shared" si="148"/>
        <v>0.33994491548710604</v>
      </c>
      <c r="D58" s="18">
        <f t="shared" si="148"/>
        <v>0.17357189480953811</v>
      </c>
      <c r="E58" s="18">
        <f t="shared" si="148"/>
        <v>0.17110595529646713</v>
      </c>
      <c r="F58" s="18">
        <f t="shared" si="148"/>
        <v>0.17823639710729064</v>
      </c>
      <c r="H58" s="68">
        <f t="shared" si="105"/>
        <v>61.629158179345964</v>
      </c>
      <c r="I58" s="69">
        <f t="shared" si="106"/>
        <v>86.523261753979781</v>
      </c>
      <c r="J58" s="69">
        <f t="shared" si="107"/>
        <v>148.15241993332575</v>
      </c>
      <c r="L58" t="str">
        <f t="shared" si="140"/>
        <v>51 Skilled agricultural and related trades</v>
      </c>
      <c r="M58" s="18">
        <f t="shared" si="149"/>
        <v>0.18125238891940695</v>
      </c>
      <c r="N58" s="18">
        <f t="shared" si="149"/>
        <v>0.17098048125638354</v>
      </c>
      <c r="O58" s="18">
        <f t="shared" si="149"/>
        <v>0.16029611415039757</v>
      </c>
      <c r="P58" s="18">
        <f t="shared" si="149"/>
        <v>0.14450622173288494</v>
      </c>
      <c r="Q58" s="18">
        <f t="shared" si="149"/>
        <v>0.15729912553167694</v>
      </c>
      <c r="S58" s="68">
        <f t="shared" si="109"/>
        <v>55.745806538093021</v>
      </c>
      <c r="T58" s="69">
        <f t="shared" si="110"/>
        <v>66.429774935912789</v>
      </c>
      <c r="U58" s="69">
        <f t="shared" si="111"/>
        <v>122.17558147400582</v>
      </c>
      <c r="W58" t="str">
        <f t="shared" si="141"/>
        <v>51 Skilled agricultural and related trades</v>
      </c>
      <c r="X58" s="18">
        <f t="shared" si="150"/>
        <v>0.74627215784669843</v>
      </c>
      <c r="Y58" s="18">
        <f t="shared" si="150"/>
        <v>0.80800704757974384</v>
      </c>
      <c r="Z58" s="18">
        <f t="shared" si="150"/>
        <v>1.0911062371663844</v>
      </c>
      <c r="AA58" s="18">
        <f t="shared" si="150"/>
        <v>1.0858147379251737</v>
      </c>
      <c r="AB58" s="18">
        <f t="shared" si="150"/>
        <v>1.1912343634823621</v>
      </c>
      <c r="AD58" s="68">
        <f t="shared" si="113"/>
        <v>44.186827139316115</v>
      </c>
      <c r="AE58" s="69">
        <f t="shared" si="114"/>
        <v>78.127099889877698</v>
      </c>
      <c r="AF58" s="69">
        <f t="shared" si="115"/>
        <v>122.31392702919382</v>
      </c>
      <c r="AH58" t="str">
        <f t="shared" si="142"/>
        <v>51 Skilled agricultural and related trades</v>
      </c>
      <c r="AI58" s="18">
        <f t="shared" si="151"/>
        <v>1.0758026764673851</v>
      </c>
      <c r="AJ58" s="18">
        <f t="shared" si="151"/>
        <v>1.1735564944313444</v>
      </c>
      <c r="AK58" s="18">
        <f t="shared" si="151"/>
        <v>1.3141321908416321</v>
      </c>
      <c r="AL58" s="18">
        <f t="shared" si="151"/>
        <v>1.3806697519662399</v>
      </c>
      <c r="AM58" s="18">
        <f t="shared" si="151"/>
        <v>1.5345423103755182</v>
      </c>
      <c r="AO58" s="68">
        <f t="shared" si="117"/>
        <v>36.135498283111282</v>
      </c>
      <c r="AP58" s="69">
        <f t="shared" si="118"/>
        <v>83.599476827008786</v>
      </c>
      <c r="AQ58" s="69">
        <f t="shared" si="119"/>
        <v>119.73497511012008</v>
      </c>
      <c r="AS58" t="str">
        <f t="shared" si="143"/>
        <v>51 Skilled agricultural and related trades</v>
      </c>
      <c r="AT58" s="18">
        <f t="shared" si="152"/>
        <v>1.4854403507522338</v>
      </c>
      <c r="AU58" s="18">
        <f t="shared" si="152"/>
        <v>1.4747655324563109</v>
      </c>
      <c r="AV58" s="18">
        <f t="shared" si="152"/>
        <v>1.8719935633318598</v>
      </c>
      <c r="AW58" s="18">
        <f t="shared" si="152"/>
        <v>1.8386747006587389</v>
      </c>
      <c r="AX58" s="18">
        <f t="shared" si="152"/>
        <v>2.0621730894363686</v>
      </c>
      <c r="AZ58" s="68">
        <f t="shared" si="121"/>
        <v>37.056264240048904</v>
      </c>
      <c r="BA58" s="69">
        <f t="shared" si="122"/>
        <v>70.890021898625122</v>
      </c>
      <c r="BB58" s="69">
        <f t="shared" si="123"/>
        <v>107.94628613867405</v>
      </c>
      <c r="BD58" t="str">
        <f t="shared" si="144"/>
        <v>51 Skilled agricultural and related trades</v>
      </c>
      <c r="BE58" s="18">
        <f t="shared" si="153"/>
        <v>0.76240002989798505</v>
      </c>
      <c r="BF58" s="18">
        <f t="shared" si="153"/>
        <v>0.79585643297407915</v>
      </c>
      <c r="BG58" s="18">
        <f t="shared" si="153"/>
        <v>0.94647525561959556</v>
      </c>
      <c r="BH58" s="18">
        <f t="shared" si="153"/>
        <v>0.86235660352004118</v>
      </c>
      <c r="BI58" s="18">
        <f t="shared" si="153"/>
        <v>0.83736000764441709</v>
      </c>
      <c r="BK58" s="68">
        <f t="shared" si="125"/>
        <v>-6.3359154147966539</v>
      </c>
      <c r="BL58" s="69">
        <f t="shared" si="126"/>
        <v>49.589202203408661</v>
      </c>
      <c r="BM58" s="69">
        <f t="shared" si="127"/>
        <v>43.253286788612009</v>
      </c>
      <c r="BO58" t="str">
        <f t="shared" si="145"/>
        <v>51 Skilled agricultural and related trades</v>
      </c>
      <c r="BP58" s="18">
        <f t="shared" si="154"/>
        <v>1.1355855463757829</v>
      </c>
      <c r="BQ58" s="18">
        <f t="shared" si="154"/>
        <v>1.3006372020160015</v>
      </c>
      <c r="BR58" s="18">
        <f t="shared" si="154"/>
        <v>1.5242266418415444</v>
      </c>
      <c r="BS58" s="18">
        <f t="shared" si="154"/>
        <v>1.5048416878331012</v>
      </c>
      <c r="BT58" s="18">
        <f t="shared" si="154"/>
        <v>1.682315806842458</v>
      </c>
      <c r="BV58" s="68">
        <f t="shared" si="129"/>
        <v>-15.651274944230762</v>
      </c>
      <c r="BW58" s="69">
        <f t="shared" si="130"/>
        <v>47.55496475719621</v>
      </c>
      <c r="BX58" s="69">
        <f t="shared" si="131"/>
        <v>31.903689812965446</v>
      </c>
      <c r="BZ58" t="str">
        <f t="shared" si="146"/>
        <v>51 Skilled agricultural and related trades</v>
      </c>
      <c r="CA58" s="18">
        <f t="shared" si="155"/>
        <v>1.3029735977549972</v>
      </c>
      <c r="CB58" s="18">
        <f t="shared" si="155"/>
        <v>1.4369193108032681</v>
      </c>
      <c r="CC58" s="18">
        <f t="shared" si="155"/>
        <v>1.772689236314261</v>
      </c>
      <c r="CD58" s="18">
        <f t="shared" si="155"/>
        <v>1.5875466010903536</v>
      </c>
      <c r="CE58" s="18">
        <f t="shared" si="155"/>
        <v>1.9247561034807892</v>
      </c>
      <c r="CG58" s="68">
        <f t="shared" si="133"/>
        <v>-40.268543598445895</v>
      </c>
      <c r="CH58" s="69">
        <f t="shared" si="134"/>
        <v>35.311477272452862</v>
      </c>
      <c r="CI58" s="69">
        <f t="shared" si="135"/>
        <v>-4.957066325993031</v>
      </c>
      <c r="CK58" t="str">
        <f t="shared" si="147"/>
        <v>51 Skilled agricultural and related trades</v>
      </c>
      <c r="CL58" s="18">
        <f t="shared" si="156"/>
        <v>2.4533021330555886</v>
      </c>
      <c r="CM58" s="18">
        <f t="shared" si="156"/>
        <v>2.544052260752391</v>
      </c>
      <c r="CN58" s="18">
        <f t="shared" si="156"/>
        <v>3.5934608520428699</v>
      </c>
      <c r="CO58" s="18">
        <f t="shared" si="156"/>
        <v>4.1788035839816509</v>
      </c>
      <c r="CP58" s="18">
        <f t="shared" si="156"/>
        <v>4.0456007142070902</v>
      </c>
      <c r="CR58" s="68">
        <f t="shared" si="137"/>
        <v>-23.43471778597506</v>
      </c>
      <c r="CS58" s="69">
        <f t="shared" si="138"/>
        <v>33.56717025919351</v>
      </c>
      <c r="CT58" s="69">
        <f t="shared" si="139"/>
        <v>10.13245247321845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0.28787330556836171</v>
      </c>
      <c r="C59" s="18">
        <f t="shared" si="148"/>
        <v>0.21980133301807292</v>
      </c>
      <c r="D59" s="18">
        <f t="shared" si="148"/>
        <v>0.25656463854564876</v>
      </c>
      <c r="E59" s="18">
        <f t="shared" si="148"/>
        <v>0.26591627626353431</v>
      </c>
      <c r="F59" s="18">
        <f t="shared" si="148"/>
        <v>0.29631053401990037</v>
      </c>
      <c r="H59" s="68">
        <f t="shared" si="105"/>
        <v>81.782894009725354</v>
      </c>
      <c r="I59" s="69">
        <f t="shared" si="106"/>
        <v>63.285046019832492</v>
      </c>
      <c r="J59" s="69">
        <f t="shared" si="107"/>
        <v>145.06794002955783</v>
      </c>
      <c r="L59" t="str">
        <f t="shared" si="140"/>
        <v>52 Skilled metal, electrical and electronic trades</v>
      </c>
      <c r="M59" s="18">
        <f t="shared" si="149"/>
        <v>0.83441621101138475</v>
      </c>
      <c r="N59" s="18">
        <f t="shared" si="149"/>
        <v>0.75021936608453588</v>
      </c>
      <c r="O59" s="18">
        <f t="shared" si="149"/>
        <v>0.62960073625863233</v>
      </c>
      <c r="P59" s="18">
        <f t="shared" si="149"/>
        <v>0.77576627081865457</v>
      </c>
      <c r="Q59" s="18">
        <f t="shared" si="149"/>
        <v>0.89871305911380062</v>
      </c>
      <c r="S59" s="68">
        <f t="shared" si="109"/>
        <v>126.55250757058842</v>
      </c>
      <c r="T59" s="69">
        <f t="shared" si="110"/>
        <v>78.478616815432403</v>
      </c>
      <c r="U59" s="69">
        <f t="shared" si="111"/>
        <v>205.03112438602082</v>
      </c>
      <c r="W59" t="str">
        <f t="shared" si="141"/>
        <v>52 Skilled metal, electrical and electronic trades</v>
      </c>
      <c r="X59" s="18">
        <f t="shared" si="150"/>
        <v>1.1387125752386116</v>
      </c>
      <c r="Y59" s="18">
        <f t="shared" si="150"/>
        <v>1.0188978019838515</v>
      </c>
      <c r="Z59" s="18">
        <f t="shared" si="150"/>
        <v>0.93798089711093391</v>
      </c>
      <c r="AA59" s="18">
        <f t="shared" si="150"/>
        <v>1.0361947115912638</v>
      </c>
      <c r="AB59" s="18">
        <f t="shared" si="150"/>
        <v>1.1013010915338657</v>
      </c>
      <c r="AD59" s="68">
        <f t="shared" si="113"/>
        <v>55.062751708233172</v>
      </c>
      <c r="AE59" s="69">
        <f t="shared" si="114"/>
        <v>63.219468446158899</v>
      </c>
      <c r="AF59" s="69">
        <f t="shared" si="115"/>
        <v>118.28222015439206</v>
      </c>
      <c r="AH59" t="str">
        <f t="shared" si="142"/>
        <v>52 Skilled metal, electrical and electronic trades</v>
      </c>
      <c r="AI59" s="18">
        <f t="shared" si="151"/>
        <v>1.4319900307464879</v>
      </c>
      <c r="AJ59" s="18">
        <f t="shared" si="151"/>
        <v>1.2280700405129685</v>
      </c>
      <c r="AK59" s="18">
        <f t="shared" si="151"/>
        <v>1.2689182828293988</v>
      </c>
      <c r="AL59" s="18">
        <f t="shared" si="151"/>
        <v>1.2933954074427587</v>
      </c>
      <c r="AM59" s="18">
        <f t="shared" si="151"/>
        <v>1.3620495926627034</v>
      </c>
      <c r="AO59" s="68">
        <f t="shared" si="117"/>
        <v>25.138469107626367</v>
      </c>
      <c r="AP59" s="69">
        <f t="shared" si="118"/>
        <v>49.321516173617027</v>
      </c>
      <c r="AQ59" s="69">
        <f t="shared" si="119"/>
        <v>74.459985281243391</v>
      </c>
      <c r="AS59" t="str">
        <f t="shared" si="143"/>
        <v>52 Skilled metal, electrical and electronic trades</v>
      </c>
      <c r="AT59" s="18">
        <f t="shared" si="152"/>
        <v>6.1648519141361904</v>
      </c>
      <c r="AU59" s="18">
        <f t="shared" si="152"/>
        <v>5.1314699789990046</v>
      </c>
      <c r="AV59" s="18">
        <f t="shared" si="152"/>
        <v>4.810888545773671</v>
      </c>
      <c r="AW59" s="18">
        <f t="shared" si="152"/>
        <v>4.6554948691837676</v>
      </c>
      <c r="AX59" s="18">
        <f t="shared" si="152"/>
        <v>4.4209968936580202</v>
      </c>
      <c r="AZ59" s="68">
        <f t="shared" si="121"/>
        <v>14.333379328803316</v>
      </c>
      <c r="BA59" s="69">
        <f t="shared" si="122"/>
        <v>45.733399547224913</v>
      </c>
      <c r="BB59" s="69">
        <f t="shared" si="123"/>
        <v>60.066778876028238</v>
      </c>
      <c r="BD59" t="str">
        <f t="shared" si="144"/>
        <v>52 Skilled metal, electrical and electronic trades</v>
      </c>
      <c r="BE59" s="18">
        <f t="shared" si="153"/>
        <v>8.6243634153700981</v>
      </c>
      <c r="BF59" s="18">
        <f t="shared" si="153"/>
        <v>8.4844144118519758</v>
      </c>
      <c r="BG59" s="18">
        <f t="shared" si="153"/>
        <v>7.2237636210957303</v>
      </c>
      <c r="BH59" s="18">
        <f t="shared" si="153"/>
        <v>7.1396714320527366</v>
      </c>
      <c r="BI59" s="18">
        <f t="shared" si="153"/>
        <v>6.6105437668013023</v>
      </c>
      <c r="BK59" s="68">
        <f t="shared" si="125"/>
        <v>-3.1178427070277461</v>
      </c>
      <c r="BL59" s="69">
        <f t="shared" si="126"/>
        <v>35.54329606760367</v>
      </c>
      <c r="BM59" s="69">
        <f t="shared" si="127"/>
        <v>32.425453360575922</v>
      </c>
      <c r="BO59" t="str">
        <f t="shared" si="145"/>
        <v>52 Skilled metal, electrical and electronic trades</v>
      </c>
      <c r="BP59" s="18">
        <f t="shared" si="154"/>
        <v>4.8478675591762075</v>
      </c>
      <c r="BQ59" s="18">
        <f t="shared" si="154"/>
        <v>4.8045947616884339</v>
      </c>
      <c r="BR59" s="18">
        <f t="shared" si="154"/>
        <v>4.2923104526058236</v>
      </c>
      <c r="BS59" s="18">
        <f t="shared" si="154"/>
        <v>4.0815258446461344</v>
      </c>
      <c r="BT59" s="18">
        <f t="shared" si="154"/>
        <v>3.9454043761933755</v>
      </c>
      <c r="BV59" s="68">
        <f t="shared" si="129"/>
        <v>-29.754106420875626</v>
      </c>
      <c r="BW59" s="69">
        <f t="shared" si="130"/>
        <v>29.699057340966807</v>
      </c>
      <c r="BX59" s="69">
        <f t="shared" si="131"/>
        <v>-5.5049079908822671E-2</v>
      </c>
      <c r="BZ59" t="str">
        <f t="shared" si="146"/>
        <v>52 Skilled metal, electrical and electronic trades</v>
      </c>
      <c r="CA59" s="18">
        <f t="shared" si="155"/>
        <v>3.5840681829570427</v>
      </c>
      <c r="CB59" s="18">
        <f t="shared" si="155"/>
        <v>3.7450085031218086</v>
      </c>
      <c r="CC59" s="18">
        <f t="shared" si="155"/>
        <v>3.4600716222507808</v>
      </c>
      <c r="CD59" s="18">
        <f t="shared" si="155"/>
        <v>3.1746569775653772</v>
      </c>
      <c r="CE59" s="18">
        <f t="shared" si="155"/>
        <v>2.8819331918289963</v>
      </c>
      <c r="CG59" s="68">
        <f t="shared" si="133"/>
        <v>-54.179605232296936</v>
      </c>
      <c r="CH59" s="69">
        <f t="shared" si="134"/>
        <v>26.754859687588851</v>
      </c>
      <c r="CI59" s="69">
        <f t="shared" si="135"/>
        <v>-27.424745544708085</v>
      </c>
      <c r="CK59" t="str">
        <f t="shared" si="147"/>
        <v>52 Skilled metal, electrical and electronic trades</v>
      </c>
      <c r="CL59" s="18">
        <f t="shared" si="156"/>
        <v>3.8276167247484829</v>
      </c>
      <c r="CM59" s="18">
        <f t="shared" si="156"/>
        <v>4.1933596885867841</v>
      </c>
      <c r="CN59" s="18">
        <f t="shared" si="156"/>
        <v>4.1327323497742983</v>
      </c>
      <c r="CO59" s="18">
        <f t="shared" si="156"/>
        <v>4.3191363483721954</v>
      </c>
      <c r="CP59" s="18">
        <f t="shared" si="156"/>
        <v>4.2150207041567809</v>
      </c>
      <c r="CR59" s="68">
        <f t="shared" si="137"/>
        <v>-30.637582587992689</v>
      </c>
      <c r="CS59" s="69">
        <f t="shared" si="138"/>
        <v>29.786608623923204</v>
      </c>
      <c r="CT59" s="69">
        <f t="shared" si="139"/>
        <v>-0.85097396406948811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0.1295711077820248</v>
      </c>
      <c r="C60" s="18">
        <f t="shared" si="148"/>
        <v>6.3606293861575805E-2</v>
      </c>
      <c r="D60" s="18">
        <f t="shared" si="148"/>
        <v>4.8271499480401402E-2</v>
      </c>
      <c r="E60" s="18">
        <f t="shared" si="148"/>
        <v>6.8715249720271224E-2</v>
      </c>
      <c r="F60" s="18">
        <f t="shared" si="148"/>
        <v>5.5236127925081695E-2</v>
      </c>
      <c r="H60" s="68">
        <f t="shared" si="105"/>
        <v>80.108893362202224</v>
      </c>
      <c r="I60" s="69">
        <f t="shared" si="106"/>
        <v>78.061830804509327</v>
      </c>
      <c r="J60" s="69">
        <f t="shared" si="107"/>
        <v>158.17072416671155</v>
      </c>
      <c r="L60" t="str">
        <f t="shared" si="140"/>
        <v>53 Skilled construction and building trades</v>
      </c>
      <c r="M60" s="18">
        <f t="shared" si="149"/>
        <v>0.30426910802260726</v>
      </c>
      <c r="N60" s="18">
        <f t="shared" si="149"/>
        <v>0.23678471056851427</v>
      </c>
      <c r="O60" s="18">
        <f t="shared" si="149"/>
        <v>0.19640952498698794</v>
      </c>
      <c r="P60" s="18">
        <f t="shared" si="149"/>
        <v>0.22274272929260094</v>
      </c>
      <c r="Q60" s="18">
        <f t="shared" si="149"/>
        <v>0.22300141535851803</v>
      </c>
      <c r="S60" s="68">
        <f t="shared" si="109"/>
        <v>80.201384106864069</v>
      </c>
      <c r="T60" s="69">
        <f t="shared" si="110"/>
        <v>72.11797198442251</v>
      </c>
      <c r="U60" s="69">
        <f t="shared" si="111"/>
        <v>152.31935609128661</v>
      </c>
      <c r="W60" t="str">
        <f t="shared" si="141"/>
        <v>53 Skilled construction and building trades</v>
      </c>
      <c r="X60" s="18">
        <f t="shared" si="150"/>
        <v>0.58100561936073136</v>
      </c>
      <c r="Y60" s="18">
        <f t="shared" si="150"/>
        <v>0.44709552076539949</v>
      </c>
      <c r="Z60" s="18">
        <f t="shared" si="150"/>
        <v>0.40022731714243293</v>
      </c>
      <c r="AA60" s="18">
        <f t="shared" si="150"/>
        <v>0.45789755705466795</v>
      </c>
      <c r="AB60" s="18">
        <f t="shared" si="150"/>
        <v>0.46685782737607751</v>
      </c>
      <c r="AD60" s="68">
        <f t="shared" si="113"/>
        <v>54.054123546191825</v>
      </c>
      <c r="AE60" s="69">
        <f t="shared" si="114"/>
        <v>66.048886643319321</v>
      </c>
      <c r="AF60" s="69">
        <f t="shared" si="115"/>
        <v>120.10301018951115</v>
      </c>
      <c r="AH60" t="str">
        <f t="shared" si="142"/>
        <v>53 Skilled construction and building trades</v>
      </c>
      <c r="AI60" s="18">
        <f t="shared" si="151"/>
        <v>0.99425559660731788</v>
      </c>
      <c r="AJ60" s="18">
        <f t="shared" si="151"/>
        <v>0.98148975384651782</v>
      </c>
      <c r="AK60" s="18">
        <f t="shared" si="151"/>
        <v>0.92997467569260528</v>
      </c>
      <c r="AL60" s="18">
        <f t="shared" si="151"/>
        <v>1.0728283511155075</v>
      </c>
      <c r="AM60" s="18">
        <f t="shared" si="151"/>
        <v>1.1388474026614246</v>
      </c>
      <c r="AO60" s="68">
        <f t="shared" si="117"/>
        <v>42.766392328763608</v>
      </c>
      <c r="AP60" s="69">
        <f t="shared" si="118"/>
        <v>64.619508738705193</v>
      </c>
      <c r="AQ60" s="69">
        <f t="shared" si="119"/>
        <v>107.38590106746879</v>
      </c>
      <c r="AS60" t="str">
        <f t="shared" si="143"/>
        <v>53 Skilled construction and building trades</v>
      </c>
      <c r="AT60" s="18">
        <f t="shared" si="152"/>
        <v>1.7291408660308458</v>
      </c>
      <c r="AU60" s="18">
        <f t="shared" si="152"/>
        <v>1.4845340776953886</v>
      </c>
      <c r="AV60" s="18">
        <f t="shared" si="152"/>
        <v>1.2657802282293196</v>
      </c>
      <c r="AW60" s="18">
        <f t="shared" si="152"/>
        <v>1.486466159601896</v>
      </c>
      <c r="AX60" s="18">
        <f t="shared" si="152"/>
        <v>1.4437904259182479</v>
      </c>
      <c r="AZ60" s="68">
        <f t="shared" si="121"/>
        <v>41.913586524956159</v>
      </c>
      <c r="BA60" s="69">
        <f t="shared" si="122"/>
        <v>64.750608840689964</v>
      </c>
      <c r="BB60" s="69">
        <f t="shared" si="123"/>
        <v>106.66419536564614</v>
      </c>
      <c r="BD60" t="str">
        <f t="shared" si="144"/>
        <v>53 Skilled construction and building trades</v>
      </c>
      <c r="BE60" s="18">
        <f t="shared" si="153"/>
        <v>4.5488423217760534</v>
      </c>
      <c r="BF60" s="18">
        <f t="shared" si="153"/>
        <v>4.198225452466688</v>
      </c>
      <c r="BG60" s="18">
        <f t="shared" si="153"/>
        <v>3.3205297483130871</v>
      </c>
      <c r="BH60" s="18">
        <f t="shared" si="153"/>
        <v>3.3103863046458395</v>
      </c>
      <c r="BI60" s="18">
        <f t="shared" si="153"/>
        <v>2.7916865230138637</v>
      </c>
      <c r="BK60" s="68">
        <f t="shared" si="125"/>
        <v>-10.991923307071318</v>
      </c>
      <c r="BL60" s="69">
        <f t="shared" si="126"/>
        <v>36.51026486176761</v>
      </c>
      <c r="BM60" s="69">
        <f t="shared" si="127"/>
        <v>25.518341554696296</v>
      </c>
      <c r="BO60" t="str">
        <f t="shared" si="145"/>
        <v>53 Skilled construction and building trades</v>
      </c>
      <c r="BP60" s="18">
        <f t="shared" si="154"/>
        <v>3.8908864009080566</v>
      </c>
      <c r="BQ60" s="18">
        <f t="shared" si="154"/>
        <v>4.1016831474059856</v>
      </c>
      <c r="BR60" s="18">
        <f t="shared" si="154"/>
        <v>3.382799368631606</v>
      </c>
      <c r="BS60" s="18">
        <f t="shared" si="154"/>
        <v>3.7702140992553415</v>
      </c>
      <c r="BT60" s="18">
        <f t="shared" si="154"/>
        <v>4.23100683765289</v>
      </c>
      <c r="BV60" s="68">
        <f t="shared" si="129"/>
        <v>-4.415376971161237</v>
      </c>
      <c r="BW60" s="69">
        <f t="shared" si="130"/>
        <v>42.384284166391367</v>
      </c>
      <c r="BX60" s="69">
        <f t="shared" si="131"/>
        <v>37.96890719523013</v>
      </c>
      <c r="BZ60" t="str">
        <f t="shared" si="146"/>
        <v>53 Skilled construction and building trades</v>
      </c>
      <c r="CA60" s="18">
        <f t="shared" si="155"/>
        <v>2.9513612862668239</v>
      </c>
      <c r="CB60" s="18">
        <f t="shared" si="155"/>
        <v>3.1919810077463029</v>
      </c>
      <c r="CC60" s="18">
        <f t="shared" si="155"/>
        <v>2.7248745576147759</v>
      </c>
      <c r="CD60" s="18">
        <f t="shared" si="155"/>
        <v>2.7214421663873019</v>
      </c>
      <c r="CE60" s="18">
        <f t="shared" si="155"/>
        <v>3.0543043208183147</v>
      </c>
      <c r="CG60" s="68">
        <f t="shared" si="133"/>
        <v>-38.336836867816452</v>
      </c>
      <c r="CH60" s="69">
        <f t="shared" si="134"/>
        <v>33.937565283251914</v>
      </c>
      <c r="CI60" s="69">
        <f t="shared" si="135"/>
        <v>-4.3992715845645343</v>
      </c>
      <c r="CK60" t="str">
        <f t="shared" si="147"/>
        <v>53 Skilled construction and building trades</v>
      </c>
      <c r="CL60" s="18">
        <f t="shared" si="156"/>
        <v>4.6428186588017208</v>
      </c>
      <c r="CM60" s="18">
        <f t="shared" si="156"/>
        <v>4.8141617834188599</v>
      </c>
      <c r="CN60" s="18">
        <f t="shared" si="156"/>
        <v>4.0644646063147478</v>
      </c>
      <c r="CO60" s="18">
        <f t="shared" si="156"/>
        <v>3.9791123544244482</v>
      </c>
      <c r="CP60" s="18">
        <f t="shared" si="156"/>
        <v>1.8637313876571391</v>
      </c>
      <c r="CR60" s="68">
        <f t="shared" si="137"/>
        <v>-68.815286275500483</v>
      </c>
      <c r="CS60" s="69">
        <f t="shared" si="138"/>
        <v>20.036687437135285</v>
      </c>
      <c r="CT60" s="69">
        <f t="shared" si="139"/>
        <v>-48.778598838365198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0.6595474578282805</v>
      </c>
      <c r="C61" s="18">
        <f t="shared" si="148"/>
        <v>0.5452976192486314</v>
      </c>
      <c r="D61" s="18">
        <f t="shared" si="148"/>
        <v>0.50744981116399046</v>
      </c>
      <c r="E61" s="18">
        <f t="shared" si="148"/>
        <v>0.55647126683514059</v>
      </c>
      <c r="F61" s="18">
        <f t="shared" si="148"/>
        <v>0.58268459783047533</v>
      </c>
      <c r="H61" s="68">
        <f t="shared" si="105"/>
        <v>80.73537479108343</v>
      </c>
      <c r="I61" s="69">
        <f t="shared" si="106"/>
        <v>63.209947132285329</v>
      </c>
      <c r="J61" s="69">
        <f t="shared" si="107"/>
        <v>143.94532192336874</v>
      </c>
      <c r="L61" t="str">
        <f t="shared" si="140"/>
        <v>54 Textiles, printing and other skilled trades</v>
      </c>
      <c r="M61" s="18">
        <f t="shared" si="149"/>
        <v>0.74099551095825278</v>
      </c>
      <c r="N61" s="18">
        <f t="shared" si="149"/>
        <v>0.78689880971602477</v>
      </c>
      <c r="O61" s="18">
        <f t="shared" si="149"/>
        <v>0.65608259161769245</v>
      </c>
      <c r="P61" s="18">
        <f t="shared" si="149"/>
        <v>0.674077414453781</v>
      </c>
      <c r="Q61" s="18">
        <f t="shared" si="149"/>
        <v>0.69644514780980649</v>
      </c>
      <c r="S61" s="68">
        <f t="shared" si="109"/>
        <v>68.477322067215269</v>
      </c>
      <c r="T61" s="69">
        <f t="shared" si="110"/>
        <v>67.6070978809135</v>
      </c>
      <c r="U61" s="69">
        <f t="shared" si="111"/>
        <v>136.08441994812875</v>
      </c>
      <c r="W61" t="str">
        <f t="shared" si="141"/>
        <v>54 Textiles, printing and other skilled trades</v>
      </c>
      <c r="X61" s="18">
        <f t="shared" si="150"/>
        <v>0.87190137050703176</v>
      </c>
      <c r="Y61" s="18">
        <f t="shared" si="150"/>
        <v>0.7851225944278476</v>
      </c>
      <c r="Z61" s="18">
        <f t="shared" si="150"/>
        <v>0.68430526531789326</v>
      </c>
      <c r="AA61" s="18">
        <f t="shared" si="150"/>
        <v>0.73046929869985788</v>
      </c>
      <c r="AB61" s="18">
        <f t="shared" si="150"/>
        <v>0.74660059268033896</v>
      </c>
      <c r="AD61" s="68">
        <f t="shared" si="113"/>
        <v>44.090005943767238</v>
      </c>
      <c r="AE61" s="69">
        <f t="shared" si="114"/>
        <v>67.561808278183548</v>
      </c>
      <c r="AF61" s="69">
        <f t="shared" si="115"/>
        <v>111.6518142219508</v>
      </c>
      <c r="AH61" t="str">
        <f t="shared" si="142"/>
        <v>54 Textiles, printing and other skilled trades</v>
      </c>
      <c r="AI61" s="18">
        <f t="shared" si="151"/>
        <v>1.1024886613030538</v>
      </c>
      <c r="AJ61" s="18">
        <f t="shared" si="151"/>
        <v>1.0253738024598122</v>
      </c>
      <c r="AK61" s="18">
        <f t="shared" si="151"/>
        <v>1.0660957018354791</v>
      </c>
      <c r="AL61" s="18">
        <f t="shared" si="151"/>
        <v>1.0910892641256589</v>
      </c>
      <c r="AM61" s="18">
        <f t="shared" si="151"/>
        <v>1.1691224986419344</v>
      </c>
      <c r="AO61" s="68">
        <f t="shared" si="117"/>
        <v>27.848429538237447</v>
      </c>
      <c r="AP61" s="69">
        <f t="shared" si="118"/>
        <v>61.829585704339308</v>
      </c>
      <c r="AQ61" s="69">
        <f t="shared" si="119"/>
        <v>89.678015242576762</v>
      </c>
      <c r="AS61" t="str">
        <f t="shared" si="143"/>
        <v>54 Textiles, printing and other skilled trades</v>
      </c>
      <c r="AT61" s="18">
        <f t="shared" si="152"/>
        <v>1.2488119583440525</v>
      </c>
      <c r="AU61" s="18">
        <f t="shared" si="152"/>
        <v>1.1205821064332131</v>
      </c>
      <c r="AV61" s="18">
        <f t="shared" si="152"/>
        <v>1.0475766115779406</v>
      </c>
      <c r="AW61" s="18">
        <f t="shared" si="152"/>
        <v>1.164188880882677</v>
      </c>
      <c r="AX61" s="18">
        <f t="shared" si="152"/>
        <v>1.2050886535229659</v>
      </c>
      <c r="AZ61" s="68">
        <f t="shared" si="121"/>
        <v>43.123625737573555</v>
      </c>
      <c r="BA61" s="69">
        <f t="shared" si="122"/>
        <v>66.483727282845209</v>
      </c>
      <c r="BB61" s="69">
        <f t="shared" si="123"/>
        <v>109.60735302041877</v>
      </c>
      <c r="BD61" t="str">
        <f t="shared" si="144"/>
        <v>54 Textiles, printing and other skilled trades</v>
      </c>
      <c r="BE61" s="18">
        <f t="shared" si="153"/>
        <v>2.0667692122439232</v>
      </c>
      <c r="BF61" s="18">
        <f t="shared" si="153"/>
        <v>1.7633047860775131</v>
      </c>
      <c r="BG61" s="18">
        <f t="shared" si="153"/>
        <v>1.683098806634526</v>
      </c>
      <c r="BH61" s="18">
        <f t="shared" si="153"/>
        <v>1.6434511485861256</v>
      </c>
      <c r="BI61" s="18">
        <f t="shared" si="153"/>
        <v>1.4413733786561573</v>
      </c>
      <c r="BK61" s="68">
        <f t="shared" si="125"/>
        <v>-9.3355509513305801</v>
      </c>
      <c r="BL61" s="69">
        <f t="shared" si="126"/>
        <v>39.334987252125153</v>
      </c>
      <c r="BM61" s="69">
        <f t="shared" si="127"/>
        <v>29.999436300794574</v>
      </c>
      <c r="BO61" t="str">
        <f t="shared" si="145"/>
        <v>54 Textiles, printing and other skilled trades</v>
      </c>
      <c r="BP61" s="18">
        <f t="shared" si="154"/>
        <v>2.5450704189172502</v>
      </c>
      <c r="BQ61" s="18">
        <f t="shared" si="154"/>
        <v>2.1042121661942006</v>
      </c>
      <c r="BR61" s="18">
        <f t="shared" si="154"/>
        <v>2.1280666759971476</v>
      </c>
      <c r="BS61" s="18">
        <f t="shared" si="154"/>
        <v>1.939379015715452</v>
      </c>
      <c r="BT61" s="18">
        <f t="shared" si="154"/>
        <v>1.7969081182462072</v>
      </c>
      <c r="BV61" s="68">
        <f t="shared" si="129"/>
        <v>-35.470071317124166</v>
      </c>
      <c r="BW61" s="69">
        <f t="shared" si="130"/>
        <v>31.46387903530724</v>
      </c>
      <c r="BX61" s="69">
        <f t="shared" si="131"/>
        <v>-4.0061922818169258</v>
      </c>
      <c r="BZ61" t="str">
        <f t="shared" si="146"/>
        <v>54 Textiles, printing and other skilled trades</v>
      </c>
      <c r="CA61" s="18">
        <f t="shared" si="155"/>
        <v>2.8875836171598439</v>
      </c>
      <c r="CB61" s="18">
        <f t="shared" si="155"/>
        <v>2.5926466941503841</v>
      </c>
      <c r="CC61" s="18">
        <f t="shared" si="155"/>
        <v>2.7171641715640455</v>
      </c>
      <c r="CD61" s="18">
        <f t="shared" si="155"/>
        <v>2.7107219995827285</v>
      </c>
      <c r="CE61" s="18">
        <f t="shared" si="155"/>
        <v>3.2065041415126179</v>
      </c>
      <c r="CG61" s="68">
        <f t="shared" si="133"/>
        <v>-35.080385525351929</v>
      </c>
      <c r="CH61" s="69">
        <f t="shared" si="134"/>
        <v>29.924333964491534</v>
      </c>
      <c r="CI61" s="69">
        <f t="shared" si="135"/>
        <v>-5.1560515608603987</v>
      </c>
      <c r="CK61" t="str">
        <f t="shared" si="147"/>
        <v>54 Textiles, printing and other skilled trades</v>
      </c>
      <c r="CL61" s="18">
        <f t="shared" si="156"/>
        <v>3.662137364014161</v>
      </c>
      <c r="CM61" s="18">
        <f t="shared" si="156"/>
        <v>3.2646787935473744</v>
      </c>
      <c r="CN61" s="18">
        <f t="shared" si="156"/>
        <v>3.49778502747409</v>
      </c>
      <c r="CO61" s="18">
        <f t="shared" si="156"/>
        <v>2.8325373803181209</v>
      </c>
      <c r="CP61" s="18">
        <f t="shared" si="156"/>
        <v>2.5556997406126598</v>
      </c>
      <c r="CR61" s="68">
        <f t="shared" si="137"/>
        <v>-50.308912353463434</v>
      </c>
      <c r="CS61" s="69">
        <f t="shared" si="138"/>
        <v>22.182256682339986</v>
      </c>
      <c r="CT61" s="69">
        <f t="shared" si="139"/>
        <v>-28.126655671123441</v>
      </c>
    </row>
    <row r="62" spans="1:98" x14ac:dyDescent="0.2">
      <c r="A62" t="str">
        <f t="shared" si="103"/>
        <v>61 Caring personal service occupations</v>
      </c>
      <c r="B62" s="18">
        <f t="shared" si="148"/>
        <v>0.51594498696904056</v>
      </c>
      <c r="C62" s="18">
        <f t="shared" si="148"/>
        <v>0.48912158700847308</v>
      </c>
      <c r="D62" s="18">
        <f t="shared" si="148"/>
        <v>0.41411017426596114</v>
      </c>
      <c r="E62" s="18">
        <f t="shared" si="148"/>
        <v>0.5025201697046997</v>
      </c>
      <c r="F62" s="18">
        <f t="shared" si="148"/>
        <v>0.56899636110409246</v>
      </c>
      <c r="H62" s="68">
        <f t="shared" si="105"/>
        <v>116.27001428857682</v>
      </c>
      <c r="I62" s="69">
        <f t="shared" si="106"/>
        <v>83.201253302620813</v>
      </c>
      <c r="J62" s="69">
        <f t="shared" si="107"/>
        <v>199.4712675911976</v>
      </c>
      <c r="L62" t="str">
        <f t="shared" si="140"/>
        <v>61 Caring personal service occupations</v>
      </c>
      <c r="M62" s="18">
        <f t="shared" si="149"/>
        <v>3.8952996204892716</v>
      </c>
      <c r="N62" s="18">
        <f t="shared" si="149"/>
        <v>4.0338890275000008</v>
      </c>
      <c r="O62" s="18">
        <f t="shared" si="149"/>
        <v>3.5281888518489515</v>
      </c>
      <c r="P62" s="18">
        <f t="shared" si="149"/>
        <v>4.0788106653218641</v>
      </c>
      <c r="Q62" s="18">
        <f t="shared" si="149"/>
        <v>4.5226065904221784</v>
      </c>
      <c r="S62" s="68">
        <f t="shared" si="109"/>
        <v>103.44641254192706</v>
      </c>
      <c r="T62" s="69">
        <f t="shared" si="110"/>
        <v>82.299972215549062</v>
      </c>
      <c r="U62" s="69">
        <f t="shared" si="111"/>
        <v>185.74638475747614</v>
      </c>
      <c r="W62" t="str">
        <f t="shared" si="141"/>
        <v>61 Caring personal service occupations</v>
      </c>
      <c r="X62" s="18">
        <f t="shared" si="150"/>
        <v>5.8431257297001427</v>
      </c>
      <c r="Y62" s="18">
        <f t="shared" si="150"/>
        <v>6.2148454821803227</v>
      </c>
      <c r="Z62" s="18">
        <f t="shared" si="150"/>
        <v>5.503210857455076</v>
      </c>
      <c r="AA62" s="18">
        <f t="shared" si="150"/>
        <v>6.3540031888100108</v>
      </c>
      <c r="AB62" s="18">
        <f t="shared" si="150"/>
        <v>6.9762735513130201</v>
      </c>
      <c r="AD62" s="68">
        <f t="shared" si="113"/>
        <v>67.418234952275128</v>
      </c>
      <c r="AE62" s="69">
        <f t="shared" si="114"/>
        <v>90.13528507100979</v>
      </c>
      <c r="AF62" s="69">
        <f t="shared" si="115"/>
        <v>157.5535200232849</v>
      </c>
      <c r="AH62" t="str">
        <f t="shared" si="142"/>
        <v>61 Caring personal service occupations</v>
      </c>
      <c r="AI62" s="18">
        <f t="shared" si="151"/>
        <v>16.340132173974272</v>
      </c>
      <c r="AJ62" s="18">
        <f t="shared" si="151"/>
        <v>16.469334635091567</v>
      </c>
      <c r="AK62" s="18">
        <f t="shared" si="151"/>
        <v>14.975085618169562</v>
      </c>
      <c r="AL62" s="18">
        <f t="shared" si="151"/>
        <v>16.503462792081766</v>
      </c>
      <c r="AM62" s="18">
        <f t="shared" si="151"/>
        <v>15.849716510550191</v>
      </c>
      <c r="AO62" s="68">
        <f t="shared" si="117"/>
        <v>23.39107746631505</v>
      </c>
      <c r="AP62" s="69">
        <f t="shared" si="118"/>
        <v>67.581435413847871</v>
      </c>
      <c r="AQ62" s="69">
        <f t="shared" si="119"/>
        <v>90.972512880162924</v>
      </c>
      <c r="AS62" t="str">
        <f t="shared" si="143"/>
        <v>61 Caring personal service occupations</v>
      </c>
      <c r="AT62" s="18">
        <f t="shared" si="152"/>
        <v>9.0122809174416023</v>
      </c>
      <c r="AU62" s="18">
        <f t="shared" si="152"/>
        <v>9.8365494944542196</v>
      </c>
      <c r="AV62" s="18">
        <f t="shared" si="152"/>
        <v>8.3735704298898437</v>
      </c>
      <c r="AW62" s="18">
        <f t="shared" si="152"/>
        <v>9.1082182844947894</v>
      </c>
      <c r="AX62" s="18">
        <f t="shared" si="152"/>
        <v>9.0257129861493315</v>
      </c>
      <c r="AZ62" s="68">
        <f t="shared" si="121"/>
        <v>34.106234230247651</v>
      </c>
      <c r="BA62" s="69">
        <f t="shared" si="122"/>
        <v>70.551037968476848</v>
      </c>
      <c r="BB62" s="69">
        <f t="shared" si="123"/>
        <v>104.6572721987245</v>
      </c>
      <c r="BD62" t="str">
        <f t="shared" si="144"/>
        <v>61 Caring personal service occupations</v>
      </c>
      <c r="BE62" s="18">
        <f t="shared" si="153"/>
        <v>13.768617182947022</v>
      </c>
      <c r="BF62" s="18">
        <f t="shared" si="153"/>
        <v>14.159405004122782</v>
      </c>
      <c r="BG62" s="18">
        <f t="shared" si="153"/>
        <v>14.481762821902572</v>
      </c>
      <c r="BH62" s="18">
        <f t="shared" si="153"/>
        <v>15.754461489438778</v>
      </c>
      <c r="BI62" s="18">
        <f t="shared" si="153"/>
        <v>17.092265294794355</v>
      </c>
      <c r="BK62" s="68">
        <f t="shared" si="125"/>
        <v>24.953474501028445</v>
      </c>
      <c r="BL62" s="69">
        <f t="shared" si="126"/>
        <v>62.462236207207944</v>
      </c>
      <c r="BM62" s="69">
        <f t="shared" si="127"/>
        <v>87.415710708236389</v>
      </c>
      <c r="BO62" t="str">
        <f t="shared" si="145"/>
        <v>61 Caring personal service occupations</v>
      </c>
      <c r="BP62" s="18">
        <f t="shared" si="154"/>
        <v>11.47292756653775</v>
      </c>
      <c r="BQ62" s="18">
        <f t="shared" si="154"/>
        <v>10.987783950337224</v>
      </c>
      <c r="BR62" s="18">
        <f t="shared" si="154"/>
        <v>10.898714431078684</v>
      </c>
      <c r="BS62" s="18">
        <f t="shared" si="154"/>
        <v>11.298579359346013</v>
      </c>
      <c r="BT62" s="18">
        <f t="shared" si="154"/>
        <v>10.64493571588023</v>
      </c>
      <c r="BV62" s="68">
        <f t="shared" si="129"/>
        <v>-25.357132476568605</v>
      </c>
      <c r="BW62" s="69">
        <f t="shared" si="130"/>
        <v>45.896964676091407</v>
      </c>
      <c r="BX62" s="69">
        <f t="shared" si="131"/>
        <v>20.539832199522799</v>
      </c>
      <c r="BZ62" t="str">
        <f t="shared" si="146"/>
        <v>61 Caring personal service occupations</v>
      </c>
      <c r="CA62" s="18">
        <f t="shared" si="155"/>
        <v>5.0109125958365643</v>
      </c>
      <c r="CB62" s="18">
        <f t="shared" si="155"/>
        <v>2.8098853964241552</v>
      </c>
      <c r="CC62" s="18">
        <f t="shared" si="155"/>
        <v>2.6401523740602131</v>
      </c>
      <c r="CD62" s="18">
        <f t="shared" si="155"/>
        <v>2.0038785144994407</v>
      </c>
      <c r="CE62" s="18">
        <f t="shared" si="155"/>
        <v>2.339044280071231</v>
      </c>
      <c r="CG62" s="68">
        <f t="shared" si="133"/>
        <v>-51.261803205559296</v>
      </c>
      <c r="CH62" s="69">
        <f t="shared" si="134"/>
        <v>21.762217424353921</v>
      </c>
      <c r="CI62" s="69">
        <f t="shared" si="135"/>
        <v>-29.499585781205383</v>
      </c>
      <c r="CK62" t="str">
        <f t="shared" si="147"/>
        <v>61 Caring personal service occupations</v>
      </c>
      <c r="CL62" s="18">
        <f t="shared" si="156"/>
        <v>1.8070183092222907</v>
      </c>
      <c r="CM62" s="18">
        <f t="shared" si="156"/>
        <v>1.8040140126786146</v>
      </c>
      <c r="CN62" s="18">
        <f t="shared" si="156"/>
        <v>1.8752909637057609</v>
      </c>
      <c r="CO62" s="18">
        <f t="shared" si="156"/>
        <v>2.7873743781496629</v>
      </c>
      <c r="CP62" s="18">
        <f t="shared" si="156"/>
        <v>4.3310707002531252</v>
      </c>
      <c r="CR62" s="68">
        <f t="shared" si="137"/>
        <v>57.068248379831651</v>
      </c>
      <c r="CS62" s="69">
        <f t="shared" si="138"/>
        <v>41.578324976718193</v>
      </c>
      <c r="CT62" s="69">
        <f t="shared" si="139"/>
        <v>98.646573356549865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0.17794545224469127</v>
      </c>
      <c r="C63" s="18">
        <f t="shared" si="148"/>
        <v>0.26196010994391905</v>
      </c>
      <c r="D63" s="18">
        <f t="shared" si="148"/>
        <v>0.17021629647198994</v>
      </c>
      <c r="E63" s="18">
        <f t="shared" si="148"/>
        <v>0.19472942379059188</v>
      </c>
      <c r="F63" s="18">
        <f t="shared" si="148"/>
        <v>0.23797304698781443</v>
      </c>
      <c r="H63" s="68">
        <f t="shared" si="105"/>
        <v>120.05404448409675</v>
      </c>
      <c r="I63" s="69">
        <f t="shared" si="106"/>
        <v>77.817127203192172</v>
      </c>
      <c r="J63" s="69">
        <f t="shared" si="107"/>
        <v>197.87117168728895</v>
      </c>
      <c r="L63" t="str">
        <f t="shared" si="140"/>
        <v>62 Leisure, travel and related personal service occupations</v>
      </c>
      <c r="M63" s="18">
        <f t="shared" si="149"/>
        <v>0.54215145228356987</v>
      </c>
      <c r="N63" s="18">
        <f t="shared" si="149"/>
        <v>0.68285445670156897</v>
      </c>
      <c r="O63" s="18">
        <f t="shared" si="149"/>
        <v>0.54945364409144914</v>
      </c>
      <c r="P63" s="18">
        <f t="shared" si="149"/>
        <v>0.58058963441807776</v>
      </c>
      <c r="Q63" s="18">
        <f t="shared" si="149"/>
        <v>0.60669648803669696</v>
      </c>
      <c r="S63" s="68">
        <f t="shared" si="109"/>
        <v>75.248161752032004</v>
      </c>
      <c r="T63" s="69">
        <f t="shared" si="110"/>
        <v>67.836599462992893</v>
      </c>
      <c r="U63" s="69">
        <f t="shared" si="111"/>
        <v>143.08476121502488</v>
      </c>
      <c r="W63" t="str">
        <f t="shared" si="141"/>
        <v>62 Leisure, travel and related personal service occupations</v>
      </c>
      <c r="X63" s="18">
        <f t="shared" si="150"/>
        <v>1.0876630172551689</v>
      </c>
      <c r="Y63" s="18">
        <f t="shared" si="150"/>
        <v>1.3535070170524173</v>
      </c>
      <c r="Z63" s="18">
        <f t="shared" si="150"/>
        <v>1.2046617851118859</v>
      </c>
      <c r="AA63" s="18">
        <f t="shared" si="150"/>
        <v>1.377171612055988</v>
      </c>
      <c r="AB63" s="18">
        <f t="shared" si="150"/>
        <v>1.6172065638565887</v>
      </c>
      <c r="AD63" s="68">
        <f t="shared" si="113"/>
        <v>77.294707824287698</v>
      </c>
      <c r="AE63" s="69">
        <f t="shared" si="114"/>
        <v>87.128687555811098</v>
      </c>
      <c r="AF63" s="69">
        <f t="shared" si="115"/>
        <v>164.42339538009881</v>
      </c>
      <c r="AH63" t="str">
        <f t="shared" si="142"/>
        <v>62 Leisure, travel and related personal service occupations</v>
      </c>
      <c r="AI63" s="18">
        <f t="shared" si="151"/>
        <v>2.0356578704752213</v>
      </c>
      <c r="AJ63" s="18">
        <f t="shared" si="151"/>
        <v>3.0805003651683935</v>
      </c>
      <c r="AK63" s="18">
        <f t="shared" si="151"/>
        <v>2.807857345267843</v>
      </c>
      <c r="AL63" s="18">
        <f t="shared" si="151"/>
        <v>3.1974021252088605</v>
      </c>
      <c r="AM63" s="18">
        <f t="shared" si="151"/>
        <v>3.9788448100868306</v>
      </c>
      <c r="AO63" s="68">
        <f t="shared" si="117"/>
        <v>65.201327473832805</v>
      </c>
      <c r="AP63" s="69">
        <f t="shared" si="118"/>
        <v>80.229801078026554</v>
      </c>
      <c r="AQ63" s="69">
        <f t="shared" si="119"/>
        <v>145.43112855185936</v>
      </c>
      <c r="AS63" t="str">
        <f t="shared" si="143"/>
        <v>62 Leisure, travel and related personal service occupations</v>
      </c>
      <c r="AT63" s="18">
        <f t="shared" si="152"/>
        <v>2.4555512688620653</v>
      </c>
      <c r="AU63" s="18">
        <f t="shared" si="152"/>
        <v>3.6159224774861838</v>
      </c>
      <c r="AV63" s="18">
        <f t="shared" si="152"/>
        <v>3.4620311852620071</v>
      </c>
      <c r="AW63" s="18">
        <f t="shared" si="152"/>
        <v>3.9201029441372306</v>
      </c>
      <c r="AX63" s="18">
        <f t="shared" si="152"/>
        <v>4.9341322249453885</v>
      </c>
      <c r="AZ63" s="68">
        <f t="shared" si="121"/>
        <v>77.320086266897448</v>
      </c>
      <c r="BA63" s="69">
        <f t="shared" si="122"/>
        <v>84.193323065739378</v>
      </c>
      <c r="BB63" s="69">
        <f t="shared" si="123"/>
        <v>161.51340933263683</v>
      </c>
      <c r="BD63" t="str">
        <f t="shared" si="144"/>
        <v>62 Leisure, travel and related personal service occupations</v>
      </c>
      <c r="BE63" s="18">
        <f t="shared" si="153"/>
        <v>2.4572636820554226</v>
      </c>
      <c r="BF63" s="18">
        <f t="shared" si="153"/>
        <v>2.8812157757357864</v>
      </c>
      <c r="BG63" s="18">
        <f t="shared" si="153"/>
        <v>2.8345675920983351</v>
      </c>
      <c r="BH63" s="18">
        <f t="shared" si="153"/>
        <v>2.5986462954966827</v>
      </c>
      <c r="BI63" s="18">
        <f t="shared" si="153"/>
        <v>2.3586476209591289</v>
      </c>
      <c r="BK63" s="68">
        <f t="shared" si="125"/>
        <v>-11.905988363763122</v>
      </c>
      <c r="BL63" s="69">
        <f t="shared" si="126"/>
        <v>41.326860760755075</v>
      </c>
      <c r="BM63" s="69">
        <f t="shared" si="127"/>
        <v>29.420872396991953</v>
      </c>
      <c r="BO63" t="str">
        <f t="shared" si="145"/>
        <v>62 Leisure, travel and related personal service occupations</v>
      </c>
      <c r="BP63" s="18">
        <f t="shared" si="154"/>
        <v>2.5721103407996231</v>
      </c>
      <c r="BQ63" s="18">
        <f t="shared" si="154"/>
        <v>3.1256300412540656</v>
      </c>
      <c r="BR63" s="18">
        <f t="shared" si="154"/>
        <v>3.0633927189723571</v>
      </c>
      <c r="BS63" s="18">
        <f t="shared" si="154"/>
        <v>2.783081728787427</v>
      </c>
      <c r="BT63" s="18">
        <f t="shared" si="154"/>
        <v>2.635166436404258</v>
      </c>
      <c r="BV63" s="68">
        <f t="shared" si="129"/>
        <v>-34.260572157493357</v>
      </c>
      <c r="BW63" s="69">
        <f t="shared" si="130"/>
        <v>38.946324337214698</v>
      </c>
      <c r="BX63" s="69">
        <f t="shared" si="131"/>
        <v>4.6857521797213417</v>
      </c>
      <c r="BZ63" t="str">
        <f t="shared" si="146"/>
        <v>62 Leisure, travel and related personal service occupations</v>
      </c>
      <c r="CA63" s="18">
        <f t="shared" si="155"/>
        <v>2.6170255049688129</v>
      </c>
      <c r="CB63" s="18">
        <f t="shared" si="155"/>
        <v>3.2918074333779197</v>
      </c>
      <c r="CC63" s="18">
        <f t="shared" si="155"/>
        <v>3.1723744482343905</v>
      </c>
      <c r="CD63" s="18">
        <f t="shared" si="155"/>
        <v>3.8053212423843399</v>
      </c>
      <c r="CE63" s="18">
        <f t="shared" si="155"/>
        <v>4.7360279273716044</v>
      </c>
      <c r="CG63" s="68">
        <f t="shared" si="133"/>
        <v>-17.872270267579022</v>
      </c>
      <c r="CH63" s="69">
        <f t="shared" si="134"/>
        <v>40.271679530978801</v>
      </c>
      <c r="CI63" s="69">
        <f t="shared" si="135"/>
        <v>22.399409263399786</v>
      </c>
      <c r="CK63" t="str">
        <f t="shared" si="147"/>
        <v>62 Leisure, travel and related personal service occupations</v>
      </c>
      <c r="CL63" s="18">
        <f t="shared" si="156"/>
        <v>2.5796585753189678</v>
      </c>
      <c r="CM63" s="18">
        <f t="shared" si="156"/>
        <v>2.7780264264097512</v>
      </c>
      <c r="CN63" s="18">
        <f t="shared" si="156"/>
        <v>2.6024447991040298</v>
      </c>
      <c r="CO63" s="18">
        <f t="shared" si="156"/>
        <v>2.4911352343270692</v>
      </c>
      <c r="CP63" s="18">
        <f t="shared" si="156"/>
        <v>2.0058235465664822</v>
      </c>
      <c r="CR63" s="68">
        <f t="shared" si="137"/>
        <v>-47.582900316966935</v>
      </c>
      <c r="CS63" s="69">
        <f t="shared" si="138"/>
        <v>25.441312633273032</v>
      </c>
      <c r="CT63" s="69">
        <f t="shared" si="139"/>
        <v>-22.141587683693906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1.7544409127884606E-2</v>
      </c>
      <c r="C64" s="18">
        <f t="shared" si="148"/>
        <v>1.7349006283327542E-2</v>
      </c>
      <c r="D64" s="18">
        <f t="shared" si="148"/>
        <v>1.5857326697921521E-2</v>
      </c>
      <c r="E64" s="18">
        <f t="shared" si="148"/>
        <v>1.8398589966899557E-2</v>
      </c>
      <c r="F64" s="18">
        <f t="shared" si="148"/>
        <v>2.0917920436576219E-2</v>
      </c>
      <c r="H64" s="68">
        <f t="shared" si="105"/>
        <v>107.63054972092017</v>
      </c>
      <c r="I64" s="69">
        <f t="shared" si="106"/>
        <v>81.772471431306599</v>
      </c>
      <c r="J64" s="69">
        <f t="shared" si="107"/>
        <v>189.40302115222676</v>
      </c>
      <c r="L64" t="str">
        <f t="shared" si="140"/>
        <v>63 Community and civil enforcement occupations</v>
      </c>
      <c r="M64" s="18">
        <f t="shared" si="149"/>
        <v>4.3913113831468981E-2</v>
      </c>
      <c r="N64" s="18">
        <f t="shared" si="149"/>
        <v>3.169433546598216E-2</v>
      </c>
      <c r="O64" s="18">
        <f t="shared" si="149"/>
        <v>3.8967665367196591E-2</v>
      </c>
      <c r="P64" s="18">
        <f t="shared" si="149"/>
        <v>3.5473736425519264E-2</v>
      </c>
      <c r="Q64" s="18">
        <f t="shared" si="149"/>
        <v>4.1259350666819711E-2</v>
      </c>
      <c r="S64" s="68">
        <f t="shared" si="109"/>
        <v>68.047110750448297</v>
      </c>
      <c r="T64" s="69">
        <f t="shared" si="110"/>
        <v>62.830982300572892</v>
      </c>
      <c r="U64" s="69">
        <f t="shared" si="111"/>
        <v>130.87809305102121</v>
      </c>
      <c r="W64" t="str">
        <f t="shared" si="141"/>
        <v>63 Community and civil enforcement occupations</v>
      </c>
      <c r="X64" s="18">
        <f t="shared" si="150"/>
        <v>9.6187931080306349E-2</v>
      </c>
      <c r="Y64" s="18">
        <f t="shared" si="150"/>
        <v>8.4481851181686191E-2</v>
      </c>
      <c r="Z64" s="18">
        <f t="shared" si="150"/>
        <v>9.1308062813494767E-2</v>
      </c>
      <c r="AA64" s="18">
        <f t="shared" si="150"/>
        <v>9.1106805988017889E-2</v>
      </c>
      <c r="AB64" s="18">
        <f t="shared" si="150"/>
        <v>0.10105406846577043</v>
      </c>
      <c r="AD64" s="68">
        <f t="shared" si="113"/>
        <v>46.16388726871493</v>
      </c>
      <c r="AE64" s="69">
        <f t="shared" si="114"/>
        <v>72.203315633793977</v>
      </c>
      <c r="AF64" s="69">
        <f t="shared" si="115"/>
        <v>118.36720290250891</v>
      </c>
      <c r="AH64" t="str">
        <f t="shared" si="142"/>
        <v>63 Community and civil enforcement occupations</v>
      </c>
      <c r="AI64" s="18">
        <f t="shared" si="151"/>
        <v>8.6819373127231758E-2</v>
      </c>
      <c r="AJ64" s="18">
        <f t="shared" si="151"/>
        <v>7.2519241120673525E-2</v>
      </c>
      <c r="AK64" s="18">
        <f t="shared" si="151"/>
        <v>9.7601567600742359E-2</v>
      </c>
      <c r="AL64" s="18">
        <f t="shared" si="151"/>
        <v>8.7955219011330049E-2</v>
      </c>
      <c r="AM64" s="18">
        <f t="shared" si="151"/>
        <v>0.10219549667573669</v>
      </c>
      <c r="AO64" s="68">
        <f t="shared" si="117"/>
        <v>22.069323438408219</v>
      </c>
      <c r="AP64" s="69">
        <f t="shared" si="118"/>
        <v>55.834549952703128</v>
      </c>
      <c r="AQ64" s="69">
        <f t="shared" si="119"/>
        <v>77.903873391111347</v>
      </c>
      <c r="AS64" t="str">
        <f t="shared" si="143"/>
        <v>63 Community and civil enforcement occupations</v>
      </c>
      <c r="AT64" s="18">
        <f t="shared" si="152"/>
        <v>8.8402138261158211E-2</v>
      </c>
      <c r="AU64" s="18">
        <f t="shared" si="152"/>
        <v>6.7876297476247835E-2</v>
      </c>
      <c r="AV64" s="18">
        <f t="shared" si="152"/>
        <v>7.8975138217880547E-2</v>
      </c>
      <c r="AW64" s="18">
        <f t="shared" si="152"/>
        <v>6.3208188334764728E-2</v>
      </c>
      <c r="AX64" s="18">
        <f t="shared" si="152"/>
        <v>6.0184705630211659E-2</v>
      </c>
      <c r="AZ64" s="68">
        <f t="shared" si="121"/>
        <v>-5.1856936830019116</v>
      </c>
      <c r="BA64" s="69">
        <f t="shared" si="122"/>
        <v>49.614235781082591</v>
      </c>
      <c r="BB64" s="69">
        <f t="shared" si="123"/>
        <v>44.428542098080676</v>
      </c>
      <c r="BD64" t="str">
        <f t="shared" si="144"/>
        <v>63 Community and civil enforcement occupations</v>
      </c>
      <c r="BE64" s="18">
        <f t="shared" si="153"/>
        <v>0.10495063195932013</v>
      </c>
      <c r="BF64" s="18">
        <f t="shared" si="153"/>
        <v>6.9020172535029289E-2</v>
      </c>
      <c r="BG64" s="18">
        <f t="shared" si="153"/>
        <v>9.3517419095693444E-2</v>
      </c>
      <c r="BH64" s="18">
        <f t="shared" si="153"/>
        <v>6.6346718532821924E-2</v>
      </c>
      <c r="BI64" s="18">
        <f t="shared" si="153"/>
        <v>7.5884289037715394E-2</v>
      </c>
      <c r="BK64" s="68">
        <f t="shared" si="125"/>
        <v>-14.092812860249385</v>
      </c>
      <c r="BL64" s="69">
        <f t="shared" si="126"/>
        <v>28.15380603857367</v>
      </c>
      <c r="BM64" s="69">
        <f t="shared" si="127"/>
        <v>14.060993178324283</v>
      </c>
      <c r="BO64" t="str">
        <f t="shared" si="145"/>
        <v>63 Community and civil enforcement occupations</v>
      </c>
      <c r="BP64" s="18">
        <f t="shared" si="154"/>
        <v>0.13423385346362687</v>
      </c>
      <c r="BQ64" s="18">
        <f t="shared" si="154"/>
        <v>0.10594635759728208</v>
      </c>
      <c r="BR64" s="18">
        <f t="shared" si="154"/>
        <v>0.13843002005123842</v>
      </c>
      <c r="BS64" s="18">
        <f t="shared" si="154"/>
        <v>0.11178491491868013</v>
      </c>
      <c r="BT64" s="18">
        <f t="shared" si="154"/>
        <v>0.13488919193329782</v>
      </c>
      <c r="BV64" s="68">
        <f t="shared" si="129"/>
        <v>-25.532389835088587</v>
      </c>
      <c r="BW64" s="69">
        <f t="shared" si="130"/>
        <v>31.553278677028811</v>
      </c>
      <c r="BX64" s="69">
        <f t="shared" si="131"/>
        <v>6.0208888419402289</v>
      </c>
      <c r="BZ64" t="str">
        <f t="shared" si="146"/>
        <v>63 Community and civil enforcement occupations</v>
      </c>
      <c r="CA64" s="18">
        <f t="shared" si="155"/>
        <v>0.1593825237696887</v>
      </c>
      <c r="CB64" s="18">
        <f t="shared" si="155"/>
        <v>0.13516620711331248</v>
      </c>
      <c r="CC64" s="18">
        <f t="shared" si="155"/>
        <v>0.18582222469993423</v>
      </c>
      <c r="CD64" s="18">
        <f t="shared" si="155"/>
        <v>0.16518416175444806</v>
      </c>
      <c r="CE64" s="18">
        <f t="shared" si="155"/>
        <v>0.2073436461840592</v>
      </c>
      <c r="CG64" s="68">
        <f t="shared" si="133"/>
        <v>-38.616297200523157</v>
      </c>
      <c r="CH64" s="69">
        <f t="shared" si="134"/>
        <v>29.652259916807882</v>
      </c>
      <c r="CI64" s="69">
        <f t="shared" si="135"/>
        <v>-8.9640372837152764</v>
      </c>
      <c r="CK64" t="str">
        <f t="shared" si="147"/>
        <v>63 Community and civil enforcement occupations</v>
      </c>
      <c r="CL64" s="18">
        <f t="shared" si="156"/>
        <v>0.14836735084060013</v>
      </c>
      <c r="CM64" s="18">
        <f t="shared" si="156"/>
        <v>0.1024153973006711</v>
      </c>
      <c r="CN64" s="18">
        <f t="shared" si="156"/>
        <v>0.14817160361655712</v>
      </c>
      <c r="CO64" s="18">
        <f t="shared" si="156"/>
        <v>9.7055028579229125E-2</v>
      </c>
      <c r="CP64" s="18">
        <f t="shared" si="156"/>
        <v>9.7986020622535752E-2</v>
      </c>
      <c r="CR64" s="68">
        <f t="shared" si="137"/>
        <v>-55.026060875096007</v>
      </c>
      <c r="CS64" s="69">
        <f t="shared" si="138"/>
        <v>14.960614362739996</v>
      </c>
      <c r="CT64" s="69">
        <f t="shared" si="139"/>
        <v>-40.065446512356012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1.2585569336103299</v>
      </c>
      <c r="C65" s="18">
        <f t="shared" si="157"/>
        <v>1.2495926810945923</v>
      </c>
      <c r="D65" s="18">
        <f t="shared" si="157"/>
        <v>0.92944038134287821</v>
      </c>
      <c r="E65" s="18">
        <f t="shared" si="157"/>
        <v>0.89912930786145728</v>
      </c>
      <c r="F65" s="18">
        <f t="shared" si="157"/>
        <v>0.88372080260534724</v>
      </c>
      <c r="H65" s="68">
        <f t="shared" si="105"/>
        <v>49.656733487108127</v>
      </c>
      <c r="I65" s="69">
        <f t="shared" si="106"/>
        <v>54.037894681598587</v>
      </c>
      <c r="J65" s="69">
        <f t="shared" si="107"/>
        <v>103.69462816870674</v>
      </c>
      <c r="L65" t="str">
        <f t="shared" si="140"/>
        <v>71 Sales occupations</v>
      </c>
      <c r="M65" s="18">
        <f t="shared" ref="M65:Q70" si="158">M28/M$35*100</f>
        <v>2.3965078065748266</v>
      </c>
      <c r="N65" s="18">
        <f t="shared" si="158"/>
        <v>2.1417489422675087</v>
      </c>
      <c r="O65" s="18">
        <f t="shared" si="158"/>
        <v>1.9537944424387717</v>
      </c>
      <c r="P65" s="18">
        <f t="shared" si="158"/>
        <v>1.9477661074368899</v>
      </c>
      <c r="Q65" s="18">
        <f t="shared" si="158"/>
        <v>2.1654306006154647</v>
      </c>
      <c r="S65" s="68">
        <f t="shared" si="109"/>
        <v>75.905106860049315</v>
      </c>
      <c r="T65" s="69">
        <f t="shared" si="110"/>
        <v>60.715427201993307</v>
      </c>
      <c r="U65" s="69">
        <f t="shared" si="111"/>
        <v>136.62053406204265</v>
      </c>
      <c r="W65" t="str">
        <f t="shared" si="141"/>
        <v>71 Sales occupations</v>
      </c>
      <c r="X65" s="18">
        <f t="shared" ref="X65:AB70" si="159">X28/X$35*100</f>
        <v>4.696508284095259</v>
      </c>
      <c r="Y65" s="18">
        <f t="shared" si="159"/>
        <v>4.2954800727194478</v>
      </c>
      <c r="Z65" s="18">
        <f t="shared" si="159"/>
        <v>4.091678498411107</v>
      </c>
      <c r="AA65" s="18">
        <f t="shared" si="159"/>
        <v>4.1186482265169975</v>
      </c>
      <c r="AB65" s="18">
        <f t="shared" si="159"/>
        <v>4.6154858900551314</v>
      </c>
      <c r="AD65" s="68">
        <f t="shared" si="113"/>
        <v>48.97429411613993</v>
      </c>
      <c r="AE65" s="69">
        <f t="shared" si="114"/>
        <v>67.460795512983267</v>
      </c>
      <c r="AF65" s="69">
        <f t="shared" si="115"/>
        <v>116.43508962912318</v>
      </c>
      <c r="AH65" t="str">
        <f t="shared" si="142"/>
        <v>71 Sales occupations</v>
      </c>
      <c r="AI65" s="18">
        <f t="shared" ref="AI65:AM70" si="160">AI28/AI$35*100</f>
        <v>5.1504601698477241</v>
      </c>
      <c r="AJ65" s="18">
        <f t="shared" si="160"/>
        <v>5.2498587502700786</v>
      </c>
      <c r="AK65" s="18">
        <f t="shared" si="160"/>
        <v>5.0637954405486649</v>
      </c>
      <c r="AL65" s="18">
        <f t="shared" si="160"/>
        <v>5.2771700098834629</v>
      </c>
      <c r="AM65" s="18">
        <f t="shared" si="160"/>
        <v>6.2340290440653279</v>
      </c>
      <c r="AO65" s="68">
        <f t="shared" si="117"/>
        <v>43.523904210975353</v>
      </c>
      <c r="AP65" s="69">
        <f t="shared" si="118"/>
        <v>68.190039359538986</v>
      </c>
      <c r="AQ65" s="69">
        <f t="shared" si="119"/>
        <v>111.71394357051432</v>
      </c>
      <c r="AS65" t="str">
        <f t="shared" si="143"/>
        <v>71 Sales occupations</v>
      </c>
      <c r="AT65" s="18">
        <f t="shared" ref="AT65:AX70" si="161">AT28/AT$35*100</f>
        <v>4.6597632375026521</v>
      </c>
      <c r="AU65" s="18">
        <f t="shared" si="161"/>
        <v>4.246556791600991</v>
      </c>
      <c r="AV65" s="18">
        <f t="shared" si="161"/>
        <v>4.0919429168497441</v>
      </c>
      <c r="AW65" s="18">
        <f t="shared" si="161"/>
        <v>3.8775288049850349</v>
      </c>
      <c r="AX65" s="18">
        <f t="shared" si="161"/>
        <v>4.0248954775674077</v>
      </c>
      <c r="AZ65" s="68">
        <f t="shared" si="121"/>
        <v>22.377947781467164</v>
      </c>
      <c r="BA65" s="69">
        <f t="shared" si="122"/>
        <v>50.936538932234477</v>
      </c>
      <c r="BB65" s="69">
        <f t="shared" si="123"/>
        <v>73.31448671370164</v>
      </c>
      <c r="BD65" t="str">
        <f t="shared" si="144"/>
        <v>71 Sales occupations</v>
      </c>
      <c r="BE65" s="18">
        <f t="shared" ref="BE65:BI70" si="162">BE28/BE$35*100</f>
        <v>8.6524035682822138</v>
      </c>
      <c r="BF65" s="18">
        <f t="shared" si="162"/>
        <v>7.8468354035146488</v>
      </c>
      <c r="BG65" s="18">
        <f t="shared" si="162"/>
        <v>7.8953899912571082</v>
      </c>
      <c r="BH65" s="18">
        <f t="shared" si="162"/>
        <v>7.4379052725640769</v>
      </c>
      <c r="BI65" s="18">
        <f t="shared" si="162"/>
        <v>7.5673751273497221</v>
      </c>
      <c r="BK65" s="68">
        <f t="shared" si="125"/>
        <v>1.4709715551135638</v>
      </c>
      <c r="BL65" s="69">
        <f t="shared" si="126"/>
        <v>44.707347854266729</v>
      </c>
      <c r="BM65" s="69">
        <f t="shared" si="127"/>
        <v>46.1783194093803</v>
      </c>
      <c r="BO65" t="str">
        <f t="shared" si="145"/>
        <v>71 Sales occupations</v>
      </c>
      <c r="BP65" s="18">
        <f t="shared" ref="BP65:BT70" si="163">BP28/BP$35*100</f>
        <v>9.2442492578601438</v>
      </c>
      <c r="BQ65" s="18">
        <f t="shared" si="163"/>
        <v>8.1436218702968901</v>
      </c>
      <c r="BR65" s="18">
        <f t="shared" si="163"/>
        <v>8.1552958335670915</v>
      </c>
      <c r="BS65" s="18">
        <f t="shared" si="163"/>
        <v>7.47667281762131</v>
      </c>
      <c r="BT65" s="18">
        <f t="shared" si="163"/>
        <v>7.137786174220027</v>
      </c>
      <c r="BV65" s="68">
        <f t="shared" si="129"/>
        <v>-33.112593117274017</v>
      </c>
      <c r="BW65" s="69">
        <f t="shared" si="130"/>
        <v>40.382023023320897</v>
      </c>
      <c r="BX65" s="69">
        <f t="shared" si="131"/>
        <v>7.2694299060468817</v>
      </c>
      <c r="BZ65" t="str">
        <f t="shared" si="146"/>
        <v>71 Sales occupations</v>
      </c>
      <c r="CA65" s="18">
        <f t="shared" ref="CA65:CE70" si="164">CA28/CA$35*100</f>
        <v>9.6101972760172298</v>
      </c>
      <c r="CB65" s="18">
        <f t="shared" si="164"/>
        <v>8.771788130541994</v>
      </c>
      <c r="CC65" s="18">
        <f t="shared" si="164"/>
        <v>8.4596230517963207</v>
      </c>
      <c r="CD65" s="18">
        <f t="shared" si="164"/>
        <v>7.9842367255625994</v>
      </c>
      <c r="CE65" s="18">
        <f t="shared" si="164"/>
        <v>4.436431463663677</v>
      </c>
      <c r="CG65" s="68">
        <f t="shared" si="133"/>
        <v>-71.150202375086536</v>
      </c>
      <c r="CH65" s="69">
        <f t="shared" si="134"/>
        <v>23.53282222382299</v>
      </c>
      <c r="CI65" s="69">
        <f t="shared" si="135"/>
        <v>-47.617380151263554</v>
      </c>
      <c r="CK65" t="str">
        <f t="shared" si="147"/>
        <v>71 Sales occupations</v>
      </c>
      <c r="CL65" s="18">
        <f t="shared" ref="CL65:CP70" si="165">CL28/CL$35*100</f>
        <v>10.869160477866641</v>
      </c>
      <c r="CM65" s="18">
        <f t="shared" si="165"/>
        <v>9.8795820635736824</v>
      </c>
      <c r="CN65" s="18">
        <f t="shared" si="165"/>
        <v>9.3693882104188742</v>
      </c>
      <c r="CO65" s="18">
        <f t="shared" si="165"/>
        <v>8.1086537253103277</v>
      </c>
      <c r="CP65" s="18">
        <f t="shared" si="165"/>
        <v>7.2486255474215859</v>
      </c>
      <c r="CR65" s="68">
        <f t="shared" si="137"/>
        <v>-47.385406452617765</v>
      </c>
      <c r="CS65" s="69">
        <f t="shared" si="138"/>
        <v>19.935426532524232</v>
      </c>
      <c r="CT65" s="69">
        <f t="shared" si="139"/>
        <v>-27.449979920093536</v>
      </c>
    </row>
    <row r="66" spans="1:98" x14ac:dyDescent="0.2">
      <c r="A66" t="str">
        <f t="shared" si="103"/>
        <v>72 Customer service occupations</v>
      </c>
      <c r="B66" s="18">
        <f t="shared" si="157"/>
        <v>0.4145302093928267</v>
      </c>
      <c r="C66" s="18">
        <f t="shared" si="157"/>
        <v>0.38694992324980404</v>
      </c>
      <c r="D66" s="18">
        <f t="shared" si="157"/>
        <v>0.38073714631706834</v>
      </c>
      <c r="E66" s="18">
        <f t="shared" si="157"/>
        <v>0.51821969429795622</v>
      </c>
      <c r="F66" s="18">
        <f t="shared" si="157"/>
        <v>0.59500208819232658</v>
      </c>
      <c r="H66" s="68">
        <f t="shared" si="105"/>
        <v>145.97782679352943</v>
      </c>
      <c r="I66" s="69">
        <f t="shared" si="106"/>
        <v>76.776833917853665</v>
      </c>
      <c r="J66" s="69">
        <f t="shared" si="107"/>
        <v>222.75466071138311</v>
      </c>
      <c r="L66" t="str">
        <f t="shared" si="140"/>
        <v>72 Customer service occupations</v>
      </c>
      <c r="M66" s="18">
        <f t="shared" si="158"/>
        <v>0.70088252389577621</v>
      </c>
      <c r="N66" s="18">
        <f t="shared" si="158"/>
        <v>0.72955177049428155</v>
      </c>
      <c r="O66" s="18">
        <f t="shared" si="158"/>
        <v>0.67530287052614668</v>
      </c>
      <c r="P66" s="18">
        <f t="shared" si="158"/>
        <v>0.9172166945264616</v>
      </c>
      <c r="Q66" s="18">
        <f t="shared" si="158"/>
        <v>1.0648118395527577</v>
      </c>
      <c r="S66" s="68">
        <f t="shared" si="109"/>
        <v>150.25762797252688</v>
      </c>
      <c r="T66" s="69">
        <f t="shared" si="110"/>
        <v>82.390105471072786</v>
      </c>
      <c r="U66" s="69">
        <f t="shared" si="111"/>
        <v>232.64773344359963</v>
      </c>
      <c r="W66" t="str">
        <f t="shared" si="141"/>
        <v>72 Customer service occupations</v>
      </c>
      <c r="X66" s="18">
        <f t="shared" si="159"/>
        <v>1.3291936698163243</v>
      </c>
      <c r="Y66" s="18">
        <f t="shared" si="159"/>
        <v>1.3554342484436623</v>
      </c>
      <c r="Z66" s="18">
        <f t="shared" si="159"/>
        <v>1.2966432408768045</v>
      </c>
      <c r="AA66" s="18">
        <f t="shared" si="159"/>
        <v>1.6756312286605672</v>
      </c>
      <c r="AB66" s="18">
        <f t="shared" si="159"/>
        <v>1.936613975920505</v>
      </c>
      <c r="AD66" s="68">
        <f t="shared" si="113"/>
        <v>97.250435962393937</v>
      </c>
      <c r="AE66" s="69">
        <f t="shared" si="114"/>
        <v>82.817595300678576</v>
      </c>
      <c r="AF66" s="69">
        <f t="shared" si="115"/>
        <v>180.0680312630725</v>
      </c>
      <c r="AH66" t="str">
        <f t="shared" si="142"/>
        <v>72 Customer service occupations</v>
      </c>
      <c r="AI66" s="18">
        <f t="shared" si="160"/>
        <v>1.3401911084602065</v>
      </c>
      <c r="AJ66" s="18">
        <f t="shared" si="160"/>
        <v>1.6082382350300577</v>
      </c>
      <c r="AK66" s="18">
        <f t="shared" si="160"/>
        <v>1.6570330870608916</v>
      </c>
      <c r="AL66" s="18">
        <f t="shared" si="160"/>
        <v>2.3324774079991077</v>
      </c>
      <c r="AM66" s="18">
        <f t="shared" si="160"/>
        <v>2.8937490604693519</v>
      </c>
      <c r="AO66" s="68">
        <f t="shared" si="117"/>
        <v>103.59225790619313</v>
      </c>
      <c r="AP66" s="69">
        <f t="shared" si="118"/>
        <v>87.094211911956506</v>
      </c>
      <c r="AQ66" s="69">
        <f t="shared" si="119"/>
        <v>190.68646981814962</v>
      </c>
      <c r="AS66" t="str">
        <f t="shared" si="143"/>
        <v>72 Customer service occupations</v>
      </c>
      <c r="AT66" s="18">
        <f t="shared" si="161"/>
        <v>2.0338462797595636</v>
      </c>
      <c r="AU66" s="18">
        <f t="shared" si="161"/>
        <v>1.9542171998579581</v>
      </c>
      <c r="AV66" s="18">
        <f t="shared" si="161"/>
        <v>1.8990345545909135</v>
      </c>
      <c r="AW66" s="18">
        <f t="shared" si="161"/>
        <v>2.486928128346833</v>
      </c>
      <c r="AX66" s="18">
        <f t="shared" si="161"/>
        <v>2.6381889386772244</v>
      </c>
      <c r="AZ66" s="68">
        <f t="shared" si="121"/>
        <v>72.842744587310634</v>
      </c>
      <c r="BA66" s="69">
        <f t="shared" si="122"/>
        <v>71.378966691599331</v>
      </c>
      <c r="BB66" s="69">
        <f t="shared" si="123"/>
        <v>144.22171127890996</v>
      </c>
      <c r="BD66" t="str">
        <f t="shared" si="144"/>
        <v>72 Customer service occupations</v>
      </c>
      <c r="BE66" s="18">
        <f t="shared" si="162"/>
        <v>1.8715818585305224</v>
      </c>
      <c r="BF66" s="18">
        <f t="shared" si="162"/>
        <v>1.824156603491206</v>
      </c>
      <c r="BG66" s="18">
        <f t="shared" si="162"/>
        <v>1.9729656965373348</v>
      </c>
      <c r="BH66" s="18">
        <f t="shared" si="162"/>
        <v>2.4137927476907679</v>
      </c>
      <c r="BI66" s="18">
        <f t="shared" si="162"/>
        <v>2.6419448064202498</v>
      </c>
      <c r="BK66" s="68">
        <f t="shared" si="125"/>
        <v>41.766738570130393</v>
      </c>
      <c r="BL66" s="69">
        <f t="shared" si="126"/>
        <v>56.75097809023049</v>
      </c>
      <c r="BM66" s="69">
        <f t="shared" si="127"/>
        <v>98.517716660360875</v>
      </c>
      <c r="BO66" t="str">
        <f t="shared" si="145"/>
        <v>72 Customer service occupations</v>
      </c>
      <c r="BP66" s="18">
        <f t="shared" si="163"/>
        <v>1.96106392003444</v>
      </c>
      <c r="BQ66" s="18">
        <f t="shared" si="163"/>
        <v>1.9266034093359621</v>
      </c>
      <c r="BR66" s="18">
        <f t="shared" si="163"/>
        <v>2.0291304576856577</v>
      </c>
      <c r="BS66" s="18">
        <f t="shared" si="163"/>
        <v>2.5374189808801075</v>
      </c>
      <c r="BT66" s="18">
        <f t="shared" si="163"/>
        <v>2.7583490187144535</v>
      </c>
      <c r="BV66" s="68">
        <f t="shared" si="129"/>
        <v>3.8866622056051425</v>
      </c>
      <c r="BW66" s="69">
        <f t="shared" si="130"/>
        <v>55.924813749899862</v>
      </c>
      <c r="BX66" s="69">
        <f t="shared" si="131"/>
        <v>59.811475955505003</v>
      </c>
      <c r="BZ66" t="str">
        <f t="shared" si="146"/>
        <v>72 Customer service occupations</v>
      </c>
      <c r="CA66" s="18">
        <f t="shared" si="164"/>
        <v>1.5566876215891601</v>
      </c>
      <c r="CB66" s="18">
        <f t="shared" si="164"/>
        <v>1.4940569809986675</v>
      </c>
      <c r="CC66" s="18">
        <f t="shared" si="164"/>
        <v>1.502268567217645</v>
      </c>
      <c r="CD66" s="18">
        <f t="shared" si="164"/>
        <v>1.7687617829205711</v>
      </c>
      <c r="CE66" s="18">
        <f t="shared" si="164"/>
        <v>1.9883845829818048</v>
      </c>
      <c r="CG66" s="68">
        <f t="shared" si="133"/>
        <v>-27.186348124901151</v>
      </c>
      <c r="CH66" s="69">
        <f t="shared" si="134"/>
        <v>31.099384802886398</v>
      </c>
      <c r="CI66" s="69">
        <f t="shared" si="135"/>
        <v>3.9130366779852461</v>
      </c>
      <c r="CK66" t="str">
        <f t="shared" si="147"/>
        <v>72 Customer service occupations</v>
      </c>
      <c r="CL66" s="18">
        <f t="shared" si="165"/>
        <v>1.1418299141544221</v>
      </c>
      <c r="CM66" s="18">
        <f t="shared" si="165"/>
        <v>1.5362917326335104</v>
      </c>
      <c r="CN66" s="18">
        <f t="shared" si="165"/>
        <v>1.6111681942621654</v>
      </c>
      <c r="CO66" s="18">
        <f t="shared" si="165"/>
        <v>2.7534121619770264</v>
      </c>
      <c r="CP66" s="18">
        <f t="shared" si="165"/>
        <v>4.2941867532320268</v>
      </c>
      <c r="CR66" s="68">
        <f t="shared" si="137"/>
        <v>81.259941781645324</v>
      </c>
      <c r="CS66" s="69">
        <f t="shared" si="138"/>
        <v>56.780955096399602</v>
      </c>
      <c r="CT66" s="69">
        <f t="shared" si="139"/>
        <v>138.04089687804492</v>
      </c>
    </row>
    <row r="67" spans="1:98" x14ac:dyDescent="0.2">
      <c r="A67" t="str">
        <f t="shared" si="103"/>
        <v>81 Process, plant and machine operatives</v>
      </c>
      <c r="B67" s="18">
        <f t="shared" si="157"/>
        <v>0.48430475344111384</v>
      </c>
      <c r="C67" s="18">
        <f t="shared" si="157"/>
        <v>0.56605649889447496</v>
      </c>
      <c r="D67" s="18">
        <f t="shared" si="157"/>
        <v>0.43009034961495318</v>
      </c>
      <c r="E67" s="18">
        <f t="shared" si="157"/>
        <v>0.54320551863581168</v>
      </c>
      <c r="F67" s="18">
        <f t="shared" si="157"/>
        <v>0.84915775509918756</v>
      </c>
      <c r="H67" s="68">
        <f t="shared" si="105"/>
        <v>210.7645010608295</v>
      </c>
      <c r="I67" s="69">
        <f t="shared" si="106"/>
        <v>101.58721580486763</v>
      </c>
      <c r="J67" s="69">
        <f t="shared" si="107"/>
        <v>312.35171686569714</v>
      </c>
      <c r="L67" t="str">
        <f t="shared" si="140"/>
        <v>81 Process, plant and machine operatives</v>
      </c>
      <c r="M67" s="18">
        <f t="shared" si="158"/>
        <v>0.50722841791465034</v>
      </c>
      <c r="N67" s="18">
        <f t="shared" si="158"/>
        <v>0.49922681479545028</v>
      </c>
      <c r="O67" s="18">
        <f t="shared" si="158"/>
        <v>0.40923305161889378</v>
      </c>
      <c r="P67" s="18">
        <f t="shared" si="158"/>
        <v>0.59979589332470229</v>
      </c>
      <c r="Q67" s="18">
        <f t="shared" si="158"/>
        <v>0.87008134819504901</v>
      </c>
      <c r="S67" s="68">
        <f t="shared" si="109"/>
        <v>237.44438421493464</v>
      </c>
      <c r="T67" s="69">
        <f t="shared" si="110"/>
        <v>105.40668707610234</v>
      </c>
      <c r="U67" s="69">
        <f t="shared" si="111"/>
        <v>342.85107129103699</v>
      </c>
      <c r="W67" t="str">
        <f t="shared" si="141"/>
        <v>81 Process, plant and machine operatives</v>
      </c>
      <c r="X67" s="18">
        <f t="shared" si="159"/>
        <v>0.72753194751776951</v>
      </c>
      <c r="Y67" s="18">
        <f t="shared" si="159"/>
        <v>0.73906234181076402</v>
      </c>
      <c r="Z67" s="18">
        <f t="shared" si="159"/>
        <v>0.62960256189253772</v>
      </c>
      <c r="AA67" s="18">
        <f t="shared" si="159"/>
        <v>0.91424381755133144</v>
      </c>
      <c r="AB67" s="18">
        <f t="shared" si="159"/>
        <v>1.3680820158838813</v>
      </c>
      <c r="AD67" s="68">
        <f t="shared" si="113"/>
        <v>186.97301329441692</v>
      </c>
      <c r="AE67" s="69">
        <f t="shared" si="114"/>
        <v>102.5023795776174</v>
      </c>
      <c r="AF67" s="69">
        <f t="shared" si="115"/>
        <v>289.47539287203432</v>
      </c>
      <c r="AH67" t="str">
        <f t="shared" si="142"/>
        <v>81 Process, plant and machine operatives</v>
      </c>
      <c r="AI67" s="18">
        <f t="shared" si="160"/>
        <v>1.0431052587863479</v>
      </c>
      <c r="AJ67" s="18">
        <f t="shared" si="160"/>
        <v>1.0894635860056037</v>
      </c>
      <c r="AK67" s="18">
        <f t="shared" si="160"/>
        <v>1.0843226301420417</v>
      </c>
      <c r="AL67" s="18">
        <f t="shared" si="160"/>
        <v>1.5388909453008126</v>
      </c>
      <c r="AM67" s="18">
        <f t="shared" si="160"/>
        <v>1.9189878748962366</v>
      </c>
      <c r="AO67" s="68">
        <f t="shared" si="117"/>
        <v>106.32187732218037</v>
      </c>
      <c r="AP67" s="69">
        <f t="shared" si="118"/>
        <v>78.16837918449248</v>
      </c>
      <c r="AQ67" s="69">
        <f t="shared" si="119"/>
        <v>184.49025650667286</v>
      </c>
      <c r="AS67" t="str">
        <f t="shared" si="143"/>
        <v>81 Process, plant and machine operatives</v>
      </c>
      <c r="AT67" s="18">
        <f t="shared" si="161"/>
        <v>2.5609202692577862</v>
      </c>
      <c r="AU67" s="18">
        <f t="shared" si="161"/>
        <v>2.4150014405294207</v>
      </c>
      <c r="AV67" s="18">
        <f t="shared" si="161"/>
        <v>2.3497370989777191</v>
      </c>
      <c r="AW67" s="18">
        <f t="shared" si="161"/>
        <v>3.1410570397685897</v>
      </c>
      <c r="AX67" s="18">
        <f t="shared" si="161"/>
        <v>3.7062988780115402</v>
      </c>
      <c r="AZ67" s="68">
        <f t="shared" si="121"/>
        <v>96.245311717452438</v>
      </c>
      <c r="BA67" s="69">
        <f t="shared" si="122"/>
        <v>74.897678669682293</v>
      </c>
      <c r="BB67" s="69">
        <f t="shared" si="123"/>
        <v>171.14299038713474</v>
      </c>
      <c r="BD67" t="str">
        <f t="shared" si="144"/>
        <v>81 Process, plant and machine operatives</v>
      </c>
      <c r="BE67" s="18">
        <f t="shared" si="162"/>
        <v>4.5606424850162268</v>
      </c>
      <c r="BF67" s="18">
        <f t="shared" si="162"/>
        <v>4.5352006837416621</v>
      </c>
      <c r="BG67" s="18">
        <f t="shared" si="162"/>
        <v>4.0207148476251744</v>
      </c>
      <c r="BH67" s="18">
        <f t="shared" si="162"/>
        <v>5.3595144507915835</v>
      </c>
      <c r="BI67" s="18">
        <f t="shared" si="162"/>
        <v>6.0422405912690946</v>
      </c>
      <c r="BK67" s="68">
        <f t="shared" si="125"/>
        <v>59.09805950068705</v>
      </c>
      <c r="BL67" s="69">
        <f t="shared" si="126"/>
        <v>52.384983303439533</v>
      </c>
      <c r="BM67" s="69">
        <f t="shared" si="127"/>
        <v>111.4830428041266</v>
      </c>
      <c r="BO67" t="str">
        <f t="shared" si="145"/>
        <v>81 Process, plant and machine operatives</v>
      </c>
      <c r="BP67" s="18">
        <f t="shared" si="163"/>
        <v>5.8023703816075667</v>
      </c>
      <c r="BQ67" s="18">
        <f t="shared" si="163"/>
        <v>5.9176205895370924</v>
      </c>
      <c r="BR67" s="18">
        <f t="shared" si="163"/>
        <v>5.2685645423824328</v>
      </c>
      <c r="BS67" s="18">
        <f t="shared" si="163"/>
        <v>6.9343794210233112</v>
      </c>
      <c r="BT67" s="18">
        <f t="shared" si="163"/>
        <v>7.8997853079284601</v>
      </c>
      <c r="BV67" s="68">
        <f t="shared" si="129"/>
        <v>14.589158277507803</v>
      </c>
      <c r="BW67" s="69">
        <f t="shared" si="130"/>
        <v>47.048114457581555</v>
      </c>
      <c r="BX67" s="69">
        <f t="shared" si="131"/>
        <v>61.637272735089354</v>
      </c>
      <c r="BZ67" t="str">
        <f t="shared" si="146"/>
        <v>81 Process, plant and machine operatives</v>
      </c>
      <c r="CA67" s="18">
        <f t="shared" si="164"/>
        <v>7.2059565278709812</v>
      </c>
      <c r="CB67" s="18">
        <f t="shared" si="164"/>
        <v>7.4780758423427516</v>
      </c>
      <c r="CC67" s="18">
        <f t="shared" si="164"/>
        <v>6.8509732589178505</v>
      </c>
      <c r="CD67" s="18">
        <f t="shared" si="164"/>
        <v>8.3160567312750402</v>
      </c>
      <c r="CE67" s="18">
        <f t="shared" si="164"/>
        <v>6.6393177782989738</v>
      </c>
      <c r="CG67" s="68">
        <f t="shared" si="133"/>
        <v>-46.687237149461744</v>
      </c>
      <c r="CH67" s="69">
        <f t="shared" si="134"/>
        <v>31.480747688426714</v>
      </c>
      <c r="CI67" s="69">
        <f t="shared" si="135"/>
        <v>-15.206489461035028</v>
      </c>
      <c r="CK67" t="str">
        <f t="shared" si="147"/>
        <v>81 Process, plant and machine operatives</v>
      </c>
      <c r="CL67" s="18">
        <f t="shared" si="165"/>
        <v>9.3225440556018739</v>
      </c>
      <c r="CM67" s="18">
        <f t="shared" si="165"/>
        <v>8.1033850854857548</v>
      </c>
      <c r="CN67" s="18">
        <f t="shared" si="165"/>
        <v>7.3912278990352425</v>
      </c>
      <c r="CO67" s="18">
        <f t="shared" si="165"/>
        <v>4.5101871188279858</v>
      </c>
      <c r="CP67" s="18">
        <f t="shared" si="165"/>
        <v>2.7246537050592088</v>
      </c>
      <c r="CR67" s="68">
        <f t="shared" si="137"/>
        <v>-74.929874529251876</v>
      </c>
      <c r="CS67" s="69">
        <f t="shared" si="138"/>
        <v>13.375411547253064</v>
      </c>
      <c r="CT67" s="69">
        <f t="shared" si="139"/>
        <v>-61.554462981998817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0.48136419696404753</v>
      </c>
      <c r="C68" s="18">
        <f t="shared" si="157"/>
        <v>0.46526735336205854</v>
      </c>
      <c r="D68" s="18">
        <f t="shared" si="157"/>
        <v>0.52146279780605742</v>
      </c>
      <c r="E68" s="18">
        <f t="shared" si="157"/>
        <v>0.64766328696992648</v>
      </c>
      <c r="F68" s="18">
        <f t="shared" si="157"/>
        <v>0.77796260188039135</v>
      </c>
      <c r="H68" s="68">
        <f t="shared" si="105"/>
        <v>134.82163655894738</v>
      </c>
      <c r="I68" s="69">
        <f t="shared" si="106"/>
        <v>106.63001449639542</v>
      </c>
      <c r="J68" s="69">
        <f t="shared" si="107"/>
        <v>241.45165105534278</v>
      </c>
      <c r="L68" t="str">
        <f t="shared" si="140"/>
        <v>82 Transport and mobile machine drivers and operatives</v>
      </c>
      <c r="M68" s="18">
        <f t="shared" si="158"/>
        <v>0.48721660334259664</v>
      </c>
      <c r="N68" s="18">
        <f t="shared" si="158"/>
        <v>0.45607273568872903</v>
      </c>
      <c r="O68" s="18">
        <f t="shared" si="158"/>
        <v>0.49541640355801903</v>
      </c>
      <c r="P68" s="18">
        <f t="shared" si="158"/>
        <v>0.54301939556806689</v>
      </c>
      <c r="Q68" s="18">
        <f t="shared" si="158"/>
        <v>0.60126635150552277</v>
      </c>
      <c r="S68" s="68">
        <f t="shared" si="109"/>
        <v>92.623631482278029</v>
      </c>
      <c r="T68" s="69">
        <f t="shared" si="110"/>
        <v>90.538816573591689</v>
      </c>
      <c r="U68" s="69">
        <f t="shared" si="111"/>
        <v>183.16244805586973</v>
      </c>
      <c r="W68" t="str">
        <f t="shared" si="141"/>
        <v>82 Transport and mobile machine drivers and operatives</v>
      </c>
      <c r="X68" s="18">
        <f t="shared" si="159"/>
        <v>0.84492470946958531</v>
      </c>
      <c r="Y68" s="18">
        <f t="shared" si="159"/>
        <v>0.84759918769220421</v>
      </c>
      <c r="Z68" s="18">
        <f t="shared" si="159"/>
        <v>0.95542941031606687</v>
      </c>
      <c r="AA68" s="18">
        <f t="shared" si="159"/>
        <v>1.0050461893375484</v>
      </c>
      <c r="AB68" s="18">
        <f t="shared" si="159"/>
        <v>1.073665248656092</v>
      </c>
      <c r="AD68" s="68">
        <f t="shared" si="113"/>
        <v>48.410866712311737</v>
      </c>
      <c r="AE68" s="69">
        <f t="shared" si="114"/>
        <v>81.628551651891414</v>
      </c>
      <c r="AF68" s="69">
        <f t="shared" si="115"/>
        <v>130.03941836420313</v>
      </c>
      <c r="AH68" t="str">
        <f t="shared" si="142"/>
        <v>82 Transport and mobile machine drivers and operatives</v>
      </c>
      <c r="AI68" s="18">
        <f t="shared" si="160"/>
        <v>1.2518160444379518</v>
      </c>
      <c r="AJ68" s="18">
        <f t="shared" si="160"/>
        <v>1.3659104967475519</v>
      </c>
      <c r="AK68" s="18">
        <f t="shared" si="160"/>
        <v>1.7389470089826977</v>
      </c>
      <c r="AL68" s="18">
        <f t="shared" si="160"/>
        <v>1.9822327386261769</v>
      </c>
      <c r="AM68" s="18">
        <f t="shared" si="160"/>
        <v>2.2836746168066324</v>
      </c>
      <c r="AO68" s="68">
        <f t="shared" si="117"/>
        <v>53.101501041472275</v>
      </c>
      <c r="AP68" s="69">
        <f t="shared" si="118"/>
        <v>80.86037859040411</v>
      </c>
      <c r="AQ68" s="69">
        <f t="shared" si="119"/>
        <v>133.9618796318764</v>
      </c>
      <c r="AS68" t="str">
        <f t="shared" si="143"/>
        <v>82 Transport and mobile machine drivers and operatives</v>
      </c>
      <c r="AT68" s="18">
        <f t="shared" si="161"/>
        <v>2.0841921547301538</v>
      </c>
      <c r="AU68" s="18">
        <f t="shared" si="161"/>
        <v>2.0843830255016154</v>
      </c>
      <c r="AV68" s="18">
        <f t="shared" si="161"/>
        <v>2.4111079890066676</v>
      </c>
      <c r="AW68" s="18">
        <f t="shared" si="161"/>
        <v>2.7056482996403317</v>
      </c>
      <c r="AX68" s="18">
        <f t="shared" si="161"/>
        <v>2.9320701268887808</v>
      </c>
      <c r="AZ68" s="68">
        <f t="shared" si="121"/>
        <v>51.298916222432624</v>
      </c>
      <c r="BA68" s="69">
        <f t="shared" si="122"/>
        <v>83.071937933960726</v>
      </c>
      <c r="BB68" s="69">
        <f t="shared" si="123"/>
        <v>134.37085415639334</v>
      </c>
      <c r="BD68" t="str">
        <f t="shared" si="144"/>
        <v>82 Transport and mobile machine drivers and operatives</v>
      </c>
      <c r="BE68" s="18">
        <f t="shared" si="162"/>
        <v>3.4405077968859441</v>
      </c>
      <c r="BF68" s="18">
        <f t="shared" si="162"/>
        <v>3.7307656743515798</v>
      </c>
      <c r="BG68" s="18">
        <f t="shared" si="162"/>
        <v>3.635549864644303</v>
      </c>
      <c r="BH68" s="18">
        <f t="shared" si="162"/>
        <v>4.1627490671444951</v>
      </c>
      <c r="BI68" s="18">
        <f t="shared" si="162"/>
        <v>4.7303838917752117</v>
      </c>
      <c r="BK68" s="68">
        <f t="shared" si="125"/>
        <v>37.751527567734833</v>
      </c>
      <c r="BL68" s="69">
        <f t="shared" si="126"/>
        <v>63.608801519553658</v>
      </c>
      <c r="BM68" s="69">
        <f t="shared" si="127"/>
        <v>101.36032908728849</v>
      </c>
      <c r="BO68" t="str">
        <f t="shared" si="145"/>
        <v>82 Transport and mobile machine drivers and operatives</v>
      </c>
      <c r="BP68" s="18">
        <f t="shared" si="163"/>
        <v>5.273123620707036</v>
      </c>
      <c r="BQ68" s="18">
        <f t="shared" si="163"/>
        <v>6.0637742499813836</v>
      </c>
      <c r="BR68" s="18">
        <f t="shared" si="163"/>
        <v>5.9167916983477626</v>
      </c>
      <c r="BS68" s="18">
        <f t="shared" si="163"/>
        <v>6.7833098312752247</v>
      </c>
      <c r="BT68" s="18">
        <f t="shared" si="163"/>
        <v>8.1786301749727031</v>
      </c>
      <c r="BV68" s="68">
        <f t="shared" si="129"/>
        <v>5.6367024302907112</v>
      </c>
      <c r="BW68" s="69">
        <f t="shared" si="130"/>
        <v>56.304196717960394</v>
      </c>
      <c r="BX68" s="69">
        <f t="shared" si="131"/>
        <v>61.94089914825112</v>
      </c>
      <c r="BZ68" t="str">
        <f t="shared" si="146"/>
        <v>82 Transport and mobile machine drivers and operatives</v>
      </c>
      <c r="CA68" s="18">
        <f t="shared" si="164"/>
        <v>6.7438399994150062</v>
      </c>
      <c r="CB68" s="18">
        <f t="shared" si="164"/>
        <v>7.6052357631057621</v>
      </c>
      <c r="CC68" s="18">
        <f t="shared" si="164"/>
        <v>7.8066419992032285</v>
      </c>
      <c r="CD68" s="18">
        <f t="shared" si="164"/>
        <v>7.5591647679158394</v>
      </c>
      <c r="CE68" s="18">
        <f t="shared" si="164"/>
        <v>8.467353140284013</v>
      </c>
      <c r="CG68" s="68">
        <f t="shared" si="133"/>
        <v>-40.331734235266396</v>
      </c>
      <c r="CH68" s="69">
        <f t="shared" si="134"/>
        <v>38.537100629205774</v>
      </c>
      <c r="CI68" s="69">
        <f t="shared" si="135"/>
        <v>-1.7946336060606232</v>
      </c>
      <c r="CK68" t="str">
        <f t="shared" si="147"/>
        <v>82 Transport and mobile machine drivers and operatives</v>
      </c>
      <c r="CL68" s="18">
        <f t="shared" si="165"/>
        <v>8.5604504874168104</v>
      </c>
      <c r="CM68" s="18">
        <f t="shared" si="165"/>
        <v>10.223898384098831</v>
      </c>
      <c r="CN68" s="18">
        <f t="shared" si="165"/>
        <v>11.073338591025292</v>
      </c>
      <c r="CO68" s="18">
        <f t="shared" si="165"/>
        <v>12.189568771103616</v>
      </c>
      <c r="CP68" s="18">
        <f t="shared" si="165"/>
        <v>9.2514400608225404</v>
      </c>
      <c r="CR68" s="68">
        <f t="shared" si="137"/>
        <v>-43.18113578913497</v>
      </c>
      <c r="CS68" s="69">
        <f t="shared" si="138"/>
        <v>33.840250561516036</v>
      </c>
      <c r="CT68" s="69">
        <f t="shared" si="139"/>
        <v>-9.3408852276189336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6.8091819338934488E-3</v>
      </c>
      <c r="C69" s="18">
        <f t="shared" si="157"/>
        <v>5.4967410845006386E-3</v>
      </c>
      <c r="D69" s="18">
        <f t="shared" si="157"/>
        <v>5.0564058023291301E-3</v>
      </c>
      <c r="E69" s="18">
        <f t="shared" si="157"/>
        <v>4.0497867167225959E-3</v>
      </c>
      <c r="F69" s="18">
        <f t="shared" si="157"/>
        <v>4.2176297018143858E-3</v>
      </c>
      <c r="H69" s="68">
        <f t="shared" si="105"/>
        <v>31.289273999266232</v>
      </c>
      <c r="I69" s="69">
        <f t="shared" si="106"/>
        <v>60.759282089510691</v>
      </c>
      <c r="J69" s="69">
        <f t="shared" si="107"/>
        <v>92.04855608877692</v>
      </c>
      <c r="L69" t="str">
        <f t="shared" si="140"/>
        <v>91 Elementary trades and related occupations</v>
      </c>
      <c r="M69" s="18">
        <f t="shared" si="158"/>
        <v>0.29823273777285347</v>
      </c>
      <c r="N69" s="18">
        <f t="shared" si="158"/>
        <v>0.26320724951294294</v>
      </c>
      <c r="O69" s="18">
        <f t="shared" si="158"/>
        <v>0.24701158825974182</v>
      </c>
      <c r="P69" s="18">
        <f t="shared" si="158"/>
        <v>0.23449881485825785</v>
      </c>
      <c r="Q69" s="18">
        <f t="shared" si="158"/>
        <v>0.25615770121027659</v>
      </c>
      <c r="S69" s="68">
        <f t="shared" si="109"/>
        <v>64.589883297504684</v>
      </c>
      <c r="T69" s="69">
        <f t="shared" si="110"/>
        <v>63.295571337087665</v>
      </c>
      <c r="U69" s="69">
        <f t="shared" si="111"/>
        <v>127.88545463459235</v>
      </c>
      <c r="W69" t="str">
        <f t="shared" si="141"/>
        <v>91 Elementary trades and related occupations</v>
      </c>
      <c r="X69" s="18">
        <f t="shared" si="159"/>
        <v>0.46135338567081519</v>
      </c>
      <c r="Y69" s="18">
        <f t="shared" si="159"/>
        <v>0.43912386520224883</v>
      </c>
      <c r="Z69" s="18">
        <f t="shared" si="159"/>
        <v>0.41640811347504486</v>
      </c>
      <c r="AA69" s="18">
        <f t="shared" si="159"/>
        <v>0.36998230769381918</v>
      </c>
      <c r="AB69" s="18">
        <f t="shared" si="159"/>
        <v>0.3759003404500344</v>
      </c>
      <c r="AD69" s="68">
        <f t="shared" si="113"/>
        <v>19.219953119461383</v>
      </c>
      <c r="AE69" s="69">
        <f t="shared" si="114"/>
        <v>63.469021123067073</v>
      </c>
      <c r="AF69" s="69">
        <f t="shared" si="115"/>
        <v>82.68897424252846</v>
      </c>
      <c r="AH69" t="str">
        <f t="shared" si="142"/>
        <v>91 Elementary trades and related occupations</v>
      </c>
      <c r="AI69" s="18">
        <f t="shared" si="160"/>
        <v>1.0610147815565807</v>
      </c>
      <c r="AJ69" s="18">
        <f t="shared" si="160"/>
        <v>1.1503095587177046</v>
      </c>
      <c r="AK69" s="18">
        <f t="shared" si="160"/>
        <v>1.1473169973780541</v>
      </c>
      <c r="AL69" s="18">
        <f t="shared" si="160"/>
        <v>1.0567461111098868</v>
      </c>
      <c r="AM69" s="18">
        <f t="shared" si="160"/>
        <v>1.1845727745273906</v>
      </c>
      <c r="AO69" s="68">
        <f t="shared" si="117"/>
        <v>20.367680325320894</v>
      </c>
      <c r="AP69" s="69">
        <f t="shared" si="118"/>
        <v>63.334434144632013</v>
      </c>
      <c r="AQ69" s="69">
        <f t="shared" si="119"/>
        <v>83.702114469952903</v>
      </c>
      <c r="AS69" t="str">
        <f t="shared" si="143"/>
        <v>91 Elementary trades and related occupations</v>
      </c>
      <c r="AT69" s="18">
        <f t="shared" si="161"/>
        <v>1.1365359710021035</v>
      </c>
      <c r="AU69" s="18">
        <f t="shared" si="161"/>
        <v>1.0947105223374312</v>
      </c>
      <c r="AV69" s="18">
        <f t="shared" si="161"/>
        <v>1.1543761834192872</v>
      </c>
      <c r="AW69" s="18">
        <f t="shared" si="161"/>
        <v>1.0589465267580167</v>
      </c>
      <c r="AX69" s="18">
        <f t="shared" si="161"/>
        <v>1.0776450997616256</v>
      </c>
      <c r="AZ69" s="68">
        <f t="shared" si="121"/>
        <v>16.146606776368721</v>
      </c>
      <c r="BA69" s="69">
        <f t="shared" si="122"/>
        <v>56.383540696422507</v>
      </c>
      <c r="BB69" s="69">
        <f t="shared" si="123"/>
        <v>72.530147472791228</v>
      </c>
      <c r="BD69" t="str">
        <f t="shared" si="144"/>
        <v>91 Elementary trades and related occupations</v>
      </c>
      <c r="BE69" s="18">
        <f t="shared" si="162"/>
        <v>1.4869561057540126</v>
      </c>
      <c r="BF69" s="18">
        <f t="shared" si="162"/>
        <v>1.3026919347073831</v>
      </c>
      <c r="BG69" s="18">
        <f t="shared" si="162"/>
        <v>1.1974360085751869</v>
      </c>
      <c r="BH69" s="18">
        <f t="shared" si="162"/>
        <v>1.0825171732027576</v>
      </c>
      <c r="BI69" s="18">
        <f t="shared" si="162"/>
        <v>1.1926890931188705</v>
      </c>
      <c r="BK69" s="68">
        <f t="shared" si="125"/>
        <v>5.4496338526395478</v>
      </c>
      <c r="BL69" s="69">
        <f t="shared" si="126"/>
        <v>34.796832949237569</v>
      </c>
      <c r="BM69" s="69">
        <f t="shared" si="127"/>
        <v>40.246466801877119</v>
      </c>
      <c r="BO69" t="str">
        <f t="shared" si="145"/>
        <v>91 Elementary trades and related occupations</v>
      </c>
      <c r="BP69" s="18">
        <f t="shared" si="163"/>
        <v>2.5545143325200046</v>
      </c>
      <c r="BQ69" s="18">
        <f t="shared" si="163"/>
        <v>2.2100875787904197</v>
      </c>
      <c r="BR69" s="18">
        <f t="shared" si="163"/>
        <v>2.0721859650222325</v>
      </c>
      <c r="BS69" s="18">
        <f t="shared" si="163"/>
        <v>1.7564652684992452</v>
      </c>
      <c r="BT69" s="18">
        <f t="shared" si="163"/>
        <v>1.8602381972647464</v>
      </c>
      <c r="BV69" s="68">
        <f t="shared" si="129"/>
        <v>-31.394272304598381</v>
      </c>
      <c r="BW69" s="69">
        <f t="shared" si="130"/>
        <v>29.046537598458933</v>
      </c>
      <c r="BX69" s="69">
        <f t="shared" si="131"/>
        <v>-2.3477347061394451</v>
      </c>
      <c r="BZ69" t="str">
        <f t="shared" si="146"/>
        <v>91 Elementary trades and related occupations</v>
      </c>
      <c r="CA69" s="18">
        <f t="shared" si="164"/>
        <v>4.8860151880790292</v>
      </c>
      <c r="CB69" s="18">
        <f t="shared" si="164"/>
        <v>4.8815326714031304</v>
      </c>
      <c r="CC69" s="18">
        <f t="shared" si="164"/>
        <v>4.6655431681991626</v>
      </c>
      <c r="CD69" s="18">
        <f t="shared" si="164"/>
        <v>4.0039559695480875</v>
      </c>
      <c r="CE69" s="18">
        <f t="shared" si="164"/>
        <v>4.9726102397919814</v>
      </c>
      <c r="CG69" s="68">
        <f t="shared" si="133"/>
        <v>-41.366986719486675</v>
      </c>
      <c r="CH69" s="69">
        <f t="shared" si="134"/>
        <v>29.163592364670858</v>
      </c>
      <c r="CI69" s="69">
        <f t="shared" si="135"/>
        <v>-12.203394354815817</v>
      </c>
      <c r="CK69" t="str">
        <f t="shared" si="147"/>
        <v>91 Elementary trades and related occupations</v>
      </c>
      <c r="CL69" s="18">
        <f t="shared" si="165"/>
        <v>6.4345603760045167</v>
      </c>
      <c r="CM69" s="18">
        <f t="shared" si="165"/>
        <v>6.3824821230844444</v>
      </c>
      <c r="CN69" s="18">
        <f t="shared" si="165"/>
        <v>6.5009156684201486</v>
      </c>
      <c r="CO69" s="18">
        <f t="shared" si="165"/>
        <v>6.2616782568465759</v>
      </c>
      <c r="CP69" s="18">
        <f t="shared" si="165"/>
        <v>6.4521344009265817</v>
      </c>
      <c r="CR69" s="68">
        <f t="shared" si="137"/>
        <v>-32.502037817250937</v>
      </c>
      <c r="CS69" s="69">
        <f t="shared" si="138"/>
        <v>25.357694763133807</v>
      </c>
      <c r="CT69" s="69">
        <f t="shared" si="139"/>
        <v>-7.1443430541171287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0.58058920104125089</v>
      </c>
      <c r="C70" s="18">
        <f t="shared" si="157"/>
        <v>0.4966101563170815</v>
      </c>
      <c r="D70" s="18">
        <f t="shared" si="157"/>
        <v>0.4483017810344489</v>
      </c>
      <c r="E70" s="18">
        <f t="shared" si="157"/>
        <v>0.50773517041302008</v>
      </c>
      <c r="F70" s="18">
        <f t="shared" si="157"/>
        <v>0.5822167421986304</v>
      </c>
      <c r="H70" s="68">
        <f t="shared" si="105"/>
        <v>104.41696988317027</v>
      </c>
      <c r="I70" s="69">
        <f t="shared" si="106"/>
        <v>79.279814655298821</v>
      </c>
      <c r="J70" s="69">
        <f t="shared" si="107"/>
        <v>183.69678453846907</v>
      </c>
      <c r="L70" t="str">
        <f t="shared" ref="L70" si="166">A70</f>
        <v>92 Elementary administration and service occupations</v>
      </c>
      <c r="M70" s="18">
        <f t="shared" si="158"/>
        <v>1.9235364334742286</v>
      </c>
      <c r="N70" s="18">
        <f t="shared" si="158"/>
        <v>1.7320230101529297</v>
      </c>
      <c r="O70" s="18">
        <f t="shared" si="158"/>
        <v>1.5991120175319138</v>
      </c>
      <c r="P70" s="18">
        <f t="shared" si="158"/>
        <v>1.8176880940722351</v>
      </c>
      <c r="Q70" s="18">
        <f t="shared" si="158"/>
        <v>2.122807371184511</v>
      </c>
      <c r="S70" s="68">
        <f t="shared" si="109"/>
        <v>110.69040026285153</v>
      </c>
      <c r="T70" s="69">
        <f t="shared" si="110"/>
        <v>80.373933297887106</v>
      </c>
      <c r="U70" s="69">
        <f t="shared" si="111"/>
        <v>191.06433356073865</v>
      </c>
      <c r="W70" t="str">
        <f t="shared" ref="W70" si="167">A70</f>
        <v>92 Elementary administration and service occupations</v>
      </c>
      <c r="X70" s="18">
        <f t="shared" si="159"/>
        <v>3.419077090968047</v>
      </c>
      <c r="Y70" s="18">
        <f t="shared" si="159"/>
        <v>3.4759912749233277</v>
      </c>
      <c r="Z70" s="18">
        <f t="shared" si="159"/>
        <v>3.2338438046849474</v>
      </c>
      <c r="AA70" s="18">
        <f t="shared" si="159"/>
        <v>3.5697211005032301</v>
      </c>
      <c r="AB70" s="18">
        <f t="shared" si="159"/>
        <v>3.9991155080491234</v>
      </c>
      <c r="AD70" s="68">
        <f t="shared" si="113"/>
        <v>63.320356491229944</v>
      </c>
      <c r="AE70" s="69">
        <f t="shared" si="114"/>
        <v>81.804074911718374</v>
      </c>
      <c r="AF70" s="69">
        <f t="shared" si="115"/>
        <v>145.12443140294832</v>
      </c>
      <c r="AH70" t="str">
        <f t="shared" ref="AH70" si="168">L70</f>
        <v>92 Elementary administration and service occupations</v>
      </c>
      <c r="AI70" s="18">
        <f t="shared" si="160"/>
        <v>5.0697690435645413</v>
      </c>
      <c r="AJ70" s="18">
        <f t="shared" si="160"/>
        <v>5.4890933208080543</v>
      </c>
      <c r="AK70" s="18">
        <f t="shared" si="160"/>
        <v>5.4302925667831081</v>
      </c>
      <c r="AL70" s="18">
        <f t="shared" si="160"/>
        <v>6.3489576590833385</v>
      </c>
      <c r="AM70" s="18">
        <f t="shared" si="160"/>
        <v>7.6131544809978173</v>
      </c>
      <c r="AO70" s="68">
        <f t="shared" si="117"/>
        <v>63.44550658606164</v>
      </c>
      <c r="AP70" s="69">
        <f t="shared" si="118"/>
        <v>77.267322824784884</v>
      </c>
      <c r="AQ70" s="69">
        <f t="shared" si="119"/>
        <v>140.7128294108465</v>
      </c>
      <c r="AS70" t="str">
        <f t="shared" ref="AS70" si="169">W70</f>
        <v>92 Elementary administration and service occupations</v>
      </c>
      <c r="AT70" s="18">
        <f t="shared" si="161"/>
        <v>4.7906996068023968</v>
      </c>
      <c r="AU70" s="18">
        <f t="shared" si="161"/>
        <v>5.037035018572646</v>
      </c>
      <c r="AV70" s="18">
        <f t="shared" si="161"/>
        <v>4.7577000782786696</v>
      </c>
      <c r="AW70" s="18">
        <f t="shared" si="161"/>
        <v>5.233674034457044</v>
      </c>
      <c r="AX70" s="18">
        <f t="shared" si="161"/>
        <v>5.9020676683711946</v>
      </c>
      <c r="AZ70" s="68">
        <f t="shared" si="121"/>
        <v>54.342400098162159</v>
      </c>
      <c r="BA70" s="69">
        <f t="shared" si="122"/>
        <v>74.436724453060833</v>
      </c>
      <c r="BB70" s="69">
        <f t="shared" si="123"/>
        <v>128.77912455122299</v>
      </c>
      <c r="BD70" t="str">
        <f t="shared" ref="BD70" si="170">AH70</f>
        <v>92 Elementary administration and service occupations</v>
      </c>
      <c r="BE70" s="18">
        <f t="shared" si="162"/>
        <v>8.0280885042523007</v>
      </c>
      <c r="BF70" s="18">
        <f t="shared" si="162"/>
        <v>7.3598136522477251</v>
      </c>
      <c r="BG70" s="18">
        <f t="shared" si="162"/>
        <v>7.0657644123777636</v>
      </c>
      <c r="BH70" s="18">
        <f t="shared" si="162"/>
        <v>6.9217608809361799</v>
      </c>
      <c r="BI70" s="18">
        <f t="shared" si="162"/>
        <v>6.8460502135661336</v>
      </c>
      <c r="BK70" s="68">
        <f t="shared" si="125"/>
        <v>2.577254140924957</v>
      </c>
      <c r="BL70" s="69">
        <f t="shared" si="126"/>
        <v>46.720233640859796</v>
      </c>
      <c r="BM70" s="69">
        <f t="shared" si="127"/>
        <v>49.297487781784753</v>
      </c>
      <c r="BO70" t="str">
        <f t="shared" ref="BO70" si="171">AS70</f>
        <v>92 Elementary administration and service occupations</v>
      </c>
      <c r="BP70" s="18">
        <f t="shared" si="163"/>
        <v>13.422141135847628</v>
      </c>
      <c r="BQ70" s="18">
        <f t="shared" si="163"/>
        <v>13.092290682117097</v>
      </c>
      <c r="BR70" s="18">
        <f t="shared" si="163"/>
        <v>12.450159197026576</v>
      </c>
      <c r="BS70" s="18">
        <f t="shared" si="163"/>
        <v>13.155228519007645</v>
      </c>
      <c r="BT70" s="18">
        <f t="shared" si="163"/>
        <v>14.106355062787967</v>
      </c>
      <c r="BV70" s="68">
        <f t="shared" si="129"/>
        <v>-13.41145306124144</v>
      </c>
      <c r="BW70" s="69">
        <f t="shared" si="130"/>
        <v>45.316562872015531</v>
      </c>
      <c r="BX70" s="69">
        <f t="shared" si="131"/>
        <v>31.905109810774089</v>
      </c>
      <c r="BZ70" t="str">
        <f t="shared" ref="BZ70" si="172">BD70</f>
        <v>92 Elementary administration and service occupations</v>
      </c>
      <c r="CA70" s="18">
        <f t="shared" si="164"/>
        <v>18.885938027656231</v>
      </c>
      <c r="CB70" s="18">
        <f t="shared" si="164"/>
        <v>17.98802536810647</v>
      </c>
      <c r="CC70" s="18">
        <f t="shared" si="164"/>
        <v>17.449118310390293</v>
      </c>
      <c r="CD70" s="18">
        <f t="shared" si="164"/>
        <v>18.947270572650744</v>
      </c>
      <c r="CE70" s="18">
        <f t="shared" si="164"/>
        <v>19.619636499833046</v>
      </c>
      <c r="CG70" s="68">
        <f t="shared" si="133"/>
        <v>-38.144620500274421</v>
      </c>
      <c r="CH70" s="69">
        <f t="shared" si="134"/>
        <v>33.469543518715341</v>
      </c>
      <c r="CI70" s="69">
        <f t="shared" si="135"/>
        <v>-4.6750769815590836</v>
      </c>
      <c r="CK70" t="str">
        <f t="shared" ref="CK70" si="173">BO70</f>
        <v>92 Elementary administration and service occupations</v>
      </c>
      <c r="CL70" s="18">
        <f t="shared" si="165"/>
        <v>24.92659461252406</v>
      </c>
      <c r="CM70" s="18">
        <f t="shared" si="165"/>
        <v>20.178653388684729</v>
      </c>
      <c r="CN70" s="18">
        <f t="shared" si="165"/>
        <v>17.968186356814769</v>
      </c>
      <c r="CO70" s="18">
        <f t="shared" si="165"/>
        <v>14.617988561338766</v>
      </c>
      <c r="CP70" s="18">
        <f t="shared" si="165"/>
        <v>12.102060136264649</v>
      </c>
      <c r="CR70" s="68">
        <f t="shared" si="137"/>
        <v>-54.194581892620889</v>
      </c>
      <c r="CS70" s="69">
        <f t="shared" si="138"/>
        <v>19.319729947502516</v>
      </c>
      <c r="CT70" s="69">
        <f t="shared" si="139"/>
        <v>-34.874851945118365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57.399272522167088</v>
      </c>
      <c r="I72" s="67">
        <f>IF(D35&gt;0,I35/D35*100,0)</f>
        <v>59.058254745380367</v>
      </c>
      <c r="J72" s="67">
        <f t="shared" ref="J72" si="175">IF(D35&gt;0,(J35/D35)*100,0)</f>
        <v>116.45752726754746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58.713200082274753</v>
      </c>
      <c r="T72" s="67">
        <f t="shared" ref="T72" si="177">IF(O35&gt;0,T35/O35*100,0)</f>
        <v>61.346432232880588</v>
      </c>
      <c r="U72" s="67">
        <f t="shared" ref="U72" si="178">IF(O35&gt;0,(U35/O35)*100,0)</f>
        <v>120.05963231515535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32.067333877972466</v>
      </c>
      <c r="AE72" s="67">
        <f t="shared" ref="AE72" si="180">IF(Z35&gt;0,AE35/Z35*100,0)</f>
        <v>63.897898168707933</v>
      </c>
      <c r="AF72" s="67">
        <f t="shared" ref="AF72" si="181">IF(Z35&gt;0,(AF35/Z35)*100,0)</f>
        <v>95.965232046680399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16.582018886350298</v>
      </c>
      <c r="AP72" s="67">
        <f t="shared" ref="AP72" si="183">IF(AK35&gt;0,AP35/AK35*100,0)</f>
        <v>57.376451412089168</v>
      </c>
      <c r="AQ72" s="67">
        <f t="shared" ref="AQ72" si="184">IF(AK35&gt;0,(AQ35/AK35)*100,0)</f>
        <v>73.958470298439465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24.416541844121927</v>
      </c>
      <c r="BA72" s="67">
        <f t="shared" ref="BA72" si="186">IF(AV35&gt;0,BA35/AV35*100,0)</f>
        <v>57.450590244550959</v>
      </c>
      <c r="BB72" s="67">
        <f t="shared" ref="BB72" si="187">IF(AV35&gt;0,(BB35/AV35)*100,0)</f>
        <v>81.867132088672889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5.8693245328729384</v>
      </c>
      <c r="BL72" s="67">
        <f t="shared" ref="BL72" si="189">IF(BG35&gt;0,BL35/BG35*100,0)</f>
        <v>46.179824371105767</v>
      </c>
      <c r="BM72" s="67">
        <f t="shared" ref="BM72" si="190">IF(BG35&gt;0,(BM35/BG35)*100,0)</f>
        <v>52.049148903978704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-23.577622339126833</v>
      </c>
      <c r="BW72" s="67">
        <f t="shared" ref="BW72" si="192">IF(BR35&gt;0,BW35/BR35*100,0)</f>
        <v>40.60481203607246</v>
      </c>
      <c r="BX72" s="67">
        <f t="shared" ref="BX72" si="193">IF(BR35&gt;0,(BX35/BR35)*100,0)</f>
        <v>17.027189696945623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-44.987674209255282</v>
      </c>
      <c r="CH72" s="67">
        <f t="shared" ref="CH72" si="195">IF(CC35&gt;0,CH35/CC35*100,0)</f>
        <v>31.015860696769288</v>
      </c>
      <c r="CI72" s="67">
        <f t="shared" ref="CI72" si="196">IF(CC35&gt;0,(CI35/CC35)*100,0)</f>
        <v>-13.971813512485994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-31.991720464277869</v>
      </c>
      <c r="CS72" s="67">
        <f t="shared" ref="CS72" si="198">IF(CN35&gt;0,CS35/CN35*100,0)</f>
        <v>28.581292438142853</v>
      </c>
      <c r="CT72" s="67">
        <f t="shared" ref="CT72" si="199">IF(CN35&gt;0,(CT35/CN35)*100,0)</f>
        <v>-3.4104280261350142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Derby, Derbyshire, Nottingham and Nottinghamshire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Derby, Derbyshire, Nottingham and Nottinghamshire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Derby, Derbyshire, Nottingham and Nottinghamshire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Derby, Derbyshire, Nottingham and Nottinghamshire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Derby, Derbyshire, Nottingham and Nottinghamshire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Derby, Derbyshire, Nottingham and Nottinghamshire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Derby, Derbyshire, Nottingham and Nottinghamshire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Derby, Derbyshire, Nottingham and Nottinghamshire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Derby, Derbyshire, Nottingham and Nottinghamshire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9.1139892211625337</v>
      </c>
      <c r="C82" s="18">
        <f t="shared" si="210"/>
        <v>-3.9840424551118581E-2</v>
      </c>
      <c r="D82" s="18">
        <f t="shared" si="210"/>
        <v>2.2464281622443627</v>
      </c>
      <c r="E82" s="18">
        <f t="shared" si="210"/>
        <v>2.845152943792395</v>
      </c>
      <c r="F82" s="18">
        <f t="shared" ref="F82:F107" si="211">IF(AND(F$6-C$6 &lt;&gt; 0,C8&lt;&gt;0,F8&lt;&gt;0),(EXP(LN(F8/C8)/(F$6-C$6))-1)*100,0)</f>
        <v>2.4752819684471294</v>
      </c>
      <c r="H82" s="18">
        <f t="shared" ref="H82:H107" si="212">IF($F$6-$D$6 &lt;&gt; 0,(EXP(LN(1+(H45/100))/($F$6-$D$6))-1)*100,0)</f>
        <v>2.6451894764365491</v>
      </c>
      <c r="I82" s="18">
        <f t="shared" ref="I82:I107" si="213">IF(D8&gt;0,((1+(I8/D8))^(1/($F$6-$D$6))-1)*100,0)</f>
        <v>3.2588254019002783</v>
      </c>
      <c r="J82" s="18">
        <f t="shared" ref="J82:J107" si="214">IF($F$6-$D$6 &lt;&gt; 0,(EXP(LN(1+(J45/100))/($F$6-$D$6))-1)*100,0)</f>
        <v>5.0609843305865487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10.371567735187615</v>
      </c>
      <c r="N82" s="18">
        <f t="shared" si="215"/>
        <v>-7.4092667638941396</v>
      </c>
      <c r="O82" s="18">
        <f t="shared" si="215"/>
        <v>1.8677958842813203</v>
      </c>
      <c r="P82" s="18">
        <f t="shared" si="215"/>
        <v>2.7912160567867605</v>
      </c>
      <c r="Q82" s="18">
        <f t="shared" ref="Q82:Q107" si="216">IF(AND(Q$6-N$6 &lt;&gt; 0,N8&lt;&gt;0,Q8&lt;&gt;0),(EXP(LN(Q8/N8)/(Q$6-N$6))-1)*100,0)</f>
        <v>1.8343995217806386</v>
      </c>
      <c r="S82" s="18">
        <f t="shared" ref="S82:S107" si="217">IF($F$6-$D$6 &lt;&gt; 0,(EXP(LN(1+(S45/100))/($F$6-$D$6))-1)*100,0)</f>
        <v>2.4824829822181371</v>
      </c>
      <c r="T82" s="18">
        <f t="shared" ref="T82:T107" si="218">IF(O8&gt;0,((1+(T8/O8))^(1/($F$6-$D$6))-1)*100,0)</f>
        <v>3.1941309970025644</v>
      </c>
      <c r="U82" s="18">
        <f t="shared" ref="U82:U107" si="219">IF($F$6-$D$6 &lt;&gt; 0,(EXP(LN(1+(U45/100))/($F$6-$D$6))-1)*100,0)</f>
        <v>4.8923625278623151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3.7034940591692989</v>
      </c>
      <c r="Y82" s="18">
        <f t="shared" si="220"/>
        <v>12.635671208041588</v>
      </c>
      <c r="Z82" s="18">
        <f t="shared" si="220"/>
        <v>-0.4490266192473058</v>
      </c>
      <c r="AA82" s="18">
        <f t="shared" si="220"/>
        <v>1.9251010311594596</v>
      </c>
      <c r="AB82" s="18">
        <f t="shared" ref="AB82:AB107" si="221">IF(AND(AB$6-Y$6 &lt;&gt; 0,Y8&lt;&gt;0,AB8&lt;&gt;0),(EXP(LN(AB8/Y8)/(AB$6-Y$6))-1)*100,0)</f>
        <v>1.8109964966073866</v>
      </c>
      <c r="AD82" s="18">
        <f t="shared" ref="AD82:AD107" si="222">IF($F$6-$D$6 &lt;&gt; 0,(EXP(LN(1+(AD45/100))/($F$6-$D$6))-1)*100,0)</f>
        <v>1.1274999084701864</v>
      </c>
      <c r="AE82" s="18">
        <f t="shared" ref="AE82:AE107" si="223">IF(Z8&gt;0,((1+(AE8/Z8))^(1/($F$6-$D$6))-1)*100,0)</f>
        <v>3.1823255246795634</v>
      </c>
      <c r="AF82" s="18">
        <f t="shared" ref="AF82:AF107" si="224">IF($F$6-$D$6 &lt;&gt; 0,(EXP(LN(1+(AF45/100))/($F$6-$D$6))-1)*100,0)</f>
        <v>3.9305951821232199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2.409934425344229</v>
      </c>
      <c r="AJ82" s="18">
        <f t="shared" si="225"/>
        <v>9.5690174909751171</v>
      </c>
      <c r="AK82" s="18">
        <f t="shared" si="225"/>
        <v>-1.4105242079249791</v>
      </c>
      <c r="AL82" s="18">
        <f t="shared" si="225"/>
        <v>1.183583699639823</v>
      </c>
      <c r="AM82" s="18">
        <f t="shared" ref="AM82:AM107" si="226">IF(AND(AM$6-AJ$6 &lt;&gt; 0,AJ8&lt;&gt;0,AM8&lt;&gt;0),(EXP(LN(AM8/AJ8)/(AM$6-AJ$6))-1)*100,0)</f>
        <v>0.86635344427361538</v>
      </c>
      <c r="AO82" s="18">
        <f t="shared" ref="AO82:AO107" si="227">IF($F$6-$D$6 &lt;&gt; 0,(EXP(LN(1+(AO45/100))/($F$6-$D$6))-1)*100,0)</f>
        <v>0.31138433480699668</v>
      </c>
      <c r="AP82" s="18">
        <f t="shared" ref="AP82:AP107" si="228">IF(AK8&gt;0,((1+(AP8/AK8))^(1/($F$6-$D$6))-1)*100,0)</f>
        <v>2.8526195318725911</v>
      </c>
      <c r="AQ82" s="18">
        <f t="shared" ref="AQ82:AQ107" si="229">IF($F$6-$D$6 &lt;&gt; 0,(EXP(LN(1+(AQ45/100))/($F$6-$D$6))-1)*100,0)</f>
        <v>3.0642155890060252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1.2492228882420298</v>
      </c>
      <c r="AU82" s="18">
        <f t="shared" si="230"/>
        <v>18.023601080509732</v>
      </c>
      <c r="AV82" s="18">
        <f t="shared" si="230"/>
        <v>-1.8841566158551371</v>
      </c>
      <c r="AW82" s="18">
        <f t="shared" si="230"/>
        <v>1.3897589309782798</v>
      </c>
      <c r="AX82" s="18">
        <f t="shared" ref="AX82:AX107" si="231">IF(AND(AX$6-AU$6 &lt;&gt; 0,AU8&lt;&gt;0,AX8&lt;&gt;0),(EXP(LN(AX8/AU8)/(AX$6-AU$6))-1)*100,0)</f>
        <v>1.3124556408738108</v>
      </c>
      <c r="AZ82" s="18">
        <f t="shared" ref="AZ82:AZ107" si="232">IF($F$6-$D$6 &lt;&gt; 0,(EXP(LN(1+(AZ45/100))/($F$6-$D$6))-1)*100,0)</f>
        <v>0.28649215981551013</v>
      </c>
      <c r="BA82" s="18">
        <f t="shared" ref="BA82:BA107" si="233">IF(AV8&gt;0,((1+(BA8/AV8))^(1/($F$6-$D$6))-1)*100,0)</f>
        <v>2.7686120454482266</v>
      </c>
      <c r="BB82" s="18">
        <f t="shared" ref="BB82:BB107" si="234">IF($F$6-$D$6 &lt;&gt; 0,(EXP(LN(1+(BB45/100))/($F$6-$D$6))-1)*100,0)</f>
        <v>2.9653852638141798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6.4658841567360348</v>
      </c>
      <c r="BF82" s="18">
        <f t="shared" si="235"/>
        <v>-0.53863880713319601</v>
      </c>
      <c r="BG82" s="18">
        <f t="shared" si="235"/>
        <v>-2.5325716986098978</v>
      </c>
      <c r="BH82" s="18">
        <f t="shared" si="235"/>
        <v>0.84304332243769764</v>
      </c>
      <c r="BI82" s="18">
        <f t="shared" ref="BI82:BI107" si="236">IF(AND(BI$6-BF$6 &lt;&gt; 0,BF8&lt;&gt;0,BI8&lt;&gt;0),(EXP(LN(BI8/BF8)/(BI$6-BF$6))-1)*100,0)</f>
        <v>-0.31020320729144846</v>
      </c>
      <c r="BK82" s="18">
        <f t="shared" ref="BK82:BK107" si="237">IF($F$6-$D$6 &lt;&gt; 0,(EXP(LN(1+(BK45/100))/($F$6-$D$6))-1)*100,0)</f>
        <v>-0.29495552624405619</v>
      </c>
      <c r="BL82" s="18">
        <f t="shared" ref="BL82:BL107" si="238">IF(BG8&gt;0,((1+(BL8/BG8))^(1/($F$6-$D$6))-1)*100,0)</f>
        <v>2.322107898824366</v>
      </c>
      <c r="BM82" s="18">
        <f t="shared" ref="BM82:BM107" si="239">IF($F$6-$D$6 &lt;&gt; 0,(EXP(LN(1+(BM45/100))/($F$6-$D$6))-1)*100,0)</f>
        <v>2.1095171374932775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4.204775366632596</v>
      </c>
      <c r="BQ82" s="18">
        <f t="shared" si="240"/>
        <v>-2.6435412266617719</v>
      </c>
      <c r="BR82" s="18">
        <f t="shared" si="240"/>
        <v>-4.8661328120824798</v>
      </c>
      <c r="BS82" s="18">
        <f t="shared" si="240"/>
        <v>-2.561006774797725</v>
      </c>
      <c r="BT82" s="18">
        <f t="shared" ref="BT82:BT107" si="241">IF(AND(BT$6-BQ$6 &lt;&gt; 0,BQ8&lt;&gt;0,BT8&lt;&gt;0),(EXP(LN(BT8/BQ8)/(BT$6-BQ$6))-1)*100,0)</f>
        <v>-3.2924178622727895</v>
      </c>
      <c r="BV82" s="18">
        <f t="shared" ref="BV82:BV107" si="242">IF($F$6-$D$6 &lt;&gt; 0,(EXP(LN(1+(BV45/100))/($F$6-$D$6))-1)*100,0)</f>
        <v>-3.3355222164136777</v>
      </c>
      <c r="BW82" s="18">
        <f t="shared" ref="BW82:BW107" si="243">IF(BR8&gt;0,((1+(BW8/BR8))^(1/($F$6-$D$6))-1)*100,0)</f>
        <v>1.9683410154919478</v>
      </c>
      <c r="BX82" s="18">
        <f t="shared" ref="BX82:BX107" si="244">IF($F$6-$D$6 &lt;&gt; 0,(EXP(LN(1+(BX45/100))/($F$6-$D$6))-1)*100,0)</f>
        <v>-0.40604230469469815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1.6465796822706436</v>
      </c>
      <c r="CB82" s="18">
        <f t="shared" si="245"/>
        <v>5.0386554559552321</v>
      </c>
      <c r="CC82" s="18">
        <f t="shared" si="245"/>
        <v>-3.1639214491501533</v>
      </c>
      <c r="CD82" s="18">
        <f t="shared" si="245"/>
        <v>-2.9143035130168582</v>
      </c>
      <c r="CE82" s="18">
        <f t="shared" ref="CE82:CE107" si="246">IF(AND(CE$6-CB$6 &lt;&gt; 0,CB8&lt;&gt;0,CE8&lt;&gt;0),(EXP(LN(CE8/CB8)/(CE$6-CB$6))-1)*100,0)</f>
        <v>-2.5138370626687778</v>
      </c>
      <c r="CG82" s="18">
        <f t="shared" ref="CG82:CG107" si="247">IF($F$6-$D$6 &lt;&gt; 0,(EXP(LN(1+(CG45/100))/($F$6-$D$6))-1)*100,0)</f>
        <v>-2.9975809043173984</v>
      </c>
      <c r="CH82" s="18">
        <f t="shared" ref="CH82:CH107" si="248">IF(CC8&gt;0,((1+(CH8/CC8))^(1/($F$6-$D$6))-1)*100,0)</f>
        <v>2.0593048158410676</v>
      </c>
      <c r="CI82" s="18">
        <f t="shared" ref="CI82:CI107" si="249">IF($F$6-$D$6 &lt;&gt; 0,(EXP(LN(1+(CI45/100))/($F$6-$D$6))-1)*100,0)</f>
        <v>-5.9298383219419382E-2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6.6340270232412291</v>
      </c>
      <c r="CM82" s="18">
        <f t="shared" si="250"/>
        <v>-15.496845198457576</v>
      </c>
      <c r="CN82" s="18">
        <f t="shared" si="250"/>
        <v>-1.4705114497946647</v>
      </c>
      <c r="CO82" s="18">
        <f t="shared" si="250"/>
        <v>-0.9736425896411216</v>
      </c>
      <c r="CP82" s="18">
        <f t="shared" ref="CP82:CP107" si="251">IF(AND(CP$6-CM$6 &lt;&gt; 0,CM8&lt;&gt;0,CP8&lt;&gt;0),(EXP(LN(CP8/CM8)/(CP$6-CM$6))-1)*100,0)</f>
        <v>-2.1043810170075838</v>
      </c>
      <c r="CR82" s="18">
        <f t="shared" ref="CR82:CR107" si="252">IF($F$6-$D$6 &lt;&gt; 0,(EXP(LN(1+(CR45/100))/($F$6-$D$6))-1)*100,0)</f>
        <v>-1.1395433244625108</v>
      </c>
      <c r="CS82" s="18">
        <f t="shared" ref="CS82:CS107" si="253">IF(CN8&gt;0,((1+(CS8/CN8))^(1/($F$6-$D$6))-1)*100,0)</f>
        <v>1.8655239620654962</v>
      </c>
      <c r="CT82" s="18">
        <f t="shared" ref="CT82:CT107" si="254">IF($F$6-$D$6 &lt;&gt; 0,(EXP(LN(1+(CT45/100))/($F$6-$D$6))-1)*100,0)</f>
        <v>1.0033654082043375</v>
      </c>
    </row>
    <row r="83" spans="1:98" x14ac:dyDescent="0.2">
      <c r="A83" t="str">
        <f t="shared" si="209"/>
        <v>12 Other managers and proprietors</v>
      </c>
      <c r="B83" s="18">
        <f t="shared" si="210"/>
        <v>9.1636594436291574</v>
      </c>
      <c r="C83" s="18">
        <f t="shared" si="210"/>
        <v>-12.494312499498028</v>
      </c>
      <c r="D83" s="18">
        <f t="shared" si="210"/>
        <v>8.6810311390255634</v>
      </c>
      <c r="E83" s="18">
        <f t="shared" si="210"/>
        <v>3.7854916308701636</v>
      </c>
      <c r="F83" s="18">
        <f t="shared" si="211"/>
        <v>4.1743306928613499</v>
      </c>
      <c r="H83" s="18">
        <f t="shared" si="212"/>
        <v>5.3923321224831566</v>
      </c>
      <c r="I83" s="18">
        <f t="shared" si="213"/>
        <v>4.5765733193134928</v>
      </c>
      <c r="J83" s="18">
        <f t="shared" si="214"/>
        <v>7.9614054427189274</v>
      </c>
      <c r="L83" t="str">
        <f t="shared" ref="L83:L106" si="255">A83</f>
        <v>12 Other managers and proprietors</v>
      </c>
      <c r="M83" s="18">
        <f t="shared" si="215"/>
        <v>8.8895777619454552</v>
      </c>
      <c r="N83" s="18">
        <f t="shared" si="215"/>
        <v>-8.0755922524798009</v>
      </c>
      <c r="O83" s="18">
        <f t="shared" si="215"/>
        <v>7.9247264700109454</v>
      </c>
      <c r="P83" s="18">
        <f t="shared" si="215"/>
        <v>3.8910581075783046</v>
      </c>
      <c r="Q83" s="18">
        <f t="shared" si="216"/>
        <v>4.3340539436225622</v>
      </c>
      <c r="S83" s="18">
        <f t="shared" si="217"/>
        <v>5.2185789052598963</v>
      </c>
      <c r="T83" s="18">
        <f t="shared" si="218"/>
        <v>4.3824113971717704</v>
      </c>
      <c r="U83" s="18">
        <f t="shared" si="219"/>
        <v>7.7121130969978635</v>
      </c>
      <c r="W83" t="str">
        <f t="shared" ref="W83:W106" si="256">A83</f>
        <v>12 Other managers and proprietors</v>
      </c>
      <c r="X83" s="18">
        <f t="shared" si="220"/>
        <v>1.6927968027659945</v>
      </c>
      <c r="Y83" s="18">
        <f t="shared" si="220"/>
        <v>11.978916878541668</v>
      </c>
      <c r="Z83" s="18">
        <f t="shared" si="220"/>
        <v>5.6554491637565318</v>
      </c>
      <c r="AA83" s="18">
        <f t="shared" si="220"/>
        <v>2.6882896367590003</v>
      </c>
      <c r="AB83" s="18">
        <f t="shared" si="221"/>
        <v>4.1688358248895829</v>
      </c>
      <c r="AD83" s="18">
        <f t="shared" si="222"/>
        <v>3.6679666774948938</v>
      </c>
      <c r="AE83" s="18">
        <f t="shared" si="223"/>
        <v>4.2654939363475419</v>
      </c>
      <c r="AF83" s="18">
        <f t="shared" si="224"/>
        <v>6.5437943815772837</v>
      </c>
      <c r="AH83" t="str">
        <f t="shared" ref="AH83:AH106" si="257">L83</f>
        <v>12 Other managers and proprietors</v>
      </c>
      <c r="AI83" s="18">
        <f t="shared" si="225"/>
        <v>1.5990458139351515</v>
      </c>
      <c r="AJ83" s="18">
        <f t="shared" si="225"/>
        <v>12.069129728494854</v>
      </c>
      <c r="AK83" s="18">
        <f t="shared" si="225"/>
        <v>3.8188244789326031</v>
      </c>
      <c r="AL83" s="18">
        <f t="shared" si="225"/>
        <v>2.3059992490296111</v>
      </c>
      <c r="AM83" s="18">
        <f t="shared" si="226"/>
        <v>3.3635334061528077</v>
      </c>
      <c r="AO83" s="18">
        <f t="shared" si="227"/>
        <v>2.8078089309472976</v>
      </c>
      <c r="AP83" s="18">
        <f t="shared" si="228"/>
        <v>3.9950960946552483</v>
      </c>
      <c r="AQ83" s="18">
        <f t="shared" si="229"/>
        <v>5.7543776790040413</v>
      </c>
      <c r="AS83" t="str">
        <f t="shared" ref="AS83:AS106" si="258">W83</f>
        <v>12 Other managers and proprietors</v>
      </c>
      <c r="AT83" s="18">
        <f t="shared" si="230"/>
        <v>0.40579584565512139</v>
      </c>
      <c r="AU83" s="18">
        <f t="shared" si="230"/>
        <v>15.812542673546325</v>
      </c>
      <c r="AV83" s="18">
        <f t="shared" si="230"/>
        <v>4.7848691717486291</v>
      </c>
      <c r="AW83" s="18">
        <f t="shared" si="230"/>
        <v>2.159292511052846</v>
      </c>
      <c r="AX83" s="18">
        <f t="shared" si="231"/>
        <v>3.7831151987744116</v>
      </c>
      <c r="AZ83" s="18">
        <f t="shared" si="232"/>
        <v>3.0270922684452417</v>
      </c>
      <c r="BA83" s="18">
        <f t="shared" si="233"/>
        <v>3.9140250336287208</v>
      </c>
      <c r="BB83" s="18">
        <f t="shared" si="234"/>
        <v>5.8399991728309564</v>
      </c>
      <c r="BD83" t="str">
        <f t="shared" ref="BD83:BD106" si="259">AH83</f>
        <v>12 Other managers and proprietors</v>
      </c>
      <c r="BE83" s="18">
        <f t="shared" si="235"/>
        <v>2.8666812504536177</v>
      </c>
      <c r="BF83" s="18">
        <f t="shared" si="235"/>
        <v>5.2577124221883986</v>
      </c>
      <c r="BG83" s="18">
        <f t="shared" si="235"/>
        <v>3.287127461834527</v>
      </c>
      <c r="BH83" s="18">
        <f t="shared" si="235"/>
        <v>1.2250759805847888</v>
      </c>
      <c r="BI83" s="18">
        <f t="shared" si="236"/>
        <v>2.1140208603070532</v>
      </c>
      <c r="BK83" s="18">
        <f t="shared" si="237"/>
        <v>1.907811259929737</v>
      </c>
      <c r="BL83" s="18">
        <f t="shared" si="238"/>
        <v>2.962492785816373</v>
      </c>
      <c r="BM83" s="18">
        <f t="shared" si="239"/>
        <v>4.2879876865087319</v>
      </c>
      <c r="BO83" t="str">
        <f t="shared" ref="BO83:BO106" si="260">AS83</f>
        <v>12 Other managers and proprietors</v>
      </c>
      <c r="BP83" s="18">
        <f t="shared" si="240"/>
        <v>3.2528630138044967</v>
      </c>
      <c r="BQ83" s="18">
        <f t="shared" si="240"/>
        <v>-2.9628588722799942</v>
      </c>
      <c r="BR83" s="18">
        <f t="shared" si="240"/>
        <v>2.0977872449604584</v>
      </c>
      <c r="BS83" s="18">
        <f t="shared" si="240"/>
        <v>-0.97677554608254225</v>
      </c>
      <c r="BT83" s="18">
        <f t="shared" si="241"/>
        <v>-0.15256961389380486</v>
      </c>
      <c r="BV83" s="18">
        <f t="shared" si="242"/>
        <v>3.765110873286126E-2</v>
      </c>
      <c r="BW83" s="18">
        <f t="shared" si="243"/>
        <v>3.0331343496394325</v>
      </c>
      <c r="BX83" s="18">
        <f t="shared" si="244"/>
        <v>3.057937908037478</v>
      </c>
      <c r="BZ83" t="str">
        <f t="shared" ref="BZ83:BZ106" si="261">BD83</f>
        <v>12 Other managers and proprietors</v>
      </c>
      <c r="CA83" s="18">
        <f t="shared" si="245"/>
        <v>-1.3551098656689353</v>
      </c>
      <c r="CB83" s="18">
        <f t="shared" si="245"/>
        <v>4.661569660208098</v>
      </c>
      <c r="CC83" s="18">
        <f t="shared" si="245"/>
        <v>0.87357001596102268</v>
      </c>
      <c r="CD83" s="18">
        <f t="shared" si="245"/>
        <v>-3.2238461606311497</v>
      </c>
      <c r="CE83" s="18">
        <f t="shared" si="246"/>
        <v>-1.4804632095237413</v>
      </c>
      <c r="CG83" s="18">
        <f t="shared" si="247"/>
        <v>-1.8768754458572734</v>
      </c>
      <c r="CH83" s="18">
        <f t="shared" si="248"/>
        <v>2.4591390639143063</v>
      </c>
      <c r="CI83" s="18">
        <f t="shared" si="249"/>
        <v>1.1793097491092475</v>
      </c>
      <c r="CK83" t="str">
        <f t="shared" ref="CK83:CK106" si="262">BO83</f>
        <v>12 Other managers and proprietors</v>
      </c>
      <c r="CL83" s="18">
        <f t="shared" si="250"/>
        <v>3.4814611628590564</v>
      </c>
      <c r="CM83" s="18">
        <f t="shared" si="250"/>
        <v>-9.8485448355671643</v>
      </c>
      <c r="CN83" s="18">
        <f t="shared" si="250"/>
        <v>8.3233499490661167</v>
      </c>
      <c r="CO83" s="18">
        <f t="shared" si="250"/>
        <v>1.0196397865944729</v>
      </c>
      <c r="CP83" s="18">
        <f t="shared" si="251"/>
        <v>2.5156292514757039</v>
      </c>
      <c r="CR83" s="18">
        <f t="shared" si="252"/>
        <v>3.3977855891980546</v>
      </c>
      <c r="CS83" s="18">
        <f t="shared" si="253"/>
        <v>3.0418444763317565</v>
      </c>
      <c r="CT83" s="18">
        <f t="shared" si="254"/>
        <v>5.4548562043043924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9.8822254519364439</v>
      </c>
      <c r="C84" s="18">
        <f t="shared" si="210"/>
        <v>-3.540327439749702</v>
      </c>
      <c r="D84" s="18">
        <f t="shared" si="210"/>
        <v>4.2616583072677461</v>
      </c>
      <c r="E84" s="18">
        <f t="shared" si="210"/>
        <v>2.7514307688164097</v>
      </c>
      <c r="F84" s="18">
        <f t="shared" si="211"/>
        <v>2.8141718003724669</v>
      </c>
      <c r="H84" s="18">
        <f t="shared" si="212"/>
        <v>3.2523935438420137</v>
      </c>
      <c r="I84" s="18">
        <f t="shared" si="213"/>
        <v>2.7107590702826867</v>
      </c>
      <c r="J84" s="18">
        <f t="shared" si="214"/>
        <v>5.1033744072604303</v>
      </c>
      <c r="L84" t="str">
        <f t="shared" si="255"/>
        <v>21 Science, research, engineering and technology professionals</v>
      </c>
      <c r="M84" s="18">
        <f t="shared" si="215"/>
        <v>10.105652017970069</v>
      </c>
      <c r="N84" s="18">
        <f t="shared" si="215"/>
        <v>-3.1383579422525121</v>
      </c>
      <c r="O84" s="18">
        <f t="shared" si="215"/>
        <v>4.9892698654255385</v>
      </c>
      <c r="P84" s="18">
        <f t="shared" si="215"/>
        <v>3.0428284801977012</v>
      </c>
      <c r="Q84" s="18">
        <f t="shared" si="216"/>
        <v>3.2472237034079532</v>
      </c>
      <c r="S84" s="18">
        <f t="shared" si="217"/>
        <v>3.6875993295372167</v>
      </c>
      <c r="T84" s="18">
        <f t="shared" si="218"/>
        <v>2.9110986782485693</v>
      </c>
      <c r="U84" s="18">
        <f t="shared" si="219"/>
        <v>5.584345853324546</v>
      </c>
      <c r="W84" t="str">
        <f t="shared" si="256"/>
        <v>21 Science, research, engineering and technology professionals</v>
      </c>
      <c r="X84" s="18">
        <f t="shared" si="220"/>
        <v>1.7383640424549984</v>
      </c>
      <c r="Y84" s="18">
        <f t="shared" si="220"/>
        <v>12.688377057288424</v>
      </c>
      <c r="Z84" s="18">
        <f t="shared" si="220"/>
        <v>0.83991216171659389</v>
      </c>
      <c r="AA84" s="18">
        <f t="shared" si="220"/>
        <v>1.0255413350102049</v>
      </c>
      <c r="AB84" s="18">
        <f t="shared" si="221"/>
        <v>1.6592918246586486</v>
      </c>
      <c r="AD84" s="18">
        <f t="shared" si="222"/>
        <v>0.96362700696233095</v>
      </c>
      <c r="AE84" s="18">
        <f t="shared" si="223"/>
        <v>2.3659629472293942</v>
      </c>
      <c r="AF84" s="18">
        <f t="shared" si="224"/>
        <v>3.0740851778144895</v>
      </c>
      <c r="AH84" t="str">
        <f t="shared" si="257"/>
        <v>21 Science, research, engineering and technology professionals</v>
      </c>
      <c r="AI84" s="18">
        <f t="shared" si="225"/>
        <v>0.91411624990749285</v>
      </c>
      <c r="AJ84" s="18">
        <f t="shared" si="225"/>
        <v>18.226233341786834</v>
      </c>
      <c r="AK84" s="18">
        <f t="shared" si="225"/>
        <v>0.73126751221257447</v>
      </c>
      <c r="AL84" s="18">
        <f t="shared" si="225"/>
        <v>1.5698066092847629</v>
      </c>
      <c r="AM84" s="18">
        <f t="shared" si="226"/>
        <v>2.273083541950327</v>
      </c>
      <c r="AO84" s="18">
        <f t="shared" si="227"/>
        <v>1.289520829021118</v>
      </c>
      <c r="AP84" s="18">
        <f t="shared" si="228"/>
        <v>2.3825852205605402</v>
      </c>
      <c r="AQ84" s="18">
        <f t="shared" si="229"/>
        <v>3.3340888556578019</v>
      </c>
      <c r="AS84" t="str">
        <f t="shared" si="258"/>
        <v>21 Science, research, engineering and technology professionals</v>
      </c>
      <c r="AT84" s="18">
        <f t="shared" si="230"/>
        <v>-0.6331141902478632</v>
      </c>
      <c r="AU84" s="18">
        <f t="shared" si="230"/>
        <v>17.703878943929354</v>
      </c>
      <c r="AV84" s="18">
        <f t="shared" si="230"/>
        <v>-1.0859789543249398</v>
      </c>
      <c r="AW84" s="18">
        <f t="shared" si="230"/>
        <v>0.53577045877253315</v>
      </c>
      <c r="AX84" s="18">
        <f t="shared" si="231"/>
        <v>1.016632182979893</v>
      </c>
      <c r="AZ84" s="18">
        <f t="shared" si="232"/>
        <v>-7.7457395528779394E-3</v>
      </c>
      <c r="BA84" s="18">
        <f t="shared" si="233"/>
        <v>1.9959574733434682</v>
      </c>
      <c r="BB84" s="18">
        <f t="shared" si="234"/>
        <v>1.9900847298277347</v>
      </c>
      <c r="BD84" t="str">
        <f t="shared" si="259"/>
        <v>21 Science, research, engineering and technology professionals</v>
      </c>
      <c r="BE84" s="18">
        <f t="shared" si="235"/>
        <v>5.9303788161298998</v>
      </c>
      <c r="BF84" s="18">
        <f t="shared" si="235"/>
        <v>-2.5530440415615252</v>
      </c>
      <c r="BG84" s="18">
        <f t="shared" si="235"/>
        <v>-0.57088842155520458</v>
      </c>
      <c r="BH84" s="18">
        <f t="shared" si="235"/>
        <v>0.44305160556727952</v>
      </c>
      <c r="BI84" s="18">
        <f t="shared" si="236"/>
        <v>-6.423502459482755E-2</v>
      </c>
      <c r="BK84" s="18">
        <f t="shared" si="237"/>
        <v>0.10392790913194005</v>
      </c>
      <c r="BL84" s="18">
        <f t="shared" si="238"/>
        <v>1.8041845319628047</v>
      </c>
      <c r="BM84" s="18">
        <f t="shared" si="239"/>
        <v>1.8852346536854192</v>
      </c>
      <c r="BO84" t="str">
        <f t="shared" si="260"/>
        <v>21 Science, research, engineering and technology professionals</v>
      </c>
      <c r="BP84" s="18">
        <f t="shared" si="240"/>
        <v>4.2955853841168734</v>
      </c>
      <c r="BQ84" s="18">
        <f t="shared" si="240"/>
        <v>-0.48763806908064256</v>
      </c>
      <c r="BR84" s="18">
        <f t="shared" si="240"/>
        <v>-1.9868974797140226</v>
      </c>
      <c r="BS84" s="18">
        <f t="shared" si="240"/>
        <v>-1.22937480579276</v>
      </c>
      <c r="BT84" s="18">
        <f t="shared" si="241"/>
        <v>-1.4206423198617202</v>
      </c>
      <c r="BV84" s="18">
        <f t="shared" si="242"/>
        <v>-1.482530665173265</v>
      </c>
      <c r="BW84" s="18">
        <f t="shared" si="243"/>
        <v>1.743907384315313</v>
      </c>
      <c r="BX84" s="18">
        <f t="shared" si="244"/>
        <v>0.60896239833834187</v>
      </c>
      <c r="BZ84" t="str">
        <f t="shared" si="261"/>
        <v>21 Science, research, engineering and technology professionals</v>
      </c>
      <c r="CA84" s="18">
        <f t="shared" si="245"/>
        <v>3.3481911263870234</v>
      </c>
      <c r="CB84" s="18">
        <f t="shared" si="245"/>
        <v>3.0701195976262863</v>
      </c>
      <c r="CC84" s="18">
        <f t="shared" si="245"/>
        <v>-2.1530598769939235</v>
      </c>
      <c r="CD84" s="18">
        <f t="shared" si="245"/>
        <v>-3.3110389100995508</v>
      </c>
      <c r="CE84" s="18">
        <f t="shared" si="246"/>
        <v>-2.5622217641374512</v>
      </c>
      <c r="CG84" s="18">
        <f t="shared" si="247"/>
        <v>-2.9265766543573823</v>
      </c>
      <c r="CH84" s="18">
        <f t="shared" si="248"/>
        <v>1.5749641457832197</v>
      </c>
      <c r="CI84" s="18">
        <f t="shared" si="249"/>
        <v>-0.66593864223272181</v>
      </c>
      <c r="CK84" t="str">
        <f t="shared" si="262"/>
        <v>21 Science, research, engineering and technology professionals</v>
      </c>
      <c r="CL84" s="18">
        <f t="shared" si="250"/>
        <v>7.9015099165880454</v>
      </c>
      <c r="CM84" s="18">
        <f t="shared" si="250"/>
        <v>-7.4265818629811626</v>
      </c>
      <c r="CN84" s="18">
        <f t="shared" si="250"/>
        <v>6.3070317325555791</v>
      </c>
      <c r="CO84" s="18">
        <f t="shared" si="250"/>
        <v>-0.77292990058254185</v>
      </c>
      <c r="CP84" s="18">
        <f t="shared" si="251"/>
        <v>0.94850027065205289</v>
      </c>
      <c r="CR84" s="18">
        <f t="shared" si="252"/>
        <v>1.5330524223648334</v>
      </c>
      <c r="CS84" s="18">
        <f t="shared" si="253"/>
        <v>2.1105224092848429</v>
      </c>
      <c r="CT84" s="18">
        <f t="shared" si="254"/>
        <v>3.2865453481940587</v>
      </c>
    </row>
    <row r="85" spans="1:98" x14ac:dyDescent="0.2">
      <c r="A85" t="str">
        <f t="shared" si="209"/>
        <v>22 Health professionals</v>
      </c>
      <c r="B85" s="18">
        <f t="shared" si="210"/>
        <v>9.9068046038333968</v>
      </c>
      <c r="C85" s="18">
        <f t="shared" si="210"/>
        <v>-10.308326723472195</v>
      </c>
      <c r="D85" s="18">
        <f t="shared" si="210"/>
        <v>4.9138818900171799</v>
      </c>
      <c r="E85" s="18">
        <f t="shared" si="210"/>
        <v>2.6355660505983147</v>
      </c>
      <c r="F85" s="18">
        <f t="shared" si="211"/>
        <v>2.4751311876845872</v>
      </c>
      <c r="H85" s="18">
        <f t="shared" si="212"/>
        <v>3.3894535863286279</v>
      </c>
      <c r="I85" s="18">
        <f t="shared" si="213"/>
        <v>3.3070994824792699</v>
      </c>
      <c r="J85" s="18">
        <f t="shared" si="214"/>
        <v>5.6415330984647127</v>
      </c>
      <c r="L85" t="str">
        <f t="shared" si="255"/>
        <v>22 Health professionals</v>
      </c>
      <c r="M85" s="18">
        <f t="shared" si="215"/>
        <v>10.605628820081847</v>
      </c>
      <c r="N85" s="18">
        <f t="shared" si="215"/>
        <v>-13.478391712066284</v>
      </c>
      <c r="O85" s="18">
        <f t="shared" si="215"/>
        <v>4.0700529520395712</v>
      </c>
      <c r="P85" s="18">
        <f t="shared" si="215"/>
        <v>2.2581357390354828</v>
      </c>
      <c r="Q85" s="18">
        <f t="shared" si="216"/>
        <v>1.7526575002327238</v>
      </c>
      <c r="S85" s="18">
        <f t="shared" si="217"/>
        <v>2.8585755770225374</v>
      </c>
      <c r="T85" s="18">
        <f t="shared" si="218"/>
        <v>3.2022777557437543</v>
      </c>
      <c r="U85" s="18">
        <f t="shared" si="219"/>
        <v>5.172277439011741</v>
      </c>
      <c r="W85" t="str">
        <f t="shared" si="256"/>
        <v>22 Health professionals</v>
      </c>
      <c r="X85" s="18">
        <f t="shared" si="220"/>
        <v>3.9595125423687483</v>
      </c>
      <c r="Y85" s="18">
        <f t="shared" si="220"/>
        <v>5.9421228710458296</v>
      </c>
      <c r="Z85" s="18">
        <f t="shared" si="220"/>
        <v>2.8180789428887243</v>
      </c>
      <c r="AA85" s="18">
        <f t="shared" si="220"/>
        <v>1.7662465558902829</v>
      </c>
      <c r="AB85" s="18">
        <f t="shared" si="221"/>
        <v>2.3507086694473323</v>
      </c>
      <c r="AD85" s="18">
        <f t="shared" si="222"/>
        <v>2.1156562962196146</v>
      </c>
      <c r="AE85" s="18">
        <f t="shared" si="223"/>
        <v>3.6577241407646399</v>
      </c>
      <c r="AF85" s="18">
        <f t="shared" si="224"/>
        <v>5.0136909552417119</v>
      </c>
      <c r="AH85" t="str">
        <f t="shared" si="257"/>
        <v>22 Health professionals</v>
      </c>
      <c r="AI85" s="18">
        <f t="shared" si="225"/>
        <v>-5.9360819804008873</v>
      </c>
      <c r="AJ85" s="18">
        <f t="shared" si="225"/>
        <v>-3.9419654186791275</v>
      </c>
      <c r="AK85" s="18">
        <f t="shared" si="225"/>
        <v>-9.3167585385378828</v>
      </c>
      <c r="AL85" s="18">
        <f t="shared" si="225"/>
        <v>-8.8595254430534514</v>
      </c>
      <c r="AM85" s="18">
        <f t="shared" si="226"/>
        <v>-8.7032940611001308</v>
      </c>
      <c r="AO85" s="18">
        <f t="shared" si="227"/>
        <v>-9.0121920592654998</v>
      </c>
      <c r="AP85" s="18">
        <f t="shared" si="228"/>
        <v>1.2755594644579871</v>
      </c>
      <c r="AQ85" s="18">
        <f t="shared" si="229"/>
        <v>-5.1572614749953116</v>
      </c>
      <c r="AS85" t="str">
        <f t="shared" si="258"/>
        <v>22 Health professionals</v>
      </c>
      <c r="AT85" s="18">
        <f t="shared" si="230"/>
        <v>4.4434036354682904</v>
      </c>
      <c r="AU85" s="18">
        <f t="shared" si="230"/>
        <v>15.004460996177936</v>
      </c>
      <c r="AV85" s="18">
        <f t="shared" si="230"/>
        <v>1.4179868929096839</v>
      </c>
      <c r="AW85" s="18">
        <f t="shared" si="230"/>
        <v>1.5355736060037373</v>
      </c>
      <c r="AX85" s="18">
        <f t="shared" si="231"/>
        <v>2.2920759948373393</v>
      </c>
      <c r="AZ85" s="18">
        <f t="shared" si="232"/>
        <v>1.4963628946435659</v>
      </c>
      <c r="BA85" s="18">
        <f t="shared" si="233"/>
        <v>3.1359195652736815</v>
      </c>
      <c r="BB85" s="18">
        <f t="shared" si="234"/>
        <v>4.1437745468433151</v>
      </c>
      <c r="BD85" t="str">
        <f t="shared" si="259"/>
        <v>22 Health professionals</v>
      </c>
      <c r="BE85" s="18">
        <f t="shared" si="235"/>
        <v>6.1249208771331887</v>
      </c>
      <c r="BF85" s="18">
        <f t="shared" si="235"/>
        <v>8.1175183375661106</v>
      </c>
      <c r="BG85" s="18">
        <f t="shared" si="235"/>
        <v>1.1688840061045092</v>
      </c>
      <c r="BH85" s="18">
        <f t="shared" si="235"/>
        <v>0.61935700908339886</v>
      </c>
      <c r="BI85" s="18">
        <f t="shared" si="236"/>
        <v>1.2445466727471155</v>
      </c>
      <c r="BK85" s="18">
        <f t="shared" si="237"/>
        <v>0.80220021498649263</v>
      </c>
      <c r="BL85" s="18">
        <f t="shared" si="238"/>
        <v>3.1012121498581902</v>
      </c>
      <c r="BM85" s="18">
        <f t="shared" si="239"/>
        <v>3.6349564417631042</v>
      </c>
      <c r="BO85" t="str">
        <f t="shared" si="260"/>
        <v>22 Health professionals</v>
      </c>
      <c r="BP85" s="18">
        <f t="shared" si="240"/>
        <v>4.2821709096367622</v>
      </c>
      <c r="BQ85" s="18">
        <f t="shared" si="240"/>
        <v>5.3854283381700174</v>
      </c>
      <c r="BR85" s="18">
        <f t="shared" si="240"/>
        <v>-1.3670650921961514</v>
      </c>
      <c r="BS85" s="18">
        <f t="shared" si="240"/>
        <v>-2.2334305524008169</v>
      </c>
      <c r="BT85" s="18">
        <f t="shared" si="241"/>
        <v>-1.5026305911857496</v>
      </c>
      <c r="BV85" s="18">
        <f t="shared" si="242"/>
        <v>-1.9454909306744761</v>
      </c>
      <c r="BW85" s="18">
        <f t="shared" si="243"/>
        <v>2.4686142355142104</v>
      </c>
      <c r="BX85" s="18">
        <f t="shared" si="244"/>
        <v>1.1460951888884185</v>
      </c>
      <c r="BZ85" t="str">
        <f t="shared" si="261"/>
        <v>22 Health professionals</v>
      </c>
      <c r="CA85" s="18">
        <f t="shared" si="245"/>
        <v>-0.67952131535617966</v>
      </c>
      <c r="CB85" s="18">
        <f t="shared" si="245"/>
        <v>1.4263219245891356E-2</v>
      </c>
      <c r="CC85" s="18">
        <f t="shared" si="245"/>
        <v>2.6543641439150667</v>
      </c>
      <c r="CD85" s="18">
        <f t="shared" si="245"/>
        <v>-3.9364870143193675</v>
      </c>
      <c r="CE85" s="18">
        <f t="shared" si="246"/>
        <v>-1.6762679858872365</v>
      </c>
      <c r="CG85" s="18">
        <f t="shared" si="247"/>
        <v>-1.7879486835459812</v>
      </c>
      <c r="CH85" s="18">
        <f t="shared" si="248"/>
        <v>2.3569751548276008</v>
      </c>
      <c r="CI85" s="18">
        <f t="shared" si="249"/>
        <v>1.1163124143458214</v>
      </c>
      <c r="CK85" t="str">
        <f t="shared" si="262"/>
        <v>22 Health professionals</v>
      </c>
      <c r="CL85" s="18">
        <f t="shared" si="250"/>
        <v>8.8467954909799964</v>
      </c>
      <c r="CM85" s="18">
        <f t="shared" si="250"/>
        <v>-6.4556177715882619</v>
      </c>
      <c r="CN85" s="18">
        <f t="shared" si="250"/>
        <v>6.3302434228085902</v>
      </c>
      <c r="CO85" s="18">
        <f t="shared" si="250"/>
        <v>0.45563710433937921</v>
      </c>
      <c r="CP85" s="18">
        <f t="shared" si="251"/>
        <v>1.8011782838393664</v>
      </c>
      <c r="CR85" s="18">
        <f t="shared" si="252"/>
        <v>2.376861359861504</v>
      </c>
      <c r="CS85" s="18">
        <f t="shared" si="253"/>
        <v>2.983295222388449</v>
      </c>
      <c r="CT85" s="18">
        <f t="shared" si="254"/>
        <v>4.6472716275709036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4.7672227898902575</v>
      </c>
      <c r="C86" s="18">
        <f t="shared" si="210"/>
        <v>-1.9436576328613842</v>
      </c>
      <c r="D86" s="18">
        <f t="shared" si="210"/>
        <v>1.9332406149744186</v>
      </c>
      <c r="E86" s="18">
        <f t="shared" si="210"/>
        <v>1.2892043091382144</v>
      </c>
      <c r="F86" s="18">
        <f t="shared" si="211"/>
        <v>1.2844799562287346</v>
      </c>
      <c r="H86" s="18">
        <f t="shared" si="212"/>
        <v>1.5034296744337983</v>
      </c>
      <c r="I86" s="18">
        <f t="shared" si="213"/>
        <v>2.8594117429615595</v>
      </c>
      <c r="J86" s="18">
        <f t="shared" si="214"/>
        <v>3.9081740332984172</v>
      </c>
      <c r="L86" t="str">
        <f t="shared" si="255"/>
        <v>23 Teaching and other educational professionals</v>
      </c>
      <c r="M86" s="18">
        <f t="shared" si="215"/>
        <v>6.178837666858561</v>
      </c>
      <c r="N86" s="18">
        <f t="shared" si="215"/>
        <v>-3.5634126681777123</v>
      </c>
      <c r="O86" s="18">
        <f t="shared" si="215"/>
        <v>1.7603414208572365</v>
      </c>
      <c r="P86" s="18">
        <f t="shared" si="215"/>
        <v>1.2896081526891479</v>
      </c>
      <c r="Q86" s="18">
        <f t="shared" si="216"/>
        <v>1.1256835133631737</v>
      </c>
      <c r="S86" s="18">
        <f t="shared" si="217"/>
        <v>1.4462767915666142</v>
      </c>
      <c r="T86" s="18">
        <f t="shared" si="218"/>
        <v>2.9008404581444713</v>
      </c>
      <c r="U86" s="18">
        <f t="shared" si="219"/>
        <v>3.903200767853976</v>
      </c>
      <c r="W86" t="str">
        <f t="shared" si="256"/>
        <v>23 Teaching and other educational professionals</v>
      </c>
      <c r="X86" s="18">
        <f t="shared" si="220"/>
        <v>-3.440958639927405</v>
      </c>
      <c r="Y86" s="18">
        <f t="shared" si="220"/>
        <v>16.570478902275521</v>
      </c>
      <c r="Z86" s="18">
        <f t="shared" si="220"/>
        <v>-3.2847976480431695</v>
      </c>
      <c r="AA86" s="18">
        <f t="shared" si="220"/>
        <v>-1.755696524403505</v>
      </c>
      <c r="AB86" s="18">
        <f t="shared" si="221"/>
        <v>-1.1854254131108855</v>
      </c>
      <c r="AD86" s="18">
        <f t="shared" si="222"/>
        <v>-2.2680643762123975</v>
      </c>
      <c r="AE86" s="18">
        <f t="shared" si="223"/>
        <v>2.4962453374222093</v>
      </c>
      <c r="AF86" s="18">
        <f t="shared" si="224"/>
        <v>0.97311138913005468</v>
      </c>
      <c r="AH86" t="str">
        <f t="shared" si="257"/>
        <v>23 Teaching and other educational professionals</v>
      </c>
      <c r="AI86" s="18">
        <f t="shared" si="225"/>
        <v>-13.734480400166159</v>
      </c>
      <c r="AJ86" s="18">
        <f t="shared" si="225"/>
        <v>2.7045645544514718</v>
      </c>
      <c r="AK86" s="18">
        <f t="shared" si="225"/>
        <v>-9.5163363145086777</v>
      </c>
      <c r="AL86" s="18">
        <f t="shared" si="225"/>
        <v>4.7201314716605047E-2</v>
      </c>
      <c r="AM86" s="18">
        <f t="shared" si="226"/>
        <v>-2.886271227736581</v>
      </c>
      <c r="AO86" s="18">
        <f t="shared" si="227"/>
        <v>-3.2479842745491316</v>
      </c>
      <c r="AP86" s="18">
        <f t="shared" si="228"/>
        <v>1.1598439726110188</v>
      </c>
      <c r="AQ86" s="18">
        <f t="shared" si="229"/>
        <v>-1.4911284967890182</v>
      </c>
      <c r="AS86" t="str">
        <f t="shared" si="258"/>
        <v>23 Teaching and other educational professionals</v>
      </c>
      <c r="AT86" s="18">
        <f t="shared" si="230"/>
        <v>-3.0938506920585751</v>
      </c>
      <c r="AU86" s="18">
        <f t="shared" si="230"/>
        <v>20.867438513629889</v>
      </c>
      <c r="AV86" s="18">
        <f t="shared" si="230"/>
        <v>-3.5463289286489452</v>
      </c>
      <c r="AW86" s="18">
        <f t="shared" si="230"/>
        <v>-0.98095965492976944</v>
      </c>
      <c r="AX86" s="18">
        <f t="shared" si="231"/>
        <v>-0.55839137951617657</v>
      </c>
      <c r="AZ86" s="18">
        <f t="shared" si="232"/>
        <v>-1.8435757056857738</v>
      </c>
      <c r="BA86" s="18">
        <f t="shared" si="233"/>
        <v>2.2665671330340587</v>
      </c>
      <c r="BB86" s="18">
        <f t="shared" si="234"/>
        <v>0.97144508682511788</v>
      </c>
      <c r="BD86" t="str">
        <f t="shared" si="259"/>
        <v>23 Teaching and other educational professionals</v>
      </c>
      <c r="BE86" s="18">
        <f t="shared" si="235"/>
        <v>2.7979686741255394</v>
      </c>
      <c r="BF86" s="18">
        <f t="shared" si="235"/>
        <v>14.247587282593543</v>
      </c>
      <c r="BG86" s="18">
        <f t="shared" si="235"/>
        <v>-0.12810867539448934</v>
      </c>
      <c r="BH86" s="18">
        <f t="shared" si="235"/>
        <v>1.4960561114897075</v>
      </c>
      <c r="BI86" s="18">
        <f t="shared" si="236"/>
        <v>1.7354223618600617</v>
      </c>
      <c r="BK86" s="18">
        <f t="shared" si="237"/>
        <v>0.9517540897800103</v>
      </c>
      <c r="BL86" s="18">
        <f t="shared" si="238"/>
        <v>2.5335620979050733</v>
      </c>
      <c r="BM86" s="18">
        <f t="shared" si="239"/>
        <v>3.2177316308378279</v>
      </c>
      <c r="BO86" t="str">
        <f t="shared" si="260"/>
        <v>23 Teaching and other educational professionals</v>
      </c>
      <c r="BP86" s="18">
        <f t="shared" si="240"/>
        <v>4.4589889377522063E-2</v>
      </c>
      <c r="BQ86" s="18">
        <f t="shared" si="240"/>
        <v>14.335288991715922</v>
      </c>
      <c r="BR86" s="18">
        <f t="shared" si="240"/>
        <v>-3.2411782015097423</v>
      </c>
      <c r="BS86" s="18">
        <f t="shared" si="240"/>
        <v>-2.2735995238582385</v>
      </c>
      <c r="BT86" s="18">
        <f t="shared" si="241"/>
        <v>-1.6165582959277947</v>
      </c>
      <c r="BV86" s="18">
        <f t="shared" si="242"/>
        <v>-2.5971960761766666</v>
      </c>
      <c r="BW86" s="18">
        <f t="shared" si="243"/>
        <v>2.2372523657251175</v>
      </c>
      <c r="BX86" s="18">
        <f t="shared" si="244"/>
        <v>0.43617116870016126</v>
      </c>
      <c r="BZ86" t="str">
        <f t="shared" si="261"/>
        <v>23 Teaching and other educational professionals</v>
      </c>
      <c r="CA86" s="18">
        <f t="shared" si="245"/>
        <v>-2.5822228406894299</v>
      </c>
      <c r="CB86" s="18">
        <f t="shared" si="245"/>
        <v>20.944222621504437</v>
      </c>
      <c r="CC86" s="18">
        <f t="shared" si="245"/>
        <v>-0.76436201848674168</v>
      </c>
      <c r="CD86" s="18">
        <f t="shared" si="245"/>
        <v>-2.8671137042133199</v>
      </c>
      <c r="CE86" s="18">
        <f t="shared" si="246"/>
        <v>-0.86565308905302008</v>
      </c>
      <c r="CG86" s="18">
        <f t="shared" si="247"/>
        <v>-2.171194374372587</v>
      </c>
      <c r="CH86" s="18">
        <f t="shared" si="248"/>
        <v>2.2591069573234535</v>
      </c>
      <c r="CI86" s="18">
        <f t="shared" si="249"/>
        <v>0.74352280896365919</v>
      </c>
      <c r="CK86" t="str">
        <f t="shared" si="262"/>
        <v>23 Teaching and other educational professionals</v>
      </c>
      <c r="CL86" s="18">
        <f t="shared" si="250"/>
        <v>8.0886750810005736</v>
      </c>
      <c r="CM86" s="18">
        <f t="shared" si="250"/>
        <v>16.70757707808248</v>
      </c>
      <c r="CN86" s="18">
        <f t="shared" si="250"/>
        <v>5.7684115824703008</v>
      </c>
      <c r="CO86" s="18">
        <f t="shared" si="250"/>
        <v>-0.99105037346870484</v>
      </c>
      <c r="CP86" s="18">
        <f t="shared" si="251"/>
        <v>2.1178043674330294</v>
      </c>
      <c r="CR86" s="18">
        <f t="shared" si="252"/>
        <v>1.2126889020874776</v>
      </c>
      <c r="CS86" s="18">
        <f t="shared" si="253"/>
        <v>3.0079625369317187</v>
      </c>
      <c r="CT86" s="18">
        <f t="shared" si="254"/>
        <v>3.8326548140952044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10.098796050495839</v>
      </c>
      <c r="C87" s="18">
        <f t="shared" si="210"/>
        <v>1.1637999780669928</v>
      </c>
      <c r="D87" s="18">
        <f t="shared" si="210"/>
        <v>5.7237157327165722</v>
      </c>
      <c r="E87" s="18">
        <f t="shared" si="210"/>
        <v>3.1584810181227496</v>
      </c>
      <c r="F87" s="18">
        <f t="shared" si="211"/>
        <v>3.8265774828461385</v>
      </c>
      <c r="H87" s="18">
        <f t="shared" si="212"/>
        <v>4.0065678551960415</v>
      </c>
      <c r="I87" s="18">
        <f t="shared" si="213"/>
        <v>3.5649722024573505</v>
      </c>
      <c r="J87" s="18">
        <f t="shared" si="214"/>
        <v>6.2815681740860052</v>
      </c>
      <c r="L87" t="str">
        <f t="shared" si="255"/>
        <v>24 Business, media and public service professionals</v>
      </c>
      <c r="M87" s="18">
        <f t="shared" si="215"/>
        <v>11.269813137387729</v>
      </c>
      <c r="N87" s="18">
        <f t="shared" si="215"/>
        <v>1.1781025885367002</v>
      </c>
      <c r="O87" s="18">
        <f t="shared" si="215"/>
        <v>4.5328543739099336</v>
      </c>
      <c r="P87" s="18">
        <f t="shared" si="215"/>
        <v>2.6542164755556596</v>
      </c>
      <c r="Q87" s="18">
        <f t="shared" si="216"/>
        <v>3.1442224835482646</v>
      </c>
      <c r="S87" s="18">
        <f t="shared" si="217"/>
        <v>3.2766474483746366</v>
      </c>
      <c r="T87" s="18">
        <f t="shared" si="218"/>
        <v>3.315850346829885</v>
      </c>
      <c r="U87" s="18">
        <f t="shared" si="219"/>
        <v>5.5647533136356397</v>
      </c>
      <c r="W87" t="str">
        <f t="shared" si="256"/>
        <v>24 Business, media and public service professionals</v>
      </c>
      <c r="X87" s="18">
        <f t="shared" si="220"/>
        <v>2.918367136315303</v>
      </c>
      <c r="Y87" s="18">
        <f t="shared" si="220"/>
        <v>22.860935316138352</v>
      </c>
      <c r="Z87" s="18">
        <f t="shared" si="220"/>
        <v>2.0931710903020262</v>
      </c>
      <c r="AA87" s="18">
        <f t="shared" si="220"/>
        <v>1.4088568978248173</v>
      </c>
      <c r="AB87" s="18">
        <f t="shared" si="221"/>
        <v>2.848333700752459</v>
      </c>
      <c r="AD87" s="18">
        <f t="shared" si="222"/>
        <v>1.6364504545810732</v>
      </c>
      <c r="AE87" s="18">
        <f t="shared" si="223"/>
        <v>3.2631660631280202</v>
      </c>
      <c r="AF87" s="18">
        <f t="shared" si="224"/>
        <v>4.3515004421051495</v>
      </c>
      <c r="AH87" t="str">
        <f t="shared" si="257"/>
        <v>24 Business, media and public service professionals</v>
      </c>
      <c r="AI87" s="18">
        <f t="shared" si="225"/>
        <v>-2.2265159926185718</v>
      </c>
      <c r="AJ87" s="18">
        <f t="shared" si="225"/>
        <v>17.960782435533538</v>
      </c>
      <c r="AK87" s="18">
        <f t="shared" si="225"/>
        <v>-0.28571606681963013</v>
      </c>
      <c r="AL87" s="18">
        <f t="shared" si="225"/>
        <v>1.1939873202988505</v>
      </c>
      <c r="AM87" s="18">
        <f t="shared" si="226"/>
        <v>1.6990685588078813</v>
      </c>
      <c r="AO87" s="18">
        <f t="shared" si="227"/>
        <v>0.69832903787141465</v>
      </c>
      <c r="AP87" s="18">
        <f t="shared" si="228"/>
        <v>2.3044876524738855</v>
      </c>
      <c r="AQ87" s="18">
        <f t="shared" si="229"/>
        <v>2.8191579090564023</v>
      </c>
      <c r="AS87" t="str">
        <f t="shared" si="258"/>
        <v>24 Business, media and public service professionals</v>
      </c>
      <c r="AT87" s="18">
        <f t="shared" si="230"/>
        <v>0.69513398086982203</v>
      </c>
      <c r="AU87" s="18">
        <f t="shared" si="230"/>
        <v>28.74683112615033</v>
      </c>
      <c r="AV87" s="18">
        <f t="shared" si="230"/>
        <v>1.7051958446790083</v>
      </c>
      <c r="AW87" s="18">
        <f t="shared" si="230"/>
        <v>1.6313321041527384</v>
      </c>
      <c r="AX87" s="18">
        <f t="shared" si="231"/>
        <v>3.168122450231925</v>
      </c>
      <c r="AZ87" s="18">
        <f t="shared" si="232"/>
        <v>1.6559473886490039</v>
      </c>
      <c r="BA87" s="18">
        <f t="shared" si="233"/>
        <v>3.0109958272460657</v>
      </c>
      <c r="BB87" s="18">
        <f t="shared" si="234"/>
        <v>4.1481866213874286</v>
      </c>
      <c r="BD87" t="str">
        <f t="shared" si="259"/>
        <v>24 Business, media and public service professionals</v>
      </c>
      <c r="BE87" s="18">
        <f t="shared" si="235"/>
        <v>6.4276592867142712</v>
      </c>
      <c r="BF87" s="18">
        <f t="shared" si="235"/>
        <v>7.8766496085555637</v>
      </c>
      <c r="BG87" s="18">
        <f t="shared" si="235"/>
        <v>1.5733160598256024</v>
      </c>
      <c r="BH87" s="18">
        <f t="shared" si="235"/>
        <v>1.0217141707700828</v>
      </c>
      <c r="BI87" s="18">
        <f t="shared" si="236"/>
        <v>1.6098496530294826</v>
      </c>
      <c r="BK87" s="18">
        <f t="shared" si="237"/>
        <v>1.2052478259639621</v>
      </c>
      <c r="BL87" s="18">
        <f t="shared" si="238"/>
        <v>2.6020724123855921</v>
      </c>
      <c r="BM87" s="18">
        <f t="shared" si="239"/>
        <v>3.4653252091122244</v>
      </c>
      <c r="BO87" t="str">
        <f t="shared" si="260"/>
        <v>24 Business, media and public service professionals</v>
      </c>
      <c r="BP87" s="18">
        <f t="shared" si="240"/>
        <v>3.4995532647136063</v>
      </c>
      <c r="BQ87" s="18">
        <f t="shared" si="240"/>
        <v>8.727199294442789</v>
      </c>
      <c r="BR87" s="18">
        <f t="shared" si="240"/>
        <v>-1.446796321304733</v>
      </c>
      <c r="BS87" s="18">
        <f t="shared" si="240"/>
        <v>-1.9635137280122672</v>
      </c>
      <c r="BT87" s="18">
        <f t="shared" si="241"/>
        <v>-1.1650420870327749</v>
      </c>
      <c r="BV87" s="18">
        <f t="shared" si="242"/>
        <v>-1.791576314359733</v>
      </c>
      <c r="BW87" s="18">
        <f t="shared" si="243"/>
        <v>2.1298805176654279</v>
      </c>
      <c r="BX87" s="18">
        <f t="shared" si="244"/>
        <v>0.84358179651740084</v>
      </c>
      <c r="BZ87" t="str">
        <f t="shared" si="261"/>
        <v>24 Business, media and public service professionals</v>
      </c>
      <c r="CA87" s="18">
        <f t="shared" si="245"/>
        <v>0.90189544215328876</v>
      </c>
      <c r="CB87" s="18">
        <f t="shared" si="245"/>
        <v>15.964977393406832</v>
      </c>
      <c r="CC87" s="18">
        <f t="shared" si="245"/>
        <v>-0.42737358049302898</v>
      </c>
      <c r="CD87" s="18">
        <f t="shared" si="245"/>
        <v>-3.78027312220659</v>
      </c>
      <c r="CE87" s="18">
        <f t="shared" si="246"/>
        <v>-1.6035927803188299</v>
      </c>
      <c r="CG87" s="18">
        <f t="shared" si="247"/>
        <v>-2.6753761059013392</v>
      </c>
      <c r="CH87" s="18">
        <f t="shared" si="248"/>
        <v>2.066974212164463</v>
      </c>
      <c r="CI87" s="18">
        <f t="shared" si="249"/>
        <v>0.16462812921793635</v>
      </c>
      <c r="CK87" t="str">
        <f t="shared" si="262"/>
        <v>24 Business, media and public service professionals</v>
      </c>
      <c r="CL87" s="18">
        <f t="shared" si="250"/>
        <v>8.0376717784471641</v>
      </c>
      <c r="CM87" s="18">
        <f t="shared" si="250"/>
        <v>-1.8784516899036596</v>
      </c>
      <c r="CN87" s="18">
        <f t="shared" si="250"/>
        <v>4.0560925161379657</v>
      </c>
      <c r="CO87" s="18">
        <f t="shared" si="250"/>
        <v>-1.2234143138079578</v>
      </c>
      <c r="CP87" s="18">
        <f t="shared" si="251"/>
        <v>0.35525732564560819</v>
      </c>
      <c r="CR87" s="18">
        <f t="shared" si="252"/>
        <v>0.50596658524311167</v>
      </c>
      <c r="CS87" s="18">
        <f t="shared" si="253"/>
        <v>2.4768666262590777</v>
      </c>
      <c r="CT87" s="18">
        <f t="shared" si="254"/>
        <v>2.8399476034234095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12.76651406076339</v>
      </c>
      <c r="C88" s="18">
        <f t="shared" si="210"/>
        <v>2.3394264931085429</v>
      </c>
      <c r="D88" s="18">
        <f t="shared" si="210"/>
        <v>2.3157248947009323</v>
      </c>
      <c r="E88" s="18">
        <f t="shared" si="210"/>
        <v>3.7430755846834973</v>
      </c>
      <c r="F88" s="18">
        <f t="shared" si="211"/>
        <v>3.2069944840089848</v>
      </c>
      <c r="H88" s="18">
        <f t="shared" si="212"/>
        <v>3.2650931631030389</v>
      </c>
      <c r="I88" s="18">
        <f t="shared" si="213"/>
        <v>2.993728791141792</v>
      </c>
      <c r="J88" s="18">
        <f t="shared" si="214"/>
        <v>5.3191467128675063</v>
      </c>
      <c r="L88" t="str">
        <f t="shared" si="255"/>
        <v>31 Science, engineering and technology associate professionals</v>
      </c>
      <c r="M88" s="18">
        <f t="shared" si="215"/>
        <v>9.896289499480293</v>
      </c>
      <c r="N88" s="18">
        <f t="shared" si="215"/>
        <v>0.93200831831208308</v>
      </c>
      <c r="O88" s="18">
        <f t="shared" si="215"/>
        <v>1.2769795782554327</v>
      </c>
      <c r="P88" s="18">
        <f t="shared" si="215"/>
        <v>3.1668453810723918</v>
      </c>
      <c r="Q88" s="18">
        <f t="shared" si="216"/>
        <v>2.4322017869176538</v>
      </c>
      <c r="S88" s="18">
        <f t="shared" si="217"/>
        <v>2.5330038620691386</v>
      </c>
      <c r="T88" s="18">
        <f t="shared" si="218"/>
        <v>2.7164470452897493</v>
      </c>
      <c r="U88" s="18">
        <f t="shared" si="219"/>
        <v>4.5533889874979971</v>
      </c>
      <c r="W88" t="str">
        <f t="shared" si="256"/>
        <v>31 Science, engineering and technology associate professionals</v>
      </c>
      <c r="X88" s="18">
        <f t="shared" si="220"/>
        <v>4.3031934658921633</v>
      </c>
      <c r="Y88" s="18">
        <f t="shared" si="220"/>
        <v>15.982147135599467</v>
      </c>
      <c r="Z88" s="18">
        <f t="shared" si="220"/>
        <v>-1.6392526754483994</v>
      </c>
      <c r="AA88" s="18">
        <f t="shared" si="220"/>
        <v>1.3285667585501981</v>
      </c>
      <c r="AB88" s="18">
        <f t="shared" si="221"/>
        <v>1.2426962527676721</v>
      </c>
      <c r="AD88" s="18">
        <f t="shared" si="222"/>
        <v>0.32947502419613528</v>
      </c>
      <c r="AE88" s="18">
        <f t="shared" si="223"/>
        <v>2.4151707658061072</v>
      </c>
      <c r="AF88" s="18">
        <f t="shared" si="224"/>
        <v>2.6526917231256775</v>
      </c>
      <c r="AH88" t="str">
        <f t="shared" si="257"/>
        <v>31 Science, engineering and technology associate professionals</v>
      </c>
      <c r="AI88" s="18">
        <f t="shared" si="225"/>
        <v>2.7396448404017448</v>
      </c>
      <c r="AJ88" s="18">
        <f t="shared" si="225"/>
        <v>23.775615321583963</v>
      </c>
      <c r="AK88" s="18">
        <f t="shared" si="225"/>
        <v>0.2789614999514578</v>
      </c>
      <c r="AL88" s="18">
        <f t="shared" si="225"/>
        <v>3.0040977151474468</v>
      </c>
      <c r="AM88" s="18">
        <f t="shared" si="226"/>
        <v>3.324146946707307</v>
      </c>
      <c r="AO88" s="18">
        <f t="shared" si="227"/>
        <v>2.0875882492577658</v>
      </c>
      <c r="AP88" s="18">
        <f t="shared" si="228"/>
        <v>2.8487671670434311</v>
      </c>
      <c r="AQ88" s="18">
        <f t="shared" si="229"/>
        <v>4.3252903054109781</v>
      </c>
      <c r="AS88" t="str">
        <f t="shared" si="258"/>
        <v>31 Science, engineering and technology associate professionals</v>
      </c>
      <c r="AT88" s="18">
        <f t="shared" si="230"/>
        <v>0.45859100117442431</v>
      </c>
      <c r="AU88" s="18">
        <f t="shared" si="230"/>
        <v>22.974206630269411</v>
      </c>
      <c r="AV88" s="18">
        <f t="shared" si="230"/>
        <v>-4.1787203435810216</v>
      </c>
      <c r="AW88" s="18">
        <f t="shared" si="230"/>
        <v>0.45924159145871446</v>
      </c>
      <c r="AX88" s="18">
        <f t="shared" si="231"/>
        <v>0.24527828829419285</v>
      </c>
      <c r="AZ88" s="18">
        <f t="shared" si="232"/>
        <v>-1.1111668890243176</v>
      </c>
      <c r="BA88" s="18">
        <f t="shared" si="233"/>
        <v>1.8477658895199811</v>
      </c>
      <c r="BB88" s="18">
        <f t="shared" si="234"/>
        <v>1.0044470099287661</v>
      </c>
      <c r="BD88" t="str">
        <f t="shared" si="259"/>
        <v>31 Science, engineering and technology associate professionals</v>
      </c>
      <c r="BE88" s="18">
        <f t="shared" si="235"/>
        <v>4.9709488062203766</v>
      </c>
      <c r="BF88" s="18">
        <f t="shared" si="235"/>
        <v>4.3935792747652691</v>
      </c>
      <c r="BG88" s="18">
        <f t="shared" si="235"/>
        <v>-4.885313200444596</v>
      </c>
      <c r="BH88" s="18">
        <f t="shared" si="235"/>
        <v>-0.96830966769417826</v>
      </c>
      <c r="BI88" s="18">
        <f t="shared" si="236"/>
        <v>-1.8865943029647059</v>
      </c>
      <c r="BK88" s="18">
        <f t="shared" si="237"/>
        <v>-2.2915804255284167</v>
      </c>
      <c r="BL88" s="18">
        <f t="shared" si="238"/>
        <v>1.6559398219960997</v>
      </c>
      <c r="BM88" s="18">
        <f t="shared" si="239"/>
        <v>-9.637605466991106E-2</v>
      </c>
      <c r="BO88" t="str">
        <f t="shared" si="260"/>
        <v>31 Science, engineering and technology associate professionals</v>
      </c>
      <c r="BP88" s="18">
        <f t="shared" si="240"/>
        <v>4.773181822545669</v>
      </c>
      <c r="BQ88" s="18">
        <f t="shared" si="240"/>
        <v>4.7148361286906804</v>
      </c>
      <c r="BR88" s="18">
        <f t="shared" si="240"/>
        <v>-4.9891309689193868</v>
      </c>
      <c r="BS88" s="18">
        <f t="shared" si="240"/>
        <v>-0.84925057079197064</v>
      </c>
      <c r="BT88" s="18">
        <f t="shared" si="241"/>
        <v>-1.8275413739102797</v>
      </c>
      <c r="BV88" s="18">
        <f t="shared" si="242"/>
        <v>-2.2488750126604229</v>
      </c>
      <c r="BW88" s="18">
        <f t="shared" si="243"/>
        <v>1.7555996992026035</v>
      </c>
      <c r="BX88" s="18">
        <f t="shared" si="244"/>
        <v>6.1260147152064626E-2</v>
      </c>
      <c r="BZ88" t="str">
        <f t="shared" si="261"/>
        <v>31 Science, engineering and technology associate professionals</v>
      </c>
      <c r="CA88" s="18">
        <f t="shared" si="245"/>
        <v>3.4967491963180164</v>
      </c>
      <c r="CB88" s="18">
        <f t="shared" si="245"/>
        <v>14.995572794566803</v>
      </c>
      <c r="CC88" s="18">
        <f t="shared" si="245"/>
        <v>-5.3424303904940462</v>
      </c>
      <c r="CD88" s="18">
        <f t="shared" si="245"/>
        <v>-2.2954224754283548</v>
      </c>
      <c r="CE88" s="18">
        <f t="shared" si="246"/>
        <v>-2.2677412216106307</v>
      </c>
      <c r="CG88" s="18">
        <f t="shared" si="247"/>
        <v>-3.3218367955283545</v>
      </c>
      <c r="CH88" s="18">
        <f t="shared" si="248"/>
        <v>1.6133220491125977</v>
      </c>
      <c r="CI88" s="18">
        <f t="shared" si="249"/>
        <v>-0.89539443157273801</v>
      </c>
      <c r="CK88" t="str">
        <f t="shared" si="262"/>
        <v>31 Science, engineering and technology associate professionals</v>
      </c>
      <c r="CL88" s="18">
        <f t="shared" si="250"/>
        <v>8.5773526569726588</v>
      </c>
      <c r="CM88" s="18">
        <f t="shared" si="250"/>
        <v>9.7988843579954743</v>
      </c>
      <c r="CN88" s="18">
        <f t="shared" si="250"/>
        <v>2.4219555746255672</v>
      </c>
      <c r="CO88" s="18">
        <f t="shared" si="250"/>
        <v>3.6448463251259611E-2</v>
      </c>
      <c r="CP88" s="18">
        <f t="shared" si="251"/>
        <v>1.364088260175178</v>
      </c>
      <c r="CR88" s="18">
        <f t="shared" si="252"/>
        <v>0.82537929352399786</v>
      </c>
      <c r="CS88" s="18">
        <f t="shared" si="253"/>
        <v>2.5065748689536926</v>
      </c>
      <c r="CT88" s="18">
        <f t="shared" si="254"/>
        <v>3.1004501064231915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13.598752134923364</v>
      </c>
      <c r="C89" s="18">
        <f t="shared" si="210"/>
        <v>-27.61586456010987</v>
      </c>
      <c r="D89" s="18">
        <f t="shared" si="210"/>
        <v>5.5879327989564631</v>
      </c>
      <c r="E89" s="18">
        <f t="shared" si="210"/>
        <v>3.938775896370994</v>
      </c>
      <c r="F89" s="18">
        <f t="shared" si="211"/>
        <v>2.1158543859693069</v>
      </c>
      <c r="H89" s="18">
        <f t="shared" si="212"/>
        <v>4.4856128302775744</v>
      </c>
      <c r="I89" s="18">
        <f t="shared" si="213"/>
        <v>4.0386841350477765</v>
      </c>
      <c r="J89" s="18">
        <f t="shared" si="214"/>
        <v>6.9566383968581613</v>
      </c>
      <c r="L89" t="str">
        <f t="shared" si="255"/>
        <v>32 Health and social care associate professionals</v>
      </c>
      <c r="M89" s="18">
        <f t="shared" si="215"/>
        <v>12.950941496931744</v>
      </c>
      <c r="N89" s="18">
        <f t="shared" si="215"/>
        <v>-13.317233018318998</v>
      </c>
      <c r="O89" s="18">
        <f t="shared" si="215"/>
        <v>4.3190334997236679</v>
      </c>
      <c r="P89" s="18">
        <f t="shared" si="215"/>
        <v>3.3353853895032648</v>
      </c>
      <c r="Q89" s="18">
        <f t="shared" si="216"/>
        <v>2.5097261724943865</v>
      </c>
      <c r="S89" s="18">
        <f t="shared" si="217"/>
        <v>3.6622331897420368</v>
      </c>
      <c r="T89" s="18">
        <f t="shared" si="218"/>
        <v>3.578080890755464</v>
      </c>
      <c r="U89" s="18">
        <f t="shared" si="219"/>
        <v>6.038307441533397</v>
      </c>
      <c r="W89" t="str">
        <f t="shared" si="256"/>
        <v>32 Health and social care associate professionals</v>
      </c>
      <c r="X89" s="18">
        <f t="shared" si="220"/>
        <v>5.0676827576584094</v>
      </c>
      <c r="Y89" s="18">
        <f t="shared" si="220"/>
        <v>3.3419609289816243</v>
      </c>
      <c r="Z89" s="18">
        <f t="shared" si="220"/>
        <v>3.0337645727375184</v>
      </c>
      <c r="AA89" s="18">
        <f t="shared" si="220"/>
        <v>2.7023311553275864</v>
      </c>
      <c r="AB89" s="18">
        <f t="shared" si="221"/>
        <v>2.845690185120664</v>
      </c>
      <c r="AD89" s="18">
        <f t="shared" si="222"/>
        <v>2.8126903317865271</v>
      </c>
      <c r="AE89" s="18">
        <f t="shared" si="223"/>
        <v>4.0524452880554396</v>
      </c>
      <c r="AF89" s="18">
        <f t="shared" si="224"/>
        <v>5.8030288492467941</v>
      </c>
      <c r="AH89" t="str">
        <f t="shared" si="257"/>
        <v>32 Health and social care associate professionals</v>
      </c>
      <c r="AI89" s="18">
        <f t="shared" si="225"/>
        <v>-3.1522889696916301</v>
      </c>
      <c r="AJ89" s="18">
        <f t="shared" si="225"/>
        <v>-1.1804078477552715</v>
      </c>
      <c r="AK89" s="18">
        <f t="shared" si="225"/>
        <v>-5.2616120324521791</v>
      </c>
      <c r="AL89" s="18">
        <f t="shared" si="225"/>
        <v>-5.0309966949912965</v>
      </c>
      <c r="AM89" s="18">
        <f t="shared" si="226"/>
        <v>-4.8670994751957348</v>
      </c>
      <c r="AO89" s="18">
        <f t="shared" si="227"/>
        <v>-5.1079307813731711</v>
      </c>
      <c r="AP89" s="18">
        <f t="shared" si="228"/>
        <v>1.780937233680957</v>
      </c>
      <c r="AQ89" s="18">
        <f t="shared" si="229"/>
        <v>-1.8248804519156003</v>
      </c>
      <c r="AS89" t="str">
        <f t="shared" si="258"/>
        <v>32 Health and social care associate professionals</v>
      </c>
      <c r="AT89" s="18">
        <f t="shared" si="230"/>
        <v>4.4125120840640353</v>
      </c>
      <c r="AU89" s="18">
        <f t="shared" si="230"/>
        <v>10.840586183200362</v>
      </c>
      <c r="AV89" s="18">
        <f t="shared" si="230"/>
        <v>-0.22660915218436495</v>
      </c>
      <c r="AW89" s="18">
        <f t="shared" si="230"/>
        <v>1.4728207863101694</v>
      </c>
      <c r="AX89" s="18">
        <f t="shared" si="231"/>
        <v>1.497270441566334</v>
      </c>
      <c r="AZ89" s="18">
        <f t="shared" si="232"/>
        <v>0.90315200228241466</v>
      </c>
      <c r="BA89" s="18">
        <f t="shared" si="233"/>
        <v>3.2364208400979644</v>
      </c>
      <c r="BB89" s="18">
        <f t="shared" si="234"/>
        <v>3.8283200444690246</v>
      </c>
      <c r="BD89" t="str">
        <f t="shared" si="259"/>
        <v>32 Health and social care associate professionals</v>
      </c>
      <c r="BE89" s="18">
        <f t="shared" si="235"/>
        <v>6.0607075812528333</v>
      </c>
      <c r="BF89" s="18">
        <f t="shared" si="235"/>
        <v>8.874001312215718</v>
      </c>
      <c r="BG89" s="18">
        <f t="shared" si="235"/>
        <v>-0.15028450033391927</v>
      </c>
      <c r="BH89" s="18">
        <f t="shared" si="235"/>
        <v>1.0978990648310427</v>
      </c>
      <c r="BI89" s="18">
        <f t="shared" si="236"/>
        <v>1.1736639519824399</v>
      </c>
      <c r="BK89" s="18">
        <f t="shared" si="237"/>
        <v>0.68011376422172365</v>
      </c>
      <c r="BL89" s="18">
        <f t="shared" si="238"/>
        <v>3.1296961766859699</v>
      </c>
      <c r="BM89" s="18">
        <f t="shared" si="239"/>
        <v>3.5791694379110339</v>
      </c>
      <c r="BO89" t="str">
        <f t="shared" si="260"/>
        <v>32 Health and social care associate professionals</v>
      </c>
      <c r="BP89" s="18">
        <f t="shared" si="240"/>
        <v>3.2758004009010966</v>
      </c>
      <c r="BQ89" s="18">
        <f t="shared" si="240"/>
        <v>2.3065900156533869</v>
      </c>
      <c r="BR89" s="18">
        <f t="shared" si="240"/>
        <v>-2.8814504522971629</v>
      </c>
      <c r="BS89" s="18">
        <f t="shared" si="240"/>
        <v>-2.5344846938996302</v>
      </c>
      <c r="BT89" s="18">
        <f t="shared" si="241"/>
        <v>-2.3476331930300187</v>
      </c>
      <c r="BV89" s="18">
        <f t="shared" si="242"/>
        <v>-2.6502774584593269</v>
      </c>
      <c r="BW89" s="18">
        <f t="shared" si="243"/>
        <v>2.5203825352294817</v>
      </c>
      <c r="BX89" s="18">
        <f t="shared" si="244"/>
        <v>0.76438128107447767</v>
      </c>
      <c r="BZ89" t="str">
        <f t="shared" si="261"/>
        <v>32 Health and social care associate professionals</v>
      </c>
      <c r="CA89" s="18">
        <f t="shared" si="245"/>
        <v>-6.4298576252361794</v>
      </c>
      <c r="CB89" s="18">
        <f t="shared" si="245"/>
        <v>-0.4955911971009086</v>
      </c>
      <c r="CC89" s="18">
        <f t="shared" si="245"/>
        <v>-0.98046154660035301</v>
      </c>
      <c r="CD89" s="18">
        <f t="shared" si="245"/>
        <v>-4.3005263056039915</v>
      </c>
      <c r="CE89" s="18">
        <f t="shared" si="246"/>
        <v>-3.0391544530784631</v>
      </c>
      <c r="CG89" s="18">
        <f t="shared" si="247"/>
        <v>-3.2063949212513654</v>
      </c>
      <c r="CH89" s="18">
        <f t="shared" si="248"/>
        <v>2.0798218346765207</v>
      </c>
      <c r="CI89" s="18">
        <f t="shared" si="249"/>
        <v>-0.1680163311506222</v>
      </c>
      <c r="CK89" t="str">
        <f t="shared" si="262"/>
        <v>32 Health and social care associate professionals</v>
      </c>
      <c r="CL89" s="18">
        <f t="shared" si="250"/>
        <v>3.2152535242712998</v>
      </c>
      <c r="CM89" s="18">
        <f t="shared" si="250"/>
        <v>-4.3214915868297732</v>
      </c>
      <c r="CN89" s="18">
        <f t="shared" si="250"/>
        <v>4.5658318608919668</v>
      </c>
      <c r="CO89" s="18">
        <f t="shared" si="250"/>
        <v>1.3100873547193803</v>
      </c>
      <c r="CP89" s="18">
        <f t="shared" si="251"/>
        <v>1.951387910131408</v>
      </c>
      <c r="CR89" s="18">
        <f t="shared" si="252"/>
        <v>2.3839133988812211</v>
      </c>
      <c r="CS89" s="18">
        <f t="shared" si="253"/>
        <v>3.0991587295765566</v>
      </c>
      <c r="CT89" s="18">
        <f t="shared" si="254"/>
        <v>4.7451254489279782</v>
      </c>
    </row>
    <row r="90" spans="1:98" x14ac:dyDescent="0.2">
      <c r="A90" t="str">
        <f t="shared" si="209"/>
        <v>33 Protective service occupations</v>
      </c>
      <c r="B90" s="18">
        <f t="shared" si="210"/>
        <v>8.7747821985908239</v>
      </c>
      <c r="C90" s="18">
        <f t="shared" si="210"/>
        <v>-5.2490549647974944</v>
      </c>
      <c r="D90" s="18">
        <f t="shared" si="210"/>
        <v>9.3967052691659845</v>
      </c>
      <c r="E90" s="18">
        <f t="shared" si="210"/>
        <v>5.0782576404071245</v>
      </c>
      <c r="F90" s="18">
        <f t="shared" si="211"/>
        <v>5.7233307747380335</v>
      </c>
      <c r="H90" s="18">
        <f t="shared" si="212"/>
        <v>6.4984587623577061</v>
      </c>
      <c r="I90" s="18">
        <f t="shared" si="213"/>
        <v>3.5116120531026418</v>
      </c>
      <c r="J90" s="18">
        <f t="shared" si="214"/>
        <v>8.1734513691649866</v>
      </c>
      <c r="L90" t="str">
        <f t="shared" si="255"/>
        <v>33 Protective service occupations</v>
      </c>
      <c r="M90" s="18">
        <f t="shared" si="215"/>
        <v>5.9526546261701618</v>
      </c>
      <c r="N90" s="18">
        <f t="shared" si="215"/>
        <v>1.2281641261742582</v>
      </c>
      <c r="O90" s="18">
        <f t="shared" si="215"/>
        <v>8.6327471722608351</v>
      </c>
      <c r="P90" s="18">
        <f t="shared" si="215"/>
        <v>4.8389673556573864</v>
      </c>
      <c r="Q90" s="18">
        <f t="shared" si="216"/>
        <v>5.7781049907140059</v>
      </c>
      <c r="S90" s="18">
        <f t="shared" si="217"/>
        <v>6.0886062465119073</v>
      </c>
      <c r="T90" s="18">
        <f t="shared" si="218"/>
        <v>3.0543049194017735</v>
      </c>
      <c r="U90" s="18">
        <f t="shared" si="219"/>
        <v>7.592069095945253</v>
      </c>
      <c r="W90" t="str">
        <f t="shared" si="256"/>
        <v>33 Protective service occupations</v>
      </c>
      <c r="X90" s="18">
        <f t="shared" si="220"/>
        <v>0.72446458664636726</v>
      </c>
      <c r="Y90" s="18">
        <f t="shared" si="220"/>
        <v>19.9537804863531</v>
      </c>
      <c r="Z90" s="18">
        <f t="shared" si="220"/>
        <v>5.473815248436531</v>
      </c>
      <c r="AA90" s="18">
        <f t="shared" si="220"/>
        <v>3.8229769925220758</v>
      </c>
      <c r="AB90" s="18">
        <f t="shared" si="221"/>
        <v>5.282090468710976</v>
      </c>
      <c r="AD90" s="18">
        <f t="shared" si="222"/>
        <v>4.3703653306828683</v>
      </c>
      <c r="AE90" s="18">
        <f t="shared" si="223"/>
        <v>3.1432370786402153</v>
      </c>
      <c r="AF90" s="18">
        <f t="shared" si="224"/>
        <v>6.2716813922422565</v>
      </c>
      <c r="AH90" t="str">
        <f t="shared" si="257"/>
        <v>33 Protective service occupations</v>
      </c>
      <c r="AI90" s="18">
        <f t="shared" si="225"/>
        <v>-1.0441502458652052</v>
      </c>
      <c r="AJ90" s="18">
        <f t="shared" si="225"/>
        <v>23.883087248263401</v>
      </c>
      <c r="AK90" s="18">
        <f t="shared" si="225"/>
        <v>4.6293520734129734</v>
      </c>
      <c r="AL90" s="18">
        <f t="shared" si="225"/>
        <v>3.2250756223198396</v>
      </c>
      <c r="AM90" s="18">
        <f t="shared" si="226"/>
        <v>4.8505558788979108</v>
      </c>
      <c r="AO90" s="18">
        <f t="shared" si="227"/>
        <v>3.6910610254547338</v>
      </c>
      <c r="AP90" s="18">
        <f t="shared" si="228"/>
        <v>2.7292810756070596</v>
      </c>
      <c r="AQ90" s="18">
        <f t="shared" si="229"/>
        <v>5.4606070393099282</v>
      </c>
      <c r="AS90" t="str">
        <f t="shared" si="258"/>
        <v>33 Protective service occupations</v>
      </c>
      <c r="AT90" s="18">
        <f t="shared" si="230"/>
        <v>-4.5542958711751407</v>
      </c>
      <c r="AU90" s="18">
        <f t="shared" si="230"/>
        <v>17.209093709537626</v>
      </c>
      <c r="AV90" s="18">
        <f t="shared" si="230"/>
        <v>1.4442801268861549</v>
      </c>
      <c r="AW90" s="18">
        <f t="shared" si="230"/>
        <v>1.411158663655776</v>
      </c>
      <c r="AX90" s="18">
        <f t="shared" si="231"/>
        <v>2.34338712515334</v>
      </c>
      <c r="AZ90" s="18">
        <f t="shared" si="232"/>
        <v>1.4221979496551906</v>
      </c>
      <c r="BA90" s="18">
        <f t="shared" si="233"/>
        <v>2.1820403049716441</v>
      </c>
      <c r="BB90" s="18">
        <f t="shared" si="234"/>
        <v>3.2611631509196437</v>
      </c>
      <c r="BD90" t="str">
        <f t="shared" si="259"/>
        <v>33 Protective service occupations</v>
      </c>
      <c r="BE90" s="18">
        <f t="shared" si="235"/>
        <v>-0.22203962473332783</v>
      </c>
      <c r="BF90" s="18">
        <f t="shared" si="235"/>
        <v>-3.8738221112795457</v>
      </c>
      <c r="BG90" s="18">
        <f t="shared" si="235"/>
        <v>3.5734468261872987</v>
      </c>
      <c r="BH90" s="18">
        <f t="shared" si="235"/>
        <v>0.66939197160851283</v>
      </c>
      <c r="BI90" s="18">
        <f t="shared" si="236"/>
        <v>1.2753242460077585</v>
      </c>
      <c r="BK90" s="18">
        <f t="shared" si="237"/>
        <v>1.6282483397270564</v>
      </c>
      <c r="BL90" s="18">
        <f t="shared" si="238"/>
        <v>1.8120009480345756</v>
      </c>
      <c r="BM90" s="18">
        <f t="shared" si="239"/>
        <v>3.1107002689224617</v>
      </c>
      <c r="BO90" t="str">
        <f t="shared" si="260"/>
        <v>33 Protective service occupations</v>
      </c>
      <c r="BP90" s="18">
        <f t="shared" si="240"/>
        <v>5.4335876177202813E-2</v>
      </c>
      <c r="BQ90" s="18">
        <f t="shared" si="240"/>
        <v>-4.1976694215483112</v>
      </c>
      <c r="BR90" s="18">
        <f t="shared" si="240"/>
        <v>0.97338535950177718</v>
      </c>
      <c r="BS90" s="18">
        <f t="shared" si="240"/>
        <v>-1.6510506455739038</v>
      </c>
      <c r="BT90" s="18">
        <f t="shared" si="241"/>
        <v>-1.000786522407815</v>
      </c>
      <c r="BV90" s="18">
        <f t="shared" si="242"/>
        <v>-0.78390673307364711</v>
      </c>
      <c r="BW90" s="18">
        <f t="shared" si="243"/>
        <v>1.6786985779107866</v>
      </c>
      <c r="BX90" s="18">
        <f t="shared" si="244"/>
        <v>1.0654845655778011</v>
      </c>
      <c r="BZ90" t="str">
        <f t="shared" si="261"/>
        <v>33 Protective service occupations</v>
      </c>
      <c r="CA90" s="18">
        <f t="shared" si="245"/>
        <v>-4.3951083328654388</v>
      </c>
      <c r="CB90" s="18">
        <f t="shared" si="245"/>
        <v>5.4807126983807297</v>
      </c>
      <c r="CC90" s="18">
        <f t="shared" si="245"/>
        <v>1.1173236035951328</v>
      </c>
      <c r="CD90" s="18">
        <f t="shared" si="245"/>
        <v>-3.7985222899353355</v>
      </c>
      <c r="CE90" s="18">
        <f t="shared" si="246"/>
        <v>-1.7245831073179119</v>
      </c>
      <c r="CG90" s="18">
        <f t="shared" si="247"/>
        <v>-2.1870514619034553</v>
      </c>
      <c r="CH90" s="18">
        <f t="shared" si="248"/>
        <v>1.8104971039570872</v>
      </c>
      <c r="CI90" s="18">
        <f t="shared" si="249"/>
        <v>0.17483910151796511</v>
      </c>
      <c r="CK90" t="str">
        <f t="shared" si="262"/>
        <v>33 Protective service occupations</v>
      </c>
      <c r="CL90" s="18">
        <f t="shared" si="250"/>
        <v>-3.9312460589276954</v>
      </c>
      <c r="CM90" s="18">
        <f t="shared" si="250"/>
        <v>-12.224470144226052</v>
      </c>
      <c r="CN90" s="18">
        <f t="shared" si="250"/>
        <v>-1.2035277241045472</v>
      </c>
      <c r="CO90" s="18">
        <f t="shared" si="250"/>
        <v>-8.3274400098885319</v>
      </c>
      <c r="CP90" s="18">
        <f t="shared" si="251"/>
        <v>-6.4126521555149534</v>
      </c>
      <c r="CR90" s="18">
        <f t="shared" si="252"/>
        <v>-6.011788519432681</v>
      </c>
      <c r="CS90" s="18">
        <f t="shared" si="253"/>
        <v>1.0866725187898885</v>
      </c>
      <c r="CT90" s="18">
        <f t="shared" si="254"/>
        <v>-3.6718943564858941</v>
      </c>
    </row>
    <row r="91" spans="1:98" x14ac:dyDescent="0.2">
      <c r="A91" t="str">
        <f t="shared" si="209"/>
        <v>34 Culture, media and sports occupations</v>
      </c>
      <c r="B91" s="18">
        <f t="shared" si="210"/>
        <v>9.1689905430413674</v>
      </c>
      <c r="C91" s="18">
        <f t="shared" si="210"/>
        <v>3.3437008694621184</v>
      </c>
      <c r="D91" s="18">
        <f t="shared" si="210"/>
        <v>1.7657956053234836</v>
      </c>
      <c r="E91" s="18">
        <f t="shared" si="210"/>
        <v>2.7968759130458709</v>
      </c>
      <c r="F91" s="18">
        <f t="shared" si="211"/>
        <v>2.507530450606632</v>
      </c>
      <c r="H91" s="18">
        <f t="shared" si="212"/>
        <v>2.452026918193817</v>
      </c>
      <c r="I91" s="18">
        <f t="shared" si="213"/>
        <v>2.9795641763333602</v>
      </c>
      <c r="J91" s="18">
        <f t="shared" si="214"/>
        <v>4.6996830975349235</v>
      </c>
      <c r="L91" t="str">
        <f t="shared" si="255"/>
        <v>34 Culture, media and sports occupations</v>
      </c>
      <c r="M91" s="18">
        <f t="shared" si="215"/>
        <v>7.7005012490093172</v>
      </c>
      <c r="N91" s="18">
        <f t="shared" si="215"/>
        <v>-7.1500740978524657</v>
      </c>
      <c r="O91" s="18">
        <f t="shared" si="215"/>
        <v>1.2519226806656958</v>
      </c>
      <c r="P91" s="18">
        <f t="shared" si="215"/>
        <v>2.562385084970864</v>
      </c>
      <c r="Q91" s="18">
        <f t="shared" si="216"/>
        <v>1.5178571612564751</v>
      </c>
      <c r="S91" s="18">
        <f t="shared" si="217"/>
        <v>2.1236905114614624</v>
      </c>
      <c r="T91" s="18">
        <f t="shared" si="218"/>
        <v>2.8850841114860692</v>
      </c>
      <c r="U91" s="18">
        <f t="shared" si="219"/>
        <v>4.3816138371967295</v>
      </c>
      <c r="W91" t="str">
        <f t="shared" si="256"/>
        <v>34 Culture, media and sports occupations</v>
      </c>
      <c r="X91" s="18">
        <f t="shared" si="220"/>
        <v>-3.0387651882952116</v>
      </c>
      <c r="Y91" s="18">
        <f t="shared" si="220"/>
        <v>12.916683756021285</v>
      </c>
      <c r="Z91" s="18">
        <f t="shared" si="220"/>
        <v>-1.2146490459136516</v>
      </c>
      <c r="AA91" s="18">
        <f t="shared" si="220"/>
        <v>0.91187580798084422</v>
      </c>
      <c r="AB91" s="18">
        <f t="shared" si="221"/>
        <v>0.94916420874671115</v>
      </c>
      <c r="AD91" s="18">
        <f t="shared" si="222"/>
        <v>0.19799590519964383</v>
      </c>
      <c r="AE91" s="18">
        <f t="shared" si="223"/>
        <v>2.6437570528704768</v>
      </c>
      <c r="AF91" s="18">
        <f t="shared" si="224"/>
        <v>2.7817755843667413</v>
      </c>
      <c r="AH91" t="str">
        <f t="shared" si="257"/>
        <v>34 Culture, media and sports occupations</v>
      </c>
      <c r="AI91" s="18">
        <f t="shared" si="225"/>
        <v>-1.9012387129595965</v>
      </c>
      <c r="AJ91" s="18">
        <f t="shared" si="225"/>
        <v>22.869034196655335</v>
      </c>
      <c r="AK91" s="18">
        <f t="shared" si="225"/>
        <v>-1.3960034111682784</v>
      </c>
      <c r="AL91" s="18">
        <f t="shared" si="225"/>
        <v>2.445206243799114</v>
      </c>
      <c r="AM91" s="18">
        <f t="shared" si="226"/>
        <v>2.3857380724817689</v>
      </c>
      <c r="AO91" s="18">
        <f t="shared" si="227"/>
        <v>1.1484580853741155</v>
      </c>
      <c r="AP91" s="18">
        <f t="shared" si="228"/>
        <v>2.6830082180513637</v>
      </c>
      <c r="AQ91" s="18">
        <f t="shared" si="229"/>
        <v>3.4961155292742019</v>
      </c>
      <c r="AS91" t="str">
        <f t="shared" si="258"/>
        <v>34 Culture, media and sports occupations</v>
      </c>
      <c r="AT91" s="18">
        <f t="shared" si="230"/>
        <v>-2.839315571789458</v>
      </c>
      <c r="AU91" s="18">
        <f t="shared" si="230"/>
        <v>11.698652097759442</v>
      </c>
      <c r="AV91" s="18">
        <f t="shared" si="230"/>
        <v>-2.4486805964206937</v>
      </c>
      <c r="AW91" s="18">
        <f t="shared" si="230"/>
        <v>0.37646520557357288</v>
      </c>
      <c r="AX91" s="18">
        <f t="shared" si="231"/>
        <v>0.15169193424877658</v>
      </c>
      <c r="AZ91" s="18">
        <f t="shared" si="232"/>
        <v>-0.5742258720452198</v>
      </c>
      <c r="BA91" s="18">
        <f t="shared" si="233"/>
        <v>2.4299035542424186</v>
      </c>
      <c r="BB91" s="18">
        <f t="shared" si="234"/>
        <v>2.0246534835810293</v>
      </c>
      <c r="BD91" t="str">
        <f t="shared" si="259"/>
        <v>34 Culture, media and sports occupations</v>
      </c>
      <c r="BE91" s="18">
        <f t="shared" si="235"/>
        <v>-0.14324065010035136</v>
      </c>
      <c r="BF91" s="18">
        <f t="shared" si="235"/>
        <v>-3.5965193161909159</v>
      </c>
      <c r="BG91" s="18">
        <f t="shared" si="235"/>
        <v>-3.2030483560934964</v>
      </c>
      <c r="BH91" s="18">
        <f t="shared" si="235"/>
        <v>0.46954229964679683</v>
      </c>
      <c r="BI91" s="18">
        <f t="shared" si="236"/>
        <v>-0.948949763754936</v>
      </c>
      <c r="BK91" s="18">
        <f t="shared" si="237"/>
        <v>-0.76988163608796567</v>
      </c>
      <c r="BL91" s="18">
        <f t="shared" si="238"/>
        <v>1.9603502270609807</v>
      </c>
      <c r="BM91" s="18">
        <f t="shared" si="239"/>
        <v>1.3818567314947572</v>
      </c>
      <c r="BO91" t="str">
        <f t="shared" si="260"/>
        <v>34 Culture, media and sports occupations</v>
      </c>
      <c r="BP91" s="18">
        <f t="shared" si="240"/>
        <v>-3.8780474108069729</v>
      </c>
      <c r="BQ91" s="18">
        <f t="shared" si="240"/>
        <v>-5.145751420588951</v>
      </c>
      <c r="BR91" s="18">
        <f t="shared" si="240"/>
        <v>-6.7629355086730953</v>
      </c>
      <c r="BS91" s="18">
        <f t="shared" si="240"/>
        <v>-4.4687555596917843</v>
      </c>
      <c r="BT91" s="18">
        <f t="shared" si="241"/>
        <v>-5.2338186046220319</v>
      </c>
      <c r="BV91" s="18">
        <f t="shared" si="242"/>
        <v>-5.2396868421573872</v>
      </c>
      <c r="BW91" s="18">
        <f t="shared" si="243"/>
        <v>1.5051074418908961</v>
      </c>
      <c r="BX91" s="18">
        <f t="shared" si="244"/>
        <v>-2.3754987475339551</v>
      </c>
      <c r="BZ91" t="str">
        <f t="shared" si="261"/>
        <v>34 Culture, media and sports occupations</v>
      </c>
      <c r="CA91" s="18">
        <f t="shared" si="245"/>
        <v>-5.0389576494091148</v>
      </c>
      <c r="CB91" s="18">
        <f t="shared" si="245"/>
        <v>1.4896539584591917</v>
      </c>
      <c r="CC91" s="18">
        <f t="shared" si="245"/>
        <v>-3.5383858339211427</v>
      </c>
      <c r="CD91" s="18">
        <f t="shared" si="245"/>
        <v>-3.5920355949869642</v>
      </c>
      <c r="CE91" s="18">
        <f t="shared" si="246"/>
        <v>-3.2652039194609017</v>
      </c>
      <c r="CG91" s="18">
        <f t="shared" si="247"/>
        <v>-3.5741556575381361</v>
      </c>
      <c r="CH91" s="18">
        <f t="shared" si="248"/>
        <v>1.6999243642593642</v>
      </c>
      <c r="CI91" s="18">
        <f t="shared" si="249"/>
        <v>-0.94706662155903398</v>
      </c>
      <c r="CK91" t="str">
        <f t="shared" si="262"/>
        <v>34 Culture, media and sports occupations</v>
      </c>
      <c r="CL91" s="18">
        <f t="shared" si="250"/>
        <v>3.9122756431974937</v>
      </c>
      <c r="CM91" s="18">
        <f t="shared" si="250"/>
        <v>-6.9721697256257436</v>
      </c>
      <c r="CN91" s="18">
        <f t="shared" si="250"/>
        <v>0.8659147062660022</v>
      </c>
      <c r="CO91" s="18">
        <f t="shared" si="250"/>
        <v>-1.7263100223159467</v>
      </c>
      <c r="CP91" s="18">
        <f t="shared" si="251"/>
        <v>-1.2625902113096332</v>
      </c>
      <c r="CR91" s="18">
        <f t="shared" si="252"/>
        <v>-0.86972310867626801</v>
      </c>
      <c r="CS91" s="18">
        <f t="shared" si="253"/>
        <v>2.0640881982235459</v>
      </c>
      <c r="CT91" s="18">
        <f t="shared" si="254"/>
        <v>1.4214703777593263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6.8095457084146993</v>
      </c>
      <c r="C92" s="18">
        <f t="shared" si="210"/>
        <v>-4.5831321169445545</v>
      </c>
      <c r="D92" s="18">
        <f t="shared" si="210"/>
        <v>3.5948812437206268</v>
      </c>
      <c r="E92" s="18">
        <f t="shared" si="210"/>
        <v>3.1333348455736321</v>
      </c>
      <c r="F92" s="18">
        <f t="shared" si="211"/>
        <v>2.7765897527792793</v>
      </c>
      <c r="H92" s="18">
        <f t="shared" si="212"/>
        <v>3.2869547104406482</v>
      </c>
      <c r="I92" s="18">
        <f t="shared" si="213"/>
        <v>3.1471711567728988</v>
      </c>
      <c r="J92" s="18">
        <f t="shared" si="214"/>
        <v>5.4480837035469687</v>
      </c>
      <c r="L92" t="str">
        <f t="shared" si="255"/>
        <v>35 Business and public service associate professionals</v>
      </c>
      <c r="M92" s="18">
        <f t="shared" si="215"/>
        <v>9.3252772590708197</v>
      </c>
      <c r="N92" s="18">
        <f t="shared" si="215"/>
        <v>-5.2841001951238198</v>
      </c>
      <c r="O92" s="18">
        <f t="shared" si="215"/>
        <v>3.1656641305516153</v>
      </c>
      <c r="P92" s="18">
        <f t="shared" si="215"/>
        <v>2.6413032810745696</v>
      </c>
      <c r="Q92" s="18">
        <f t="shared" si="216"/>
        <v>2.289845454246997</v>
      </c>
      <c r="S92" s="18">
        <f t="shared" si="217"/>
        <v>2.8157934296694664</v>
      </c>
      <c r="T92" s="18">
        <f t="shared" si="218"/>
        <v>3.0679448249866681</v>
      </c>
      <c r="U92" s="18">
        <f t="shared" si="219"/>
        <v>5.0376801740245947</v>
      </c>
      <c r="W92" t="str">
        <f t="shared" si="256"/>
        <v>35 Business and public service associate professionals</v>
      </c>
      <c r="X92" s="18">
        <f t="shared" si="220"/>
        <v>0.85085058942435676</v>
      </c>
      <c r="Y92" s="18">
        <f t="shared" si="220"/>
        <v>12.15789071104032</v>
      </c>
      <c r="Z92" s="18">
        <f t="shared" si="220"/>
        <v>1.7133714152950397E-2</v>
      </c>
      <c r="AA92" s="18">
        <f t="shared" si="220"/>
        <v>1.0734630144416224</v>
      </c>
      <c r="AB92" s="18">
        <f t="shared" si="221"/>
        <v>1.3995043518840511</v>
      </c>
      <c r="AD92" s="18">
        <f t="shared" si="222"/>
        <v>0.72011943026781822</v>
      </c>
      <c r="AE92" s="18">
        <f t="shared" si="223"/>
        <v>2.8955284536082537</v>
      </c>
      <c r="AF92" s="18">
        <f t="shared" si="224"/>
        <v>3.3867804043117067</v>
      </c>
      <c r="AH92" t="str">
        <f t="shared" si="257"/>
        <v>35 Business and public service associate professionals</v>
      </c>
      <c r="AI92" s="18">
        <f t="shared" si="225"/>
        <v>-0.42139749774156021</v>
      </c>
      <c r="AJ92" s="18">
        <f t="shared" si="225"/>
        <v>16.611865678599781</v>
      </c>
      <c r="AK92" s="18">
        <f t="shared" si="225"/>
        <v>0.13752202552679282</v>
      </c>
      <c r="AL92" s="18">
        <f t="shared" si="225"/>
        <v>1.6501517432299995</v>
      </c>
      <c r="AM92" s="18">
        <f t="shared" si="226"/>
        <v>2.0470497824138123</v>
      </c>
      <c r="AO92" s="18">
        <f t="shared" si="227"/>
        <v>1.143419948034885</v>
      </c>
      <c r="AP92" s="18">
        <f t="shared" si="228"/>
        <v>2.8475534072736286</v>
      </c>
      <c r="AQ92" s="18">
        <f t="shared" si="229"/>
        <v>3.6400599791868604</v>
      </c>
      <c r="AS92" t="str">
        <f t="shared" si="258"/>
        <v>35 Business and public service associate professionals</v>
      </c>
      <c r="AT92" s="18">
        <f t="shared" si="230"/>
        <v>-1.0791741439906688</v>
      </c>
      <c r="AU92" s="18">
        <f t="shared" si="230"/>
        <v>16.470812672950007</v>
      </c>
      <c r="AV92" s="18">
        <f t="shared" si="230"/>
        <v>-0.62202615913564685</v>
      </c>
      <c r="AW92" s="18">
        <f t="shared" si="230"/>
        <v>1.3385468778633669</v>
      </c>
      <c r="AX92" s="18">
        <f t="shared" si="231"/>
        <v>1.6016843059295516</v>
      </c>
      <c r="AZ92" s="18">
        <f t="shared" si="232"/>
        <v>0.68076211365304395</v>
      </c>
      <c r="BA92" s="18">
        <f t="shared" si="233"/>
        <v>2.6645489523576149</v>
      </c>
      <c r="BB92" s="18">
        <f t="shared" si="234"/>
        <v>3.1428511567091588</v>
      </c>
      <c r="BD92" t="str">
        <f t="shared" si="259"/>
        <v>35 Business and public service associate professionals</v>
      </c>
      <c r="BE92" s="18">
        <f t="shared" si="235"/>
        <v>2.5426716947996253</v>
      </c>
      <c r="BF92" s="18">
        <f t="shared" si="235"/>
        <v>4.9315419451387843</v>
      </c>
      <c r="BG92" s="18">
        <f t="shared" si="235"/>
        <v>-1.9895400911904115</v>
      </c>
      <c r="BH92" s="18">
        <f t="shared" si="235"/>
        <v>-0.1942020664284394</v>
      </c>
      <c r="BI92" s="18">
        <f t="shared" si="236"/>
        <v>-0.44762649347792616</v>
      </c>
      <c r="BK92" s="18">
        <f t="shared" si="237"/>
        <v>-0.79627271551856449</v>
      </c>
      <c r="BL92" s="18">
        <f t="shared" si="238"/>
        <v>2.1943976442722279</v>
      </c>
      <c r="BM92" s="18">
        <f t="shared" si="239"/>
        <v>1.6160895059547542</v>
      </c>
      <c r="BO92" t="str">
        <f t="shared" si="260"/>
        <v>35 Business and public service associate professionals</v>
      </c>
      <c r="BP92" s="18">
        <f t="shared" si="240"/>
        <v>0.81055038300168469</v>
      </c>
      <c r="BQ92" s="18">
        <f t="shared" si="240"/>
        <v>2.5636719922186524</v>
      </c>
      <c r="BR92" s="18">
        <f t="shared" si="240"/>
        <v>-4.009390137046454</v>
      </c>
      <c r="BS92" s="18">
        <f t="shared" si="240"/>
        <v>-2.4416759500199059</v>
      </c>
      <c r="BT92" s="18">
        <f t="shared" si="241"/>
        <v>-2.630309604312342</v>
      </c>
      <c r="BV92" s="18">
        <f t="shared" si="242"/>
        <v>-2.967071760997686</v>
      </c>
      <c r="BW92" s="18">
        <f t="shared" si="243"/>
        <v>1.8329203847769371</v>
      </c>
      <c r="BX92" s="18">
        <f t="shared" si="244"/>
        <v>-0.34375295065057765</v>
      </c>
      <c r="BZ92" t="str">
        <f t="shared" si="261"/>
        <v>35 Business and public service associate professionals</v>
      </c>
      <c r="CA92" s="18">
        <f t="shared" si="245"/>
        <v>-2.5079980102775234</v>
      </c>
      <c r="CB92" s="18">
        <f t="shared" si="245"/>
        <v>2.1165268393720238</v>
      </c>
      <c r="CC92" s="18">
        <f t="shared" si="245"/>
        <v>-4.0303281107290641</v>
      </c>
      <c r="CD92" s="18">
        <f t="shared" si="245"/>
        <v>-4.3827874878624158</v>
      </c>
      <c r="CE92" s="18">
        <f t="shared" si="246"/>
        <v>-3.8785243274852554</v>
      </c>
      <c r="CG92" s="18">
        <f t="shared" si="247"/>
        <v>-4.2654450914841764</v>
      </c>
      <c r="CH92" s="18">
        <f t="shared" si="248"/>
        <v>1.6156061126587407</v>
      </c>
      <c r="CI92" s="18">
        <f t="shared" si="249"/>
        <v>-1.5442956805710284</v>
      </c>
      <c r="CK92" t="str">
        <f t="shared" si="262"/>
        <v>35 Business and public service associate professionals</v>
      </c>
      <c r="CL92" s="18">
        <f t="shared" si="250"/>
        <v>4.2486983769648212</v>
      </c>
      <c r="CM92" s="18">
        <f t="shared" si="250"/>
        <v>-12.664637856709049</v>
      </c>
      <c r="CN92" s="18">
        <f t="shared" si="250"/>
        <v>-1.7856964973248957</v>
      </c>
      <c r="CO92" s="18">
        <f t="shared" si="250"/>
        <v>-1.0621271112943753</v>
      </c>
      <c r="CP92" s="18">
        <f t="shared" si="251"/>
        <v>-2.0553778650556964</v>
      </c>
      <c r="CR92" s="18">
        <f t="shared" si="252"/>
        <v>-1.3039072774257088</v>
      </c>
      <c r="CS92" s="18">
        <f t="shared" si="253"/>
        <v>1.8331776153345691</v>
      </c>
      <c r="CT92" s="18">
        <f t="shared" si="254"/>
        <v>0.84495510366426885</v>
      </c>
    </row>
    <row r="93" spans="1:98" x14ac:dyDescent="0.2">
      <c r="A93" t="str">
        <f t="shared" si="209"/>
        <v>41 Administrative occupations</v>
      </c>
      <c r="B93" s="18">
        <f t="shared" si="210"/>
        <v>7.8813832065821821</v>
      </c>
      <c r="C93" s="18">
        <f t="shared" si="210"/>
        <v>-10.50314319638529</v>
      </c>
      <c r="D93" s="18">
        <f t="shared" si="210"/>
        <v>3.7544986278061465</v>
      </c>
      <c r="E93" s="18">
        <f t="shared" si="210"/>
        <v>3.3191894588810333</v>
      </c>
      <c r="F93" s="18">
        <f t="shared" si="211"/>
        <v>2.5305466838327462</v>
      </c>
      <c r="H93" s="18">
        <f t="shared" si="212"/>
        <v>3.46408920589103</v>
      </c>
      <c r="I93" s="18">
        <f t="shared" si="213"/>
        <v>3.3579707440670514</v>
      </c>
      <c r="J93" s="18">
        <f t="shared" si="214"/>
        <v>5.7337796684735709</v>
      </c>
      <c r="L93" t="str">
        <f t="shared" si="255"/>
        <v>41 Administrative occupations</v>
      </c>
      <c r="M93" s="18">
        <f t="shared" si="215"/>
        <v>10.01101623350571</v>
      </c>
      <c r="N93" s="18">
        <f t="shared" si="215"/>
        <v>-9.088437468498789</v>
      </c>
      <c r="O93" s="18">
        <f t="shared" si="215"/>
        <v>3.7370634324086049</v>
      </c>
      <c r="P93" s="18">
        <f t="shared" si="215"/>
        <v>3.0537790295124045</v>
      </c>
      <c r="Q93" s="18">
        <f t="shared" si="216"/>
        <v>2.460862139315334</v>
      </c>
      <c r="S93" s="18">
        <f t="shared" si="217"/>
        <v>3.281038962483418</v>
      </c>
      <c r="T93" s="18">
        <f t="shared" si="218"/>
        <v>3.3609970842788384</v>
      </c>
      <c r="U93" s="18">
        <f t="shared" si="219"/>
        <v>5.601395093136663</v>
      </c>
      <c r="W93" t="str">
        <f t="shared" si="256"/>
        <v>41 Administrative occupations</v>
      </c>
      <c r="X93" s="18">
        <f t="shared" si="220"/>
        <v>1.9547119641455168</v>
      </c>
      <c r="Y93" s="18">
        <f t="shared" si="220"/>
        <v>7.6470631998736049</v>
      </c>
      <c r="Z93" s="18">
        <f t="shared" si="220"/>
        <v>1.0729194239007978</v>
      </c>
      <c r="AA93" s="18">
        <f t="shared" si="220"/>
        <v>1.6277005272051781</v>
      </c>
      <c r="AB93" s="18">
        <f t="shared" si="221"/>
        <v>1.8195273699393333</v>
      </c>
      <c r="AD93" s="18">
        <f t="shared" si="222"/>
        <v>1.4424359656890262</v>
      </c>
      <c r="AE93" s="18">
        <f t="shared" si="223"/>
        <v>3.3495002501038984</v>
      </c>
      <c r="AF93" s="18">
        <f t="shared" si="224"/>
        <v>4.2939061906200227</v>
      </c>
      <c r="AH93" t="str">
        <f t="shared" si="257"/>
        <v>41 Administrative occupations</v>
      </c>
      <c r="AI93" s="18">
        <f t="shared" si="225"/>
        <v>2.4726928816515059</v>
      </c>
      <c r="AJ93" s="18">
        <f t="shared" si="225"/>
        <v>4.3284172779020302</v>
      </c>
      <c r="AK93" s="18">
        <f t="shared" si="225"/>
        <v>0.90368244644924989</v>
      </c>
      <c r="AL93" s="18">
        <f t="shared" si="225"/>
        <v>1.6037079510016206</v>
      </c>
      <c r="AM93" s="18">
        <f t="shared" si="226"/>
        <v>1.5522568955051552</v>
      </c>
      <c r="AO93" s="18">
        <f t="shared" si="227"/>
        <v>1.3698281654757949</v>
      </c>
      <c r="AP93" s="18">
        <f t="shared" si="228"/>
        <v>3.4605266251388711</v>
      </c>
      <c r="AQ93" s="18">
        <f t="shared" si="229"/>
        <v>4.3432243972249873</v>
      </c>
      <c r="AS93" t="str">
        <f t="shared" si="258"/>
        <v>41 Administrative occupations</v>
      </c>
      <c r="AT93" s="18">
        <f t="shared" si="230"/>
        <v>1.51567035388529</v>
      </c>
      <c r="AU93" s="18">
        <f t="shared" si="230"/>
        <v>6.3717680328327031</v>
      </c>
      <c r="AV93" s="18">
        <f t="shared" si="230"/>
        <v>0.25512618326675174</v>
      </c>
      <c r="AW93" s="18">
        <f t="shared" si="230"/>
        <v>1.6247025136478133</v>
      </c>
      <c r="AX93" s="18">
        <f t="shared" si="231"/>
        <v>1.4838680348901123</v>
      </c>
      <c r="AZ93" s="18">
        <f t="shared" si="232"/>
        <v>1.1661107411790717</v>
      </c>
      <c r="BA93" s="18">
        <f t="shared" si="233"/>
        <v>3.2570577093213648</v>
      </c>
      <c r="BB93" s="18">
        <f t="shared" si="234"/>
        <v>4.0242888907553009</v>
      </c>
      <c r="BD93" t="str">
        <f t="shared" si="259"/>
        <v>41 Administrative occupations</v>
      </c>
      <c r="BE93" s="18">
        <f t="shared" si="235"/>
        <v>0.92327808967951341</v>
      </c>
      <c r="BF93" s="18">
        <f t="shared" si="235"/>
        <v>9.4378146784082073</v>
      </c>
      <c r="BG93" s="18">
        <f t="shared" si="235"/>
        <v>-2.6016005762743433</v>
      </c>
      <c r="BH93" s="18">
        <f t="shared" si="235"/>
        <v>-1.1056599253757904</v>
      </c>
      <c r="BI93" s="18">
        <f t="shared" si="236"/>
        <v>-0.95043900834714812</v>
      </c>
      <c r="BK93" s="18">
        <f t="shared" si="237"/>
        <v>-1.6068424403871351</v>
      </c>
      <c r="BL93" s="18">
        <f t="shared" si="238"/>
        <v>2.3236791285168978</v>
      </c>
      <c r="BM93" s="18">
        <f t="shared" si="239"/>
        <v>1.1984383310102764</v>
      </c>
      <c r="BO93" t="str">
        <f t="shared" si="260"/>
        <v>41 Administrative occupations</v>
      </c>
      <c r="BP93" s="18">
        <f t="shared" si="240"/>
        <v>-1.6005750136044883</v>
      </c>
      <c r="BQ93" s="18">
        <f t="shared" si="240"/>
        <v>4.9347226711690118</v>
      </c>
      <c r="BR93" s="18">
        <f t="shared" si="240"/>
        <v>-4.7725683204029696</v>
      </c>
      <c r="BS93" s="18">
        <f t="shared" si="240"/>
        <v>-3.8875847789996087</v>
      </c>
      <c r="BT93" s="18">
        <f t="shared" si="241"/>
        <v>-3.6375617736724375</v>
      </c>
      <c r="BV93" s="18">
        <f t="shared" si="242"/>
        <v>-4.1834893694954971</v>
      </c>
      <c r="BW93" s="18">
        <f t="shared" si="243"/>
        <v>1.9419824384120821</v>
      </c>
      <c r="BX93" s="18">
        <f t="shared" si="244"/>
        <v>-0.99138343497622294</v>
      </c>
      <c r="BZ93" t="str">
        <f t="shared" si="261"/>
        <v>41 Administrative occupations</v>
      </c>
      <c r="CA93" s="18">
        <f t="shared" si="245"/>
        <v>-7.4216374193864842</v>
      </c>
      <c r="CB93" s="18">
        <f t="shared" si="245"/>
        <v>1.8864529283545206</v>
      </c>
      <c r="CC93" s="18">
        <f t="shared" si="245"/>
        <v>-6.7207138242059816</v>
      </c>
      <c r="CD93" s="18">
        <f t="shared" si="245"/>
        <v>-9.1108780300300118</v>
      </c>
      <c r="CE93" s="18">
        <f t="shared" si="246"/>
        <v>-7.714153638013876</v>
      </c>
      <c r="CG93" s="18">
        <f t="shared" si="247"/>
        <v>-8.3210402982337719</v>
      </c>
      <c r="CH93" s="18">
        <f t="shared" si="248"/>
        <v>1.258377617560269</v>
      </c>
      <c r="CI93" s="18">
        <f t="shared" si="249"/>
        <v>-4.8018784434831545</v>
      </c>
      <c r="CK93" t="str">
        <f t="shared" si="262"/>
        <v>41 Administrative occupations</v>
      </c>
      <c r="CL93" s="18">
        <f t="shared" si="250"/>
        <v>-2.5719712569892028</v>
      </c>
      <c r="CM93" s="18">
        <f t="shared" si="250"/>
        <v>-14.028254951747099</v>
      </c>
      <c r="CN93" s="18">
        <f t="shared" si="250"/>
        <v>-3.1297125952436167</v>
      </c>
      <c r="CO93" s="18">
        <f t="shared" si="250"/>
        <v>-4.0877489382600167</v>
      </c>
      <c r="CP93" s="18">
        <f t="shared" si="251"/>
        <v>-4.4450707627957886</v>
      </c>
      <c r="CR93" s="18">
        <f t="shared" si="252"/>
        <v>-3.7694609085153763</v>
      </c>
      <c r="CS93" s="18">
        <f t="shared" si="253"/>
        <v>1.6243337648259359</v>
      </c>
      <c r="CT93" s="18">
        <f t="shared" si="254"/>
        <v>-1.1922201451512793</v>
      </c>
    </row>
    <row r="94" spans="1:98" x14ac:dyDescent="0.2">
      <c r="A94" t="str">
        <f t="shared" si="209"/>
        <v>42 Secretarial and related occupations</v>
      </c>
      <c r="B94" s="18">
        <f t="shared" si="210"/>
        <v>11.150627744299136</v>
      </c>
      <c r="C94" s="18">
        <f t="shared" si="210"/>
        <v>-10.567645367399859</v>
      </c>
      <c r="D94" s="18">
        <f t="shared" si="210"/>
        <v>9.5114485754070657</v>
      </c>
      <c r="E94" s="18">
        <f t="shared" si="210"/>
        <v>4.7410540711606108</v>
      </c>
      <c r="F94" s="18">
        <f t="shared" si="211"/>
        <v>5.165333965167096</v>
      </c>
      <c r="H94" s="18">
        <f t="shared" si="212"/>
        <v>6.3076377853130694</v>
      </c>
      <c r="I94" s="18">
        <f t="shared" si="213"/>
        <v>4.5799889171505903</v>
      </c>
      <c r="J94" s="18">
        <f t="shared" si="214"/>
        <v>8.6285318143023204</v>
      </c>
      <c r="L94" t="str">
        <f t="shared" si="255"/>
        <v>42 Secretarial and related occupations</v>
      </c>
      <c r="M94" s="18">
        <f t="shared" si="215"/>
        <v>9.1472481824591778</v>
      </c>
      <c r="N94" s="18">
        <f t="shared" si="215"/>
        <v>-17.206030239929039</v>
      </c>
      <c r="O94" s="18">
        <f t="shared" si="215"/>
        <v>9.8891575013026145</v>
      </c>
      <c r="P94" s="18">
        <f t="shared" si="215"/>
        <v>2.5011382840128604</v>
      </c>
      <c r="Q94" s="18">
        <f t="shared" si="216"/>
        <v>3.3662445531204899</v>
      </c>
      <c r="S94" s="18">
        <f t="shared" si="217"/>
        <v>4.9069047427932277</v>
      </c>
      <c r="T94" s="18">
        <f t="shared" si="218"/>
        <v>4.1528619152848556</v>
      </c>
      <c r="U94" s="18">
        <f t="shared" si="219"/>
        <v>7.3375487852869847</v>
      </c>
      <c r="W94" t="str">
        <f t="shared" si="256"/>
        <v>42 Secretarial and related occupations</v>
      </c>
      <c r="X94" s="18">
        <f t="shared" si="220"/>
        <v>2.4045200230281782</v>
      </c>
      <c r="Y94" s="18">
        <f t="shared" si="220"/>
        <v>-0.30820762328404028</v>
      </c>
      <c r="Z94" s="18">
        <f t="shared" si="220"/>
        <v>7.9180291019293136</v>
      </c>
      <c r="AA94" s="18">
        <f t="shared" si="220"/>
        <v>3.1592827387272537</v>
      </c>
      <c r="AB94" s="18">
        <f t="shared" si="221"/>
        <v>4.4000689681153116</v>
      </c>
      <c r="AD94" s="18">
        <f t="shared" si="222"/>
        <v>4.7217467623052789</v>
      </c>
      <c r="AE94" s="18">
        <f t="shared" si="223"/>
        <v>4.7246702633975124</v>
      </c>
      <c r="AF94" s="18">
        <f t="shared" si="224"/>
        <v>7.5904631591925842</v>
      </c>
      <c r="AH94" t="str">
        <f t="shared" si="257"/>
        <v>42 Secretarial and related occupations</v>
      </c>
      <c r="AI94" s="18">
        <f t="shared" si="225"/>
        <v>2.6582957874716096</v>
      </c>
      <c r="AJ94" s="18">
        <f t="shared" si="225"/>
        <v>1.9600235259147558</v>
      </c>
      <c r="AK94" s="18">
        <f t="shared" si="225"/>
        <v>6.6574529877393651</v>
      </c>
      <c r="AL94" s="18">
        <f t="shared" si="225"/>
        <v>1.2104486798869107</v>
      </c>
      <c r="AM94" s="18">
        <f t="shared" si="226"/>
        <v>2.929524598886335</v>
      </c>
      <c r="AO94" s="18">
        <f t="shared" si="227"/>
        <v>2.9944848122682055</v>
      </c>
      <c r="AP94" s="18">
        <f t="shared" si="228"/>
        <v>4.1223034524744628</v>
      </c>
      <c r="AQ94" s="18">
        <f t="shared" si="229"/>
        <v>5.9797249901279992</v>
      </c>
      <c r="AS94" t="str">
        <f t="shared" si="258"/>
        <v>42 Secretarial and related occupations</v>
      </c>
      <c r="AT94" s="18">
        <f t="shared" si="230"/>
        <v>1.6382722740693856</v>
      </c>
      <c r="AU94" s="18">
        <f t="shared" si="230"/>
        <v>1.0956772528277092</v>
      </c>
      <c r="AV94" s="18">
        <f t="shared" si="230"/>
        <v>5.2277511386216613</v>
      </c>
      <c r="AW94" s="18">
        <f t="shared" si="230"/>
        <v>-0.85817759853986653</v>
      </c>
      <c r="AX94" s="18">
        <f t="shared" si="231"/>
        <v>1.1281501256744653</v>
      </c>
      <c r="AZ94" s="18">
        <f t="shared" si="232"/>
        <v>1.1303153546925904</v>
      </c>
      <c r="BA94" s="18">
        <f t="shared" si="233"/>
        <v>3.6730037733114562</v>
      </c>
      <c r="BB94" s="18">
        <f t="shared" si="234"/>
        <v>4.3773584582643243</v>
      </c>
      <c r="BD94" t="str">
        <f t="shared" si="259"/>
        <v>42 Secretarial and related occupations</v>
      </c>
      <c r="BE94" s="18">
        <f t="shared" si="235"/>
        <v>1.4583539604706708E-2</v>
      </c>
      <c r="BF94" s="18">
        <f t="shared" si="235"/>
        <v>1.9314146031979673</v>
      </c>
      <c r="BG94" s="18">
        <f t="shared" si="235"/>
        <v>1.3593682629886139</v>
      </c>
      <c r="BH94" s="18">
        <f t="shared" si="235"/>
        <v>-7.9436828969810307</v>
      </c>
      <c r="BI94" s="18">
        <f t="shared" si="236"/>
        <v>-4.5259780747844207</v>
      </c>
      <c r="BK94" s="18">
        <f t="shared" si="237"/>
        <v>-4.9416301316209221</v>
      </c>
      <c r="BL94" s="18">
        <f t="shared" si="238"/>
        <v>2.2757518530149623</v>
      </c>
      <c r="BM94" s="18">
        <f t="shared" si="239"/>
        <v>-0.93118033311154758</v>
      </c>
      <c r="BO94" t="str">
        <f t="shared" si="260"/>
        <v>42 Secretarial and related occupations</v>
      </c>
      <c r="BP94" s="18">
        <f t="shared" si="240"/>
        <v>-2.3485382016945833</v>
      </c>
      <c r="BQ94" s="18">
        <f t="shared" si="240"/>
        <v>7.6127581668883337E-2</v>
      </c>
      <c r="BR94" s="18">
        <f t="shared" si="240"/>
        <v>-3.1246008150931592</v>
      </c>
      <c r="BS94" s="18">
        <f t="shared" si="240"/>
        <v>-9.2339536923454197</v>
      </c>
      <c r="BT94" s="18">
        <f t="shared" si="241"/>
        <v>-6.8003003956482067</v>
      </c>
      <c r="BV94" s="18">
        <f t="shared" si="242"/>
        <v>-7.2415576195086757</v>
      </c>
      <c r="BW94" s="18">
        <f t="shared" si="243"/>
        <v>1.926469549191423</v>
      </c>
      <c r="BX94" s="18">
        <f t="shared" si="244"/>
        <v>-2.7793411169541926</v>
      </c>
      <c r="BZ94" t="str">
        <f t="shared" si="261"/>
        <v>42 Secretarial and related occupations</v>
      </c>
      <c r="CA94" s="18">
        <f t="shared" si="245"/>
        <v>-6.3393666291203914</v>
      </c>
      <c r="CB94" s="18">
        <f t="shared" si="245"/>
        <v>-3.0686104357492305</v>
      </c>
      <c r="CC94" s="18">
        <f t="shared" si="245"/>
        <v>-9.5243634416268268</v>
      </c>
      <c r="CD94" s="18">
        <f t="shared" si="245"/>
        <v>-10.009130505743668</v>
      </c>
      <c r="CE94" s="18">
        <f t="shared" si="246"/>
        <v>-9.4383769810886253</v>
      </c>
      <c r="CG94" s="18">
        <f t="shared" si="247"/>
        <v>-9.8478307709318749</v>
      </c>
      <c r="CH94" s="18">
        <f t="shared" si="248"/>
        <v>1.2619015762857844</v>
      </c>
      <c r="CI94" s="18">
        <f t="shared" si="249"/>
        <v>-5.6473471763842547</v>
      </c>
      <c r="CK94" t="str">
        <f t="shared" si="262"/>
        <v>42 Secretarial and related occupations</v>
      </c>
      <c r="CL94" s="18">
        <f t="shared" si="250"/>
        <v>2.7791640135951479</v>
      </c>
      <c r="CM94" s="18">
        <f t="shared" si="250"/>
        <v>-7.2818039390009748</v>
      </c>
      <c r="CN94" s="18">
        <f t="shared" si="250"/>
        <v>3.9510066915256603</v>
      </c>
      <c r="CO94" s="18">
        <f t="shared" si="250"/>
        <v>-0.93458911084322027</v>
      </c>
      <c r="CP94" s="18">
        <f t="shared" si="251"/>
        <v>0.15163823316433067</v>
      </c>
      <c r="CR94" s="18">
        <f t="shared" si="252"/>
        <v>0.6678816716361835</v>
      </c>
      <c r="CS94" s="18">
        <f t="shared" si="253"/>
        <v>2.9806297665929682</v>
      </c>
      <c r="CT94" s="18">
        <f t="shared" si="254"/>
        <v>3.4306227998051497</v>
      </c>
    </row>
    <row r="95" spans="1:98" x14ac:dyDescent="0.2">
      <c r="A95" t="str">
        <f t="shared" si="209"/>
        <v>51 Skilled agricultural and related trades</v>
      </c>
      <c r="B95" s="18">
        <f t="shared" si="210"/>
        <v>28.928423473831664</v>
      </c>
      <c r="C95" s="18">
        <f t="shared" si="210"/>
        <v>-51.650771051943387</v>
      </c>
      <c r="D95" s="18">
        <f t="shared" si="210"/>
        <v>3.6382211455017188</v>
      </c>
      <c r="E95" s="18">
        <f t="shared" si="210"/>
        <v>3.0604408927013438</v>
      </c>
      <c r="F95" s="18">
        <f t="shared" si="211"/>
        <v>-1.5293444938653589</v>
      </c>
      <c r="H95" s="18">
        <f t="shared" si="212"/>
        <v>3.2526755195973145</v>
      </c>
      <c r="I95" s="18">
        <f t="shared" si="213"/>
        <v>4.2434717417821011</v>
      </c>
      <c r="J95" s="18">
        <f t="shared" si="214"/>
        <v>6.2464841794317882</v>
      </c>
      <c r="L95" t="str">
        <f t="shared" si="255"/>
        <v>51 Skilled agricultural and related trades</v>
      </c>
      <c r="M95" s="18">
        <f t="shared" si="215"/>
        <v>7.5416691650108003</v>
      </c>
      <c r="N95" s="18">
        <f t="shared" si="215"/>
        <v>-12.506137771916526</v>
      </c>
      <c r="O95" s="18">
        <f t="shared" si="215"/>
        <v>1.7743219219082507</v>
      </c>
      <c r="P95" s="18">
        <f t="shared" si="215"/>
        <v>3.6149752122015544</v>
      </c>
      <c r="Q95" s="18">
        <f t="shared" si="216"/>
        <v>1.9529089899972485</v>
      </c>
      <c r="S95" s="18">
        <f t="shared" si="217"/>
        <v>2.9977547163475116</v>
      </c>
      <c r="T95" s="18">
        <f t="shared" si="218"/>
        <v>3.4543449171220653</v>
      </c>
      <c r="U95" s="18">
        <f t="shared" si="219"/>
        <v>5.4661489831356214</v>
      </c>
      <c r="W95" t="str">
        <f t="shared" si="256"/>
        <v>51 Skilled agricultural and related trades</v>
      </c>
      <c r="X95" s="18">
        <f t="shared" si="220"/>
        <v>3.9981523496919857</v>
      </c>
      <c r="Y95" s="18">
        <f t="shared" si="220"/>
        <v>49.52542329839649</v>
      </c>
      <c r="Z95" s="18">
        <f t="shared" si="220"/>
        <v>1.7007615817900446</v>
      </c>
      <c r="AA95" s="18">
        <f t="shared" si="220"/>
        <v>2.8561954026329994</v>
      </c>
      <c r="AB95" s="18">
        <f t="shared" si="221"/>
        <v>4.9186126198210056</v>
      </c>
      <c r="AD95" s="18">
        <f t="shared" si="222"/>
        <v>2.4695995549534278</v>
      </c>
      <c r="AE95" s="18">
        <f t="shared" si="223"/>
        <v>3.9238753059137821</v>
      </c>
      <c r="AF95" s="18">
        <f t="shared" si="224"/>
        <v>5.4705258621951414</v>
      </c>
      <c r="AH95" t="str">
        <f t="shared" si="257"/>
        <v>51 Skilled agricultural and related trades</v>
      </c>
      <c r="AI95" s="18">
        <f t="shared" si="225"/>
        <v>1.6992177937463548</v>
      </c>
      <c r="AJ95" s="18">
        <f t="shared" si="225"/>
        <v>17.67707427284946</v>
      </c>
      <c r="AK95" s="18">
        <f t="shared" si="225"/>
        <v>1.3967585348171108</v>
      </c>
      <c r="AL95" s="18">
        <f t="shared" si="225"/>
        <v>2.4200781103651092</v>
      </c>
      <c r="AM95" s="18">
        <f t="shared" si="226"/>
        <v>2.9891450613353632</v>
      </c>
      <c r="AO95" s="18">
        <f t="shared" si="227"/>
        <v>2.0778291934707482</v>
      </c>
      <c r="AP95" s="18">
        <f t="shared" si="228"/>
        <v>4.1337310750264367</v>
      </c>
      <c r="AQ95" s="18">
        <f t="shared" si="229"/>
        <v>5.3885135985161092</v>
      </c>
      <c r="AS95" t="str">
        <f t="shared" si="258"/>
        <v>51 Skilled agricultural and related trades</v>
      </c>
      <c r="AT95" s="18">
        <f t="shared" si="230"/>
        <v>0.33692054848672992</v>
      </c>
      <c r="AU95" s="18">
        <f t="shared" si="230"/>
        <v>42.504495391738104</v>
      </c>
      <c r="AV95" s="18">
        <f t="shared" si="230"/>
        <v>0.6225520549885788</v>
      </c>
      <c r="AW95" s="18">
        <f t="shared" si="230"/>
        <v>2.8826696487019188</v>
      </c>
      <c r="AX95" s="18">
        <f t="shared" si="231"/>
        <v>4.2726632086234062</v>
      </c>
      <c r="AZ95" s="18">
        <f t="shared" si="232"/>
        <v>2.1237121133765191</v>
      </c>
      <c r="BA95" s="18">
        <f t="shared" si="233"/>
        <v>3.6369079206648225</v>
      </c>
      <c r="BB95" s="18">
        <f t="shared" si="234"/>
        <v>5.001800122160005</v>
      </c>
      <c r="BD95" t="str">
        <f t="shared" si="259"/>
        <v>51 Skilled agricultural and related trades</v>
      </c>
      <c r="BE95" s="18">
        <f t="shared" si="235"/>
        <v>3.8746009244986723</v>
      </c>
      <c r="BF95" s="18">
        <f t="shared" si="235"/>
        <v>16.608385182652817</v>
      </c>
      <c r="BG95" s="18">
        <f t="shared" si="235"/>
        <v>-1.5676951503217462</v>
      </c>
      <c r="BH95" s="18">
        <f t="shared" si="235"/>
        <v>0.13559484726670679</v>
      </c>
      <c r="BI95" s="18">
        <f t="shared" si="236"/>
        <v>0.55274469634329915</v>
      </c>
      <c r="BK95" s="18">
        <f t="shared" si="237"/>
        <v>-0.43541844258334628</v>
      </c>
      <c r="BL95" s="18">
        <f t="shared" si="238"/>
        <v>2.7211839565792539</v>
      </c>
      <c r="BM95" s="18">
        <f t="shared" si="239"/>
        <v>2.42523593348698</v>
      </c>
      <c r="BO95" t="str">
        <f t="shared" si="260"/>
        <v>51 Skilled agricultural and related trades</v>
      </c>
      <c r="BP95" s="18">
        <f t="shared" si="240"/>
        <v>4.0498580044545651</v>
      </c>
      <c r="BQ95" s="18">
        <f t="shared" si="240"/>
        <v>11.678935929700662</v>
      </c>
      <c r="BR95" s="18">
        <f t="shared" si="240"/>
        <v>-1.8365146011166233</v>
      </c>
      <c r="BS95" s="18">
        <f t="shared" si="240"/>
        <v>-0.77231319261672482</v>
      </c>
      <c r="BT95" s="18">
        <f t="shared" si="241"/>
        <v>-0.37275707270124636</v>
      </c>
      <c r="BV95" s="18">
        <f t="shared" si="242"/>
        <v>-1.128322760717726</v>
      </c>
      <c r="BW95" s="18">
        <f t="shared" si="243"/>
        <v>2.6274619077148786</v>
      </c>
      <c r="BX95" s="18">
        <f t="shared" si="244"/>
        <v>1.8631564569753456</v>
      </c>
      <c r="BZ95" t="str">
        <f t="shared" si="261"/>
        <v>51 Skilled agricultural and related trades</v>
      </c>
      <c r="CA95" s="18">
        <f t="shared" si="245"/>
        <v>-1.5646659304084598</v>
      </c>
      <c r="CB95" s="18">
        <f t="shared" si="245"/>
        <v>21.732357890125552</v>
      </c>
      <c r="CC95" s="18">
        <f t="shared" si="245"/>
        <v>-4.683088698579807</v>
      </c>
      <c r="CD95" s="18">
        <f t="shared" si="245"/>
        <v>-2.7173639681491335</v>
      </c>
      <c r="CE95" s="18">
        <f t="shared" si="246"/>
        <v>-1.9719031601162063</v>
      </c>
      <c r="CG95" s="18">
        <f t="shared" si="247"/>
        <v>-3.3770691072092851</v>
      </c>
      <c r="CH95" s="18">
        <f t="shared" si="248"/>
        <v>2.0365209349926694</v>
      </c>
      <c r="CI95" s="18">
        <f t="shared" si="249"/>
        <v>-0.33836932346624771</v>
      </c>
      <c r="CK95" t="str">
        <f t="shared" si="262"/>
        <v>51 Skilled agricultural and related trades</v>
      </c>
      <c r="CL95" s="18">
        <f t="shared" si="250"/>
        <v>-1.1127764496333015</v>
      </c>
      <c r="CM95" s="18">
        <f t="shared" si="250"/>
        <v>18.364768114385278</v>
      </c>
      <c r="CN95" s="18">
        <f t="shared" si="250"/>
        <v>1.859652160579528</v>
      </c>
      <c r="CO95" s="18">
        <f t="shared" si="250"/>
        <v>-3.5278195763977283</v>
      </c>
      <c r="CP95" s="18">
        <f t="shared" si="251"/>
        <v>-0.61327127531992653</v>
      </c>
      <c r="CR95" s="18">
        <f t="shared" si="252"/>
        <v>-1.764424780246876</v>
      </c>
      <c r="CS95" s="18">
        <f t="shared" si="253"/>
        <v>1.9482984540122761</v>
      </c>
      <c r="CT95" s="18">
        <f t="shared" si="254"/>
        <v>0.64549820982162665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1.1614470282426792</v>
      </c>
      <c r="C96" s="18">
        <f t="shared" si="210"/>
        <v>10.531273738821522</v>
      </c>
      <c r="D96" s="18">
        <f t="shared" si="210"/>
        <v>4.6821009589906426</v>
      </c>
      <c r="E96" s="18">
        <f t="shared" si="210"/>
        <v>3.7574013624078084</v>
      </c>
      <c r="F96" s="18">
        <f t="shared" si="211"/>
        <v>4.4575623357773209</v>
      </c>
      <c r="H96" s="18">
        <f t="shared" si="212"/>
        <v>4.0647233965739105</v>
      </c>
      <c r="I96" s="18">
        <f t="shared" si="213"/>
        <v>3.3228620210853599</v>
      </c>
      <c r="J96" s="18">
        <f t="shared" si="214"/>
        <v>6.1579280022181271</v>
      </c>
      <c r="L96" t="str">
        <f t="shared" si="255"/>
        <v>52 Skilled metal, electrical and electronic trades</v>
      </c>
      <c r="M96" s="18">
        <f t="shared" si="215"/>
        <v>6.258200899421773</v>
      </c>
      <c r="N96" s="18">
        <f t="shared" si="215"/>
        <v>-21.679025033416231</v>
      </c>
      <c r="O96" s="18">
        <f t="shared" si="215"/>
        <v>8.337457801367588</v>
      </c>
      <c r="P96" s="18">
        <f t="shared" si="215"/>
        <v>4.2623638642158568</v>
      </c>
      <c r="Q96" s="18">
        <f t="shared" si="216"/>
        <v>3.6490760157437574</v>
      </c>
      <c r="S96" s="18">
        <f t="shared" si="217"/>
        <v>5.6034058260722608</v>
      </c>
      <c r="T96" s="18">
        <f t="shared" si="218"/>
        <v>3.9375349911116464</v>
      </c>
      <c r="U96" s="18">
        <f t="shared" si="219"/>
        <v>7.718329658160461</v>
      </c>
      <c r="W96" t="str">
        <f t="shared" si="256"/>
        <v>52 Skilled metal, electrical and electronic trades</v>
      </c>
      <c r="X96" s="18">
        <f t="shared" si="220"/>
        <v>-0.84256741614030517</v>
      </c>
      <c r="Y96" s="18">
        <f t="shared" si="220"/>
        <v>1.9357492078424077</v>
      </c>
      <c r="Z96" s="18">
        <f t="shared" si="220"/>
        <v>3.8474751440853439</v>
      </c>
      <c r="AA96" s="18">
        <f t="shared" si="220"/>
        <v>2.5304297475520876</v>
      </c>
      <c r="AB96" s="18">
        <f t="shared" si="221"/>
        <v>2.9027841784892816</v>
      </c>
      <c r="AD96" s="18">
        <f t="shared" si="222"/>
        <v>2.9675784042039188</v>
      </c>
      <c r="AE96" s="18">
        <f t="shared" si="223"/>
        <v>3.3200951080563534</v>
      </c>
      <c r="AF96" s="18">
        <f t="shared" si="224"/>
        <v>5.3419186549622522</v>
      </c>
      <c r="AH96" t="str">
        <f t="shared" si="257"/>
        <v>52 Skilled metal, electrical and electronic trades</v>
      </c>
      <c r="AI96" s="18">
        <f t="shared" si="225"/>
        <v>-4.2374828859619189</v>
      </c>
      <c r="AJ96" s="18">
        <f t="shared" si="225"/>
        <v>8.5843729608200405</v>
      </c>
      <c r="AK96" s="18">
        <f t="shared" si="225"/>
        <v>0.78443193534674105</v>
      </c>
      <c r="AL96" s="18">
        <f t="shared" si="225"/>
        <v>1.8690738200344503</v>
      </c>
      <c r="AM96" s="18">
        <f t="shared" si="226"/>
        <v>1.9347789201905163</v>
      </c>
      <c r="AO96" s="18">
        <f t="shared" si="227"/>
        <v>1.5062356996617066</v>
      </c>
      <c r="AP96" s="18">
        <f t="shared" si="228"/>
        <v>2.7089192501007942</v>
      </c>
      <c r="AQ96" s="18">
        <f t="shared" si="229"/>
        <v>3.7798540119251989</v>
      </c>
      <c r="AS96" t="str">
        <f t="shared" si="258"/>
        <v>52 Skilled metal, electrical and electronic trades</v>
      </c>
      <c r="AT96" s="18">
        <f t="shared" si="230"/>
        <v>-3.9884207341812528</v>
      </c>
      <c r="AU96" s="18">
        <f t="shared" si="230"/>
        <v>5.2520820620746811</v>
      </c>
      <c r="AV96" s="18">
        <f t="shared" si="230"/>
        <v>0.32365117371746521</v>
      </c>
      <c r="AW96" s="18">
        <f t="shared" si="230"/>
        <v>1.18488426379737</v>
      </c>
      <c r="AX96" s="18">
        <f t="shared" si="231"/>
        <v>1.163823099737149</v>
      </c>
      <c r="AZ96" s="18">
        <f t="shared" si="232"/>
        <v>0.89698820840673488</v>
      </c>
      <c r="BA96" s="18">
        <f t="shared" si="233"/>
        <v>2.54250905108373</v>
      </c>
      <c r="BB96" s="18">
        <f t="shared" si="234"/>
        <v>3.1858343935853739</v>
      </c>
      <c r="BD96" t="str">
        <f t="shared" si="259"/>
        <v>52 Skilled metal, electrical and electronic trades</v>
      </c>
      <c r="BE96" s="18">
        <f t="shared" si="235"/>
        <v>2.345821845857099</v>
      </c>
      <c r="BF96" s="18">
        <f t="shared" si="235"/>
        <v>-16.517220288199663</v>
      </c>
      <c r="BG96" s="18">
        <f t="shared" si="235"/>
        <v>4.7229942833082461E-2</v>
      </c>
      <c r="BH96" s="18">
        <f t="shared" si="235"/>
        <v>-0.33977902973395535</v>
      </c>
      <c r="BI96" s="18">
        <f t="shared" si="236"/>
        <v>-1.3175225857619766</v>
      </c>
      <c r="BK96" s="18">
        <f t="shared" si="237"/>
        <v>-0.21094266465476741</v>
      </c>
      <c r="BL96" s="18">
        <f t="shared" si="238"/>
        <v>2.0481657184279856</v>
      </c>
      <c r="BM96" s="18">
        <f t="shared" si="239"/>
        <v>1.8899692631349607</v>
      </c>
      <c r="BO96" t="str">
        <f t="shared" si="260"/>
        <v>52 Skilled metal, electrical and electronic trades</v>
      </c>
      <c r="BP96" s="18">
        <f t="shared" si="240"/>
        <v>0.35382195232289693</v>
      </c>
      <c r="BQ96" s="18">
        <f t="shared" si="240"/>
        <v>-14.864193713729501</v>
      </c>
      <c r="BR96" s="18">
        <f t="shared" si="240"/>
        <v>-2.5710545222869308</v>
      </c>
      <c r="BS96" s="18">
        <f t="shared" si="240"/>
        <v>-2.2046752606024844</v>
      </c>
      <c r="BT96" s="18">
        <f t="shared" si="241"/>
        <v>-3.1619970299994082</v>
      </c>
      <c r="BV96" s="18">
        <f t="shared" si="242"/>
        <v>-2.3269545103824285</v>
      </c>
      <c r="BW96" s="18">
        <f t="shared" si="243"/>
        <v>1.748759080121709</v>
      </c>
      <c r="BX96" s="18">
        <f t="shared" si="244"/>
        <v>-3.6708817866770715E-3</v>
      </c>
      <c r="BZ96" t="str">
        <f t="shared" si="261"/>
        <v>52 Skilled metal, electrical and electronic trades</v>
      </c>
      <c r="CA96" s="18">
        <f t="shared" si="245"/>
        <v>-2.8828421106502189</v>
      </c>
      <c r="CB96" s="18">
        <f t="shared" si="245"/>
        <v>-8.8329109041273774</v>
      </c>
      <c r="CC96" s="18">
        <f t="shared" si="245"/>
        <v>-4.220287428364788</v>
      </c>
      <c r="CD96" s="18">
        <f t="shared" si="245"/>
        <v>-5.4918813310289245</v>
      </c>
      <c r="CE96" s="18">
        <f t="shared" si="246"/>
        <v>-5.3095768809867767</v>
      </c>
      <c r="CG96" s="18">
        <f t="shared" si="247"/>
        <v>-5.0699036267885749</v>
      </c>
      <c r="CH96" s="18">
        <f t="shared" si="248"/>
        <v>1.5931223133353933</v>
      </c>
      <c r="CI96" s="18">
        <f t="shared" si="249"/>
        <v>-2.1143029492227905</v>
      </c>
      <c r="CK96" t="str">
        <f t="shared" si="262"/>
        <v>52 Skilled metal, electrical and electronic trades</v>
      </c>
      <c r="CL96" s="18">
        <f t="shared" si="250"/>
        <v>0.25472579374270499</v>
      </c>
      <c r="CM96" s="18">
        <f t="shared" si="250"/>
        <v>-17.413183411725697</v>
      </c>
      <c r="CN96" s="18">
        <f t="shared" si="250"/>
        <v>-0.29284888187985914</v>
      </c>
      <c r="CO96" s="18">
        <f t="shared" si="250"/>
        <v>-3.4506691250211441</v>
      </c>
      <c r="CP96" s="18">
        <f t="shared" si="251"/>
        <v>-3.4222275678297831</v>
      </c>
      <c r="CR96" s="18">
        <f t="shared" si="252"/>
        <v>-2.4093340987913492</v>
      </c>
      <c r="CS96" s="18">
        <f t="shared" si="253"/>
        <v>1.7533365635997056</v>
      </c>
      <c r="CT96" s="18">
        <f t="shared" si="254"/>
        <v>-5.6958134078644029E-2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-9.4151058884751055</v>
      </c>
      <c r="C97" s="18">
        <f t="shared" si="210"/>
        <v>-28.136329352988898</v>
      </c>
      <c r="D97" s="18">
        <f t="shared" si="210"/>
        <v>11.541190074690256</v>
      </c>
      <c r="E97" s="18">
        <f t="shared" si="210"/>
        <v>0.42362148065397953</v>
      </c>
      <c r="F97" s="18">
        <f t="shared" si="211"/>
        <v>1.6255208926921005</v>
      </c>
      <c r="H97" s="18">
        <f t="shared" si="212"/>
        <v>4.0005598529883279</v>
      </c>
      <c r="I97" s="18">
        <f t="shared" si="213"/>
        <v>3.9213362288796016</v>
      </c>
      <c r="J97" s="18">
        <f t="shared" si="214"/>
        <v>6.5271887611270563</v>
      </c>
      <c r="L97" t="str">
        <f t="shared" si="255"/>
        <v>53 Skilled construction and building trades</v>
      </c>
      <c r="M97" s="18">
        <f t="shared" si="215"/>
        <v>2.4908329427728582</v>
      </c>
      <c r="N97" s="18">
        <f t="shared" si="215"/>
        <v>-22.58769164828146</v>
      </c>
      <c r="O97" s="18">
        <f t="shared" si="215"/>
        <v>6.5549686197739154</v>
      </c>
      <c r="P97" s="18">
        <f t="shared" si="215"/>
        <v>2.7516866531013484</v>
      </c>
      <c r="Q97" s="18">
        <f t="shared" si="216"/>
        <v>2.1022961130346296</v>
      </c>
      <c r="S97" s="18">
        <f t="shared" si="217"/>
        <v>4.0041194717035822</v>
      </c>
      <c r="T97" s="18">
        <f t="shared" si="218"/>
        <v>3.6863885444355038</v>
      </c>
      <c r="U97" s="18">
        <f t="shared" si="219"/>
        <v>6.3645003957696789</v>
      </c>
      <c r="W97" t="str">
        <f t="shared" si="256"/>
        <v>53 Skilled construction and building trades</v>
      </c>
      <c r="X97" s="18">
        <f t="shared" si="220"/>
        <v>-4.5114842733375848</v>
      </c>
      <c r="Y97" s="18">
        <f t="shared" si="220"/>
        <v>-0.87811332968865674</v>
      </c>
      <c r="Z97" s="18">
        <f t="shared" si="220"/>
        <v>4.5776277807887178</v>
      </c>
      <c r="AA97" s="18">
        <f t="shared" si="220"/>
        <v>2.1052186518899507</v>
      </c>
      <c r="AB97" s="18">
        <f t="shared" si="221"/>
        <v>2.6810214875258698</v>
      </c>
      <c r="AD97" s="18">
        <f t="shared" si="222"/>
        <v>2.9227911246245686</v>
      </c>
      <c r="AE97" s="18">
        <f t="shared" si="223"/>
        <v>3.4385437800762642</v>
      </c>
      <c r="AF97" s="18">
        <f t="shared" si="224"/>
        <v>5.4002721229585049</v>
      </c>
      <c r="AH97" t="str">
        <f t="shared" si="257"/>
        <v>53 Skilled construction and building trades</v>
      </c>
      <c r="AI97" s="18">
        <f t="shared" si="225"/>
        <v>-0.80913012647548799</v>
      </c>
      <c r="AJ97" s="18">
        <f t="shared" si="225"/>
        <v>-0.42686937682648862</v>
      </c>
      <c r="AK97" s="18">
        <f t="shared" si="225"/>
        <v>3.3108046799640967</v>
      </c>
      <c r="AL97" s="18">
        <f t="shared" si="225"/>
        <v>1.9505859992865027</v>
      </c>
      <c r="AM97" s="18">
        <f t="shared" si="226"/>
        <v>2.2228556839753777</v>
      </c>
      <c r="AO97" s="18">
        <f t="shared" si="227"/>
        <v>2.4019906010820158</v>
      </c>
      <c r="AP97" s="18">
        <f t="shared" si="228"/>
        <v>3.3789428459430448</v>
      </c>
      <c r="AQ97" s="18">
        <f t="shared" si="229"/>
        <v>4.9829120493360746</v>
      </c>
      <c r="AS97" t="str">
        <f t="shared" si="258"/>
        <v>53 Skilled construction and building trades</v>
      </c>
      <c r="AT97" s="18">
        <f t="shared" si="230"/>
        <v>-3.2426920656462022</v>
      </c>
      <c r="AU97" s="18">
        <f t="shared" si="230"/>
        <v>-4.2772143296672116</v>
      </c>
      <c r="AV97" s="18">
        <f t="shared" si="230"/>
        <v>4.2832510546552793</v>
      </c>
      <c r="AW97" s="18">
        <f t="shared" si="230"/>
        <v>1.4133470967066852</v>
      </c>
      <c r="AX97" s="18">
        <f t="shared" si="231"/>
        <v>1.9330352951300034</v>
      </c>
      <c r="AZ97" s="18">
        <f t="shared" si="232"/>
        <v>2.3610970404630338</v>
      </c>
      <c r="BA97" s="18">
        <f t="shared" si="233"/>
        <v>3.3844294194903757</v>
      </c>
      <c r="BB97" s="18">
        <f t="shared" si="234"/>
        <v>4.9585162769500757</v>
      </c>
      <c r="BD97" t="str">
        <f t="shared" si="259"/>
        <v>53 Skilled construction and building trades</v>
      </c>
      <c r="BE97" s="18">
        <f t="shared" si="235"/>
        <v>0.72508214814288596</v>
      </c>
      <c r="BF97" s="18">
        <f t="shared" si="235"/>
        <v>-22.447310071968609</v>
      </c>
      <c r="BG97" s="18">
        <f t="shared" si="235"/>
        <v>0.22045934526886413</v>
      </c>
      <c r="BH97" s="18">
        <f t="shared" si="235"/>
        <v>-1.266451203649599</v>
      </c>
      <c r="BI97" s="18">
        <f t="shared" si="236"/>
        <v>-2.2899708891445658</v>
      </c>
      <c r="BK97" s="18">
        <f t="shared" si="237"/>
        <v>-0.77328181316209665</v>
      </c>
      <c r="BL97" s="18">
        <f t="shared" si="238"/>
        <v>2.0965391308782833</v>
      </c>
      <c r="BM97" s="18">
        <f t="shared" si="239"/>
        <v>1.5267489252380084</v>
      </c>
      <c r="BO97" t="str">
        <f t="shared" si="260"/>
        <v>53 Skilled construction and building trades</v>
      </c>
      <c r="BP97" s="18">
        <f t="shared" si="240"/>
        <v>1.9144587176517014</v>
      </c>
      <c r="BQ97" s="18">
        <f t="shared" si="240"/>
        <v>-21.405523877279432</v>
      </c>
      <c r="BR97" s="18">
        <f t="shared" si="240"/>
        <v>0.57259857089275723</v>
      </c>
      <c r="BS97" s="18">
        <f t="shared" si="240"/>
        <v>-0.73435532412388094</v>
      </c>
      <c r="BT97" s="18">
        <f t="shared" si="241"/>
        <v>-1.7717847024639188</v>
      </c>
      <c r="BV97" s="18">
        <f t="shared" si="242"/>
        <v>-0.30060212331887159</v>
      </c>
      <c r="BW97" s="18">
        <f t="shared" si="243"/>
        <v>2.3836961026511894</v>
      </c>
      <c r="BX97" s="18">
        <f t="shared" si="244"/>
        <v>2.1689072253226138</v>
      </c>
      <c r="BZ97" t="str">
        <f t="shared" si="261"/>
        <v>53 Skilled construction and building trades</v>
      </c>
      <c r="CA97" s="18">
        <f t="shared" si="245"/>
        <v>-2.0428121953622203</v>
      </c>
      <c r="CB97" s="18">
        <f t="shared" si="245"/>
        <v>-15.765108070056611</v>
      </c>
      <c r="CC97" s="18">
        <f t="shared" si="245"/>
        <v>-2.5814401706114598</v>
      </c>
      <c r="CD97" s="18">
        <f t="shared" si="245"/>
        <v>-3.4656831768858143</v>
      </c>
      <c r="CE97" s="18">
        <f t="shared" si="246"/>
        <v>-4.0113543887792424</v>
      </c>
      <c r="CG97" s="18">
        <f t="shared" si="247"/>
        <v>-3.171830907558526</v>
      </c>
      <c r="CH97" s="18">
        <f t="shared" si="248"/>
        <v>1.9671216235849664</v>
      </c>
      <c r="CI97" s="18">
        <f t="shared" si="249"/>
        <v>-0.29948229807736926</v>
      </c>
      <c r="CK97" t="str">
        <f t="shared" si="262"/>
        <v>53 Skilled construction and building trades</v>
      </c>
      <c r="CL97" s="18">
        <f t="shared" si="250"/>
        <v>-1.1148275285026821</v>
      </c>
      <c r="CM97" s="18">
        <f t="shared" si="250"/>
        <v>-29.251338591418076</v>
      </c>
      <c r="CN97" s="18">
        <f t="shared" si="250"/>
        <v>-1.5873442291804651</v>
      </c>
      <c r="CO97" s="18">
        <f t="shared" si="250"/>
        <v>-10.284248315350119</v>
      </c>
      <c r="CP97" s="18">
        <f t="shared" si="251"/>
        <v>-9.0131249735141079</v>
      </c>
      <c r="CR97" s="18">
        <f t="shared" si="252"/>
        <v>-7.4742137822764949</v>
      </c>
      <c r="CS97" s="18">
        <f t="shared" si="253"/>
        <v>1.2249568090513474</v>
      </c>
      <c r="CT97" s="18">
        <f t="shared" si="254"/>
        <v>-4.3620855596493424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3.1940574918323472</v>
      </c>
      <c r="C98" s="18">
        <f t="shared" si="210"/>
        <v>-11.879248625644024</v>
      </c>
      <c r="D98" s="18">
        <f t="shared" si="210"/>
        <v>5.8699567915178275</v>
      </c>
      <c r="E98" s="18">
        <f t="shared" si="210"/>
        <v>3.1140745870571473</v>
      </c>
      <c r="F98" s="18">
        <f t="shared" si="211"/>
        <v>2.9514777331197672</v>
      </c>
      <c r="H98" s="18">
        <f t="shared" si="212"/>
        <v>4.0246374703475363</v>
      </c>
      <c r="I98" s="18">
        <f t="shared" si="213"/>
        <v>3.3196932892269659</v>
      </c>
      <c r="J98" s="18">
        <f t="shared" si="214"/>
        <v>6.1254389626591577</v>
      </c>
      <c r="L98" t="str">
        <f t="shared" si="255"/>
        <v>54 Textiles, printing and other skilled trades</v>
      </c>
      <c r="M98" s="18">
        <f t="shared" si="215"/>
        <v>10.773761165647144</v>
      </c>
      <c r="N98" s="18">
        <f t="shared" si="215"/>
        <v>-22.189043371230355</v>
      </c>
      <c r="O98" s="18">
        <f t="shared" si="215"/>
        <v>4.4710018569725785</v>
      </c>
      <c r="P98" s="18">
        <f t="shared" si="215"/>
        <v>3.07569347008394</v>
      </c>
      <c r="Q98" s="18">
        <f t="shared" si="216"/>
        <v>1.7065418120109754</v>
      </c>
      <c r="S98" s="18">
        <f t="shared" si="217"/>
        <v>3.5387132496221163</v>
      </c>
      <c r="T98" s="18">
        <f t="shared" si="218"/>
        <v>3.5029736013584722</v>
      </c>
      <c r="U98" s="18">
        <f t="shared" si="219"/>
        <v>5.8939516407817027</v>
      </c>
      <c r="W98" t="str">
        <f t="shared" si="256"/>
        <v>54 Textiles, printing and other skilled trades</v>
      </c>
      <c r="X98" s="18">
        <f t="shared" si="220"/>
        <v>-0.68526798606290962</v>
      </c>
      <c r="Y98" s="18">
        <f t="shared" si="220"/>
        <v>-3.4892797236323769</v>
      </c>
      <c r="Z98" s="18">
        <f t="shared" si="220"/>
        <v>3.137567307787803</v>
      </c>
      <c r="AA98" s="18">
        <f t="shared" si="220"/>
        <v>2.1303791416285023</v>
      </c>
      <c r="AB98" s="18">
        <f t="shared" si="221"/>
        <v>2.0823333777292286</v>
      </c>
      <c r="AD98" s="18">
        <f t="shared" si="222"/>
        <v>2.4650109067144488</v>
      </c>
      <c r="AE98" s="18">
        <f t="shared" si="223"/>
        <v>3.5011088435121129</v>
      </c>
      <c r="AF98" s="18">
        <f t="shared" si="224"/>
        <v>5.1255141898423728</v>
      </c>
      <c r="AH98" t="str">
        <f t="shared" si="257"/>
        <v>54 Textiles, printing and other skilled trades</v>
      </c>
      <c r="AI98" s="18">
        <f t="shared" si="225"/>
        <v>-2.2758753778041818</v>
      </c>
      <c r="AJ98" s="18">
        <f t="shared" si="225"/>
        <v>9.2624122985214274</v>
      </c>
      <c r="AK98" s="18">
        <f t="shared" si="225"/>
        <v>0.86645052961846769</v>
      </c>
      <c r="AL98" s="18">
        <f t="shared" si="225"/>
        <v>2.0460433929563537</v>
      </c>
      <c r="AM98" s="18">
        <f t="shared" si="226"/>
        <v>2.1110839418672978</v>
      </c>
      <c r="AO98" s="18">
        <f t="shared" si="227"/>
        <v>1.651320921547228</v>
      </c>
      <c r="AP98" s="18">
        <f t="shared" si="228"/>
        <v>3.2612064522735684</v>
      </c>
      <c r="AQ98" s="18">
        <f t="shared" si="229"/>
        <v>4.3600951610083261</v>
      </c>
      <c r="AS98" t="str">
        <f t="shared" si="258"/>
        <v>54 Textiles, printing and other skilled trades</v>
      </c>
      <c r="AT98" s="18">
        <f t="shared" si="230"/>
        <v>-2.1681004505503809</v>
      </c>
      <c r="AU98" s="18">
        <f t="shared" si="230"/>
        <v>4.9516577520571037</v>
      </c>
      <c r="AV98" s="18">
        <f t="shared" si="230"/>
        <v>3.1389602154167306</v>
      </c>
      <c r="AW98" s="18">
        <f t="shared" si="230"/>
        <v>2.0609857360636363</v>
      </c>
      <c r="AX98" s="18">
        <f t="shared" si="231"/>
        <v>2.5755347042805354</v>
      </c>
      <c r="AZ98" s="18">
        <f t="shared" si="232"/>
        <v>2.4190528634535857</v>
      </c>
      <c r="BA98" s="18">
        <f t="shared" si="233"/>
        <v>3.4565803987210542</v>
      </c>
      <c r="BB98" s="18">
        <f t="shared" si="234"/>
        <v>5.0575094350104433</v>
      </c>
      <c r="BD98" t="str">
        <f t="shared" si="259"/>
        <v>54 Textiles, printing and other skilled trades</v>
      </c>
      <c r="BE98" s="18">
        <f t="shared" si="235"/>
        <v>-1.2345009759948455</v>
      </c>
      <c r="BF98" s="18">
        <f t="shared" si="235"/>
        <v>-6.4082703110025179</v>
      </c>
      <c r="BG98" s="18">
        <f t="shared" si="235"/>
        <v>-0.19516841685190967</v>
      </c>
      <c r="BH98" s="18">
        <f t="shared" si="235"/>
        <v>-0.87848766586220428</v>
      </c>
      <c r="BI98" s="18">
        <f t="shared" si="236"/>
        <v>-1.0212063651173775</v>
      </c>
      <c r="BK98" s="18">
        <f t="shared" si="237"/>
        <v>-0.65123599127158149</v>
      </c>
      <c r="BL98" s="18">
        <f t="shared" si="238"/>
        <v>2.2360383340905843</v>
      </c>
      <c r="BM98" s="18">
        <f t="shared" si="239"/>
        <v>1.7644519227241195</v>
      </c>
      <c r="BO98" t="str">
        <f t="shared" si="260"/>
        <v>54 Textiles, printing and other skilled trades</v>
      </c>
      <c r="BP98" s="18">
        <f t="shared" si="240"/>
        <v>-4.0919979338550299</v>
      </c>
      <c r="BQ98" s="18">
        <f t="shared" si="240"/>
        <v>-3.6229575856213558</v>
      </c>
      <c r="BR98" s="18">
        <f t="shared" si="240"/>
        <v>-3.3955328808339069</v>
      </c>
      <c r="BS98" s="18">
        <f t="shared" si="240"/>
        <v>-2.6182636507948942</v>
      </c>
      <c r="BT98" s="18">
        <f t="shared" si="241"/>
        <v>-2.9247709952851864</v>
      </c>
      <c r="BV98" s="18">
        <f t="shared" si="242"/>
        <v>-2.878045790393613</v>
      </c>
      <c r="BW98" s="18">
        <f t="shared" si="243"/>
        <v>1.8404781048830809</v>
      </c>
      <c r="BX98" s="18">
        <f t="shared" si="244"/>
        <v>-0.27220551068934951</v>
      </c>
      <c r="BZ98" t="str">
        <f t="shared" si="261"/>
        <v>54 Textiles, printing and other skilled trades</v>
      </c>
      <c r="CA98" s="18">
        <f t="shared" si="245"/>
        <v>-6.4962517846435581</v>
      </c>
      <c r="CB98" s="18">
        <f t="shared" si="245"/>
        <v>3.4137647125403348</v>
      </c>
      <c r="CC98" s="18">
        <f t="shared" si="245"/>
        <v>-2.6031287272366477</v>
      </c>
      <c r="CD98" s="18">
        <f t="shared" si="245"/>
        <v>-2.9568041945176482</v>
      </c>
      <c r="CE98" s="18">
        <f t="shared" si="246"/>
        <v>-2.4595752263420256</v>
      </c>
      <c r="CG98" s="18">
        <f t="shared" si="247"/>
        <v>-2.8390553023515896</v>
      </c>
      <c r="CH98" s="18">
        <f t="shared" si="248"/>
        <v>1.7605314906789182</v>
      </c>
      <c r="CI98" s="18">
        <f t="shared" si="249"/>
        <v>-0.35229327275849709</v>
      </c>
      <c r="CK98" t="str">
        <f t="shared" si="262"/>
        <v>54 Textiles, printing and other skilled trades</v>
      </c>
      <c r="CL98" s="18">
        <f t="shared" si="250"/>
        <v>-4.7811586923141469</v>
      </c>
      <c r="CM98" s="18">
        <f t="shared" si="250"/>
        <v>-10.218218554760162</v>
      </c>
      <c r="CN98" s="18">
        <f t="shared" si="250"/>
        <v>-5.2518175324409944</v>
      </c>
      <c r="CO98" s="18">
        <f t="shared" si="250"/>
        <v>-4.2050960298593338</v>
      </c>
      <c r="CP98" s="18">
        <f t="shared" si="251"/>
        <v>-4.9194533272163721</v>
      </c>
      <c r="CR98" s="18">
        <f t="shared" si="252"/>
        <v>-4.5552817687798397</v>
      </c>
      <c r="CS98" s="18">
        <f t="shared" si="253"/>
        <v>1.3445836464119898</v>
      </c>
      <c r="CT98" s="18">
        <f t="shared" si="254"/>
        <v>-2.1777028947086219</v>
      </c>
    </row>
    <row r="99" spans="1:98" x14ac:dyDescent="0.2">
      <c r="A99" t="str">
        <f t="shared" si="209"/>
        <v>61 Caring personal service occupations</v>
      </c>
      <c r="B99" s="18">
        <f t="shared" si="210"/>
        <v>6.7852231317169442</v>
      </c>
      <c r="C99" s="18">
        <f t="shared" si="210"/>
        <v>-19.828913701386263</v>
      </c>
      <c r="D99" s="18">
        <f t="shared" si="210"/>
        <v>8.0364550243869246</v>
      </c>
      <c r="E99" s="18">
        <f t="shared" si="210"/>
        <v>3.92366833590021</v>
      </c>
      <c r="F99" s="18">
        <f t="shared" si="211"/>
        <v>3.4995305224865936</v>
      </c>
      <c r="H99" s="18">
        <f t="shared" si="212"/>
        <v>5.2768997835866527</v>
      </c>
      <c r="I99" s="18">
        <f t="shared" si="213"/>
        <v>4.1186582164683072</v>
      </c>
      <c r="J99" s="18">
        <f t="shared" si="214"/>
        <v>7.5863096051643986</v>
      </c>
      <c r="L99" t="str">
        <f t="shared" si="255"/>
        <v>61 Caring personal service occupations</v>
      </c>
      <c r="M99" s="18">
        <f t="shared" si="215"/>
        <v>10.079600173074033</v>
      </c>
      <c r="N99" s="18">
        <f t="shared" si="215"/>
        <v>-18.373907792552579</v>
      </c>
      <c r="O99" s="18">
        <f t="shared" si="215"/>
        <v>6.9650384919022201</v>
      </c>
      <c r="P99" s="18">
        <f t="shared" si="215"/>
        <v>3.8063875053543805</v>
      </c>
      <c r="Q99" s="18">
        <f t="shared" si="216"/>
        <v>3.2208521477101293</v>
      </c>
      <c r="S99" s="18">
        <f t="shared" si="217"/>
        <v>4.8487689618915697</v>
      </c>
      <c r="T99" s="18">
        <f t="shared" si="218"/>
        <v>4.0844312659379822</v>
      </c>
      <c r="U99" s="18">
        <f t="shared" si="219"/>
        <v>7.2503495464727896</v>
      </c>
      <c r="W99" t="str">
        <f t="shared" si="256"/>
        <v>61 Caring personal service occupations</v>
      </c>
      <c r="X99" s="18">
        <f t="shared" si="220"/>
        <v>3.5362478711345791</v>
      </c>
      <c r="Y99" s="18">
        <f t="shared" si="220"/>
        <v>-1.949690503278334</v>
      </c>
      <c r="Z99" s="18">
        <f t="shared" si="220"/>
        <v>4.768981362945679</v>
      </c>
      <c r="AA99" s="18">
        <f t="shared" si="220"/>
        <v>2.8641200300828507</v>
      </c>
      <c r="AB99" s="18">
        <f t="shared" si="221"/>
        <v>3.1462000449895555</v>
      </c>
      <c r="AD99" s="18">
        <f t="shared" si="222"/>
        <v>3.495194232558263</v>
      </c>
      <c r="AE99" s="18">
        <f t="shared" si="223"/>
        <v>4.3768488576994447</v>
      </c>
      <c r="AF99" s="18">
        <f t="shared" si="224"/>
        <v>6.5101916135429594</v>
      </c>
      <c r="AH99" t="str">
        <f t="shared" si="257"/>
        <v>61 Caring personal service occupations</v>
      </c>
      <c r="AI99" s="18">
        <f t="shared" si="225"/>
        <v>-0.29202649406083747</v>
      </c>
      <c r="AJ99" s="18">
        <f t="shared" si="225"/>
        <v>-4.4457364343257417</v>
      </c>
      <c r="AK99" s="18">
        <f t="shared" si="225"/>
        <v>2.3705586265525325</v>
      </c>
      <c r="AL99" s="18">
        <f t="shared" si="225"/>
        <v>0.93477960420995654</v>
      </c>
      <c r="AM99" s="18">
        <f t="shared" si="226"/>
        <v>1.0347716261438267</v>
      </c>
      <c r="AO99" s="18">
        <f t="shared" si="227"/>
        <v>1.4111210771714955</v>
      </c>
      <c r="AP99" s="18">
        <f t="shared" si="228"/>
        <v>3.5019170305690128</v>
      </c>
      <c r="AQ99" s="18">
        <f t="shared" si="229"/>
        <v>4.4074264322116141</v>
      </c>
      <c r="AS99" t="str">
        <f t="shared" si="258"/>
        <v>61 Caring personal service occupations</v>
      </c>
      <c r="AT99" s="18">
        <f t="shared" si="230"/>
        <v>2.7414859664689928</v>
      </c>
      <c r="AU99" s="18">
        <f t="shared" si="230"/>
        <v>-4.4314298350110022</v>
      </c>
      <c r="AV99" s="18">
        <f t="shared" si="230"/>
        <v>2.6974756734578165</v>
      </c>
      <c r="AW99" s="18">
        <f t="shared" si="230"/>
        <v>1.6166825240780502</v>
      </c>
      <c r="AX99" s="18">
        <f t="shared" si="231"/>
        <v>1.5629375074760032</v>
      </c>
      <c r="AZ99" s="18">
        <f t="shared" si="232"/>
        <v>1.9756771461521438</v>
      </c>
      <c r="BA99" s="18">
        <f t="shared" si="233"/>
        <v>3.6231900107434933</v>
      </c>
      <c r="BB99" s="18">
        <f t="shared" si="234"/>
        <v>4.8902560112579652</v>
      </c>
      <c r="BD99" t="str">
        <f t="shared" si="259"/>
        <v>61 Caring personal service occupations</v>
      </c>
      <c r="BE99" s="18">
        <f t="shared" si="235"/>
        <v>3.4868294159610569</v>
      </c>
      <c r="BF99" s="18">
        <f t="shared" si="235"/>
        <v>0.28400599902167478</v>
      </c>
      <c r="BG99" s="18">
        <f t="shared" si="235"/>
        <v>1.9855295313552235</v>
      </c>
      <c r="BH99" s="18">
        <f t="shared" si="235"/>
        <v>1.2524536067001213</v>
      </c>
      <c r="BI99" s="18">
        <f t="shared" si="236"/>
        <v>1.4200337387401119</v>
      </c>
      <c r="BK99" s="18">
        <f t="shared" si="237"/>
        <v>1.4962248834764935</v>
      </c>
      <c r="BL99" s="18">
        <f t="shared" si="238"/>
        <v>3.2880698429453403</v>
      </c>
      <c r="BM99" s="18">
        <f t="shared" si="239"/>
        <v>4.2766489764179738</v>
      </c>
      <c r="BO99" t="str">
        <f t="shared" si="260"/>
        <v>61 Caring personal service occupations</v>
      </c>
      <c r="BP99" s="18">
        <f t="shared" si="240"/>
        <v>-0.50153566446252684</v>
      </c>
      <c r="BQ99" s="18">
        <f t="shared" si="240"/>
        <v>-5.4757907684997882</v>
      </c>
      <c r="BR99" s="18">
        <f t="shared" si="240"/>
        <v>-0.87312151591025788</v>
      </c>
      <c r="BS99" s="18">
        <f t="shared" si="240"/>
        <v>-2.4554260207948708</v>
      </c>
      <c r="BT99" s="18">
        <f t="shared" si="241"/>
        <v>-2.1562226936739481</v>
      </c>
      <c r="BV99" s="18">
        <f t="shared" si="242"/>
        <v>-1.9308176609476702</v>
      </c>
      <c r="BW99" s="18">
        <f t="shared" si="243"/>
        <v>2.5501776661869036</v>
      </c>
      <c r="BX99" s="18">
        <f t="shared" si="244"/>
        <v>1.2531878727821688</v>
      </c>
      <c r="BZ99" t="str">
        <f t="shared" si="261"/>
        <v>61 Caring personal service occupations</v>
      </c>
      <c r="CA99" s="18">
        <f t="shared" si="245"/>
        <v>-16.877274837072399</v>
      </c>
      <c r="CB99" s="18">
        <f t="shared" si="245"/>
        <v>-7.2858132758843785</v>
      </c>
      <c r="CC99" s="18">
        <f t="shared" si="245"/>
        <v>-7.7854045982704729</v>
      </c>
      <c r="CD99" s="18">
        <f t="shared" si="245"/>
        <v>-3.0858673825997829</v>
      </c>
      <c r="CE99" s="18">
        <f t="shared" si="246"/>
        <v>-4.8434959480894157</v>
      </c>
      <c r="CG99" s="18">
        <f t="shared" si="247"/>
        <v>-4.6784057821206311</v>
      </c>
      <c r="CH99" s="18">
        <f t="shared" si="248"/>
        <v>1.3213194125852201</v>
      </c>
      <c r="CI99" s="18">
        <f t="shared" si="249"/>
        <v>-2.3034011816628119</v>
      </c>
      <c r="CK99" t="str">
        <f t="shared" si="262"/>
        <v>61 Caring personal service occupations</v>
      </c>
      <c r="CL99" s="18">
        <f t="shared" si="250"/>
        <v>-2.0474438360227887</v>
      </c>
      <c r="CM99" s="18">
        <f t="shared" si="250"/>
        <v>-12.890741577994202</v>
      </c>
      <c r="CN99" s="18">
        <f t="shared" si="250"/>
        <v>6.9842161881102927</v>
      </c>
      <c r="CO99" s="18">
        <f t="shared" si="250"/>
        <v>1.1460635719088064</v>
      </c>
      <c r="CP99" s="18">
        <f t="shared" si="251"/>
        <v>1.9787172425860922</v>
      </c>
      <c r="CR99" s="18">
        <f t="shared" si="252"/>
        <v>3.0558287259745187</v>
      </c>
      <c r="CS99" s="18">
        <f t="shared" si="253"/>
        <v>2.3449578143916572</v>
      </c>
      <c r="CT99" s="18">
        <f t="shared" si="254"/>
        <v>4.682014560607084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19.205108900852743</v>
      </c>
      <c r="C100" s="18">
        <f t="shared" si="210"/>
        <v>-38.470317953434083</v>
      </c>
      <c r="D100" s="18">
        <f t="shared" si="210"/>
        <v>6.7699143422186081</v>
      </c>
      <c r="E100" s="18">
        <f t="shared" si="210"/>
        <v>4.7197238654474782</v>
      </c>
      <c r="F100" s="18">
        <f t="shared" si="211"/>
        <v>1.912129537421059</v>
      </c>
      <c r="H100" s="18">
        <f t="shared" si="212"/>
        <v>5.3987087535911416</v>
      </c>
      <c r="I100" s="18">
        <f t="shared" si="213"/>
        <v>3.9118091081227435</v>
      </c>
      <c r="J100" s="18">
        <f t="shared" si="214"/>
        <v>7.5478909751136358</v>
      </c>
      <c r="L100" t="str">
        <f t="shared" si="255"/>
        <v>62 Leisure, travel and related personal service occupations</v>
      </c>
      <c r="M100" s="18">
        <f t="shared" si="215"/>
        <v>15.601362993261493</v>
      </c>
      <c r="N100" s="18">
        <f t="shared" si="215"/>
        <v>-24.90620746100738</v>
      </c>
      <c r="O100" s="18">
        <f t="shared" si="215"/>
        <v>5.0589730287178281</v>
      </c>
      <c r="P100" s="18">
        <f t="shared" si="215"/>
        <v>3.1926514722488308</v>
      </c>
      <c r="Q100" s="18">
        <f t="shared" si="216"/>
        <v>1.7310657731124834</v>
      </c>
      <c r="S100" s="18">
        <f t="shared" si="217"/>
        <v>3.8110454572701791</v>
      </c>
      <c r="T100" s="18">
        <f t="shared" si="218"/>
        <v>3.5124158946872486</v>
      </c>
      <c r="U100" s="18">
        <f t="shared" si="219"/>
        <v>6.1004393513801158</v>
      </c>
      <c r="W100" t="str">
        <f t="shared" si="256"/>
        <v>62 Leisure, travel and related personal service occupations</v>
      </c>
      <c r="X100" s="18">
        <f t="shared" si="220"/>
        <v>7.6806537656602281</v>
      </c>
      <c r="Y100" s="18">
        <f t="shared" si="220"/>
        <v>-1.4474710931714263</v>
      </c>
      <c r="Z100" s="18">
        <f t="shared" si="220"/>
        <v>4.5613187532419719</v>
      </c>
      <c r="AA100" s="18">
        <f t="shared" si="220"/>
        <v>3.5580946244648581</v>
      </c>
      <c r="AB100" s="18">
        <f t="shared" si="221"/>
        <v>3.5494321380181715</v>
      </c>
      <c r="AD100" s="18">
        <f t="shared" si="222"/>
        <v>3.8914285771411983</v>
      </c>
      <c r="AE100" s="18">
        <f t="shared" si="223"/>
        <v>4.2659948627815636</v>
      </c>
      <c r="AF100" s="18">
        <f t="shared" si="224"/>
        <v>6.6972743340671936</v>
      </c>
      <c r="AH100" t="str">
        <f t="shared" si="257"/>
        <v>62 Leisure, travel and related personal service occupations</v>
      </c>
      <c r="AI100" s="18">
        <f t="shared" si="225"/>
        <v>10.370722731953229</v>
      </c>
      <c r="AJ100" s="18">
        <f t="shared" si="225"/>
        <v>-4.2121149359847676</v>
      </c>
      <c r="AK100" s="18">
        <f t="shared" si="225"/>
        <v>3.0429691633065081</v>
      </c>
      <c r="AL100" s="18">
        <f t="shared" si="225"/>
        <v>3.5838791705010253</v>
      </c>
      <c r="AM100" s="18">
        <f t="shared" si="226"/>
        <v>2.910042444891503</v>
      </c>
      <c r="AO100" s="18">
        <f t="shared" si="227"/>
        <v>3.403261075996955</v>
      </c>
      <c r="AP100" s="18">
        <f t="shared" si="228"/>
        <v>4.005212790937418</v>
      </c>
      <c r="AQ100" s="18">
        <f t="shared" si="229"/>
        <v>6.1684090962148774</v>
      </c>
      <c r="AS100" t="str">
        <f t="shared" si="258"/>
        <v>62 Leisure, travel and related personal service occupations</v>
      </c>
      <c r="AT100" s="18">
        <f t="shared" si="230"/>
        <v>10.728993844953694</v>
      </c>
      <c r="AU100" s="18">
        <f t="shared" si="230"/>
        <v>7.4877710376224149</v>
      </c>
      <c r="AV100" s="18">
        <f t="shared" si="230"/>
        <v>3.5257814532195342</v>
      </c>
      <c r="AW100" s="18">
        <f t="shared" si="230"/>
        <v>4.076225804038125</v>
      </c>
      <c r="AX100" s="18">
        <f t="shared" si="231"/>
        <v>4.1135636404534326</v>
      </c>
      <c r="AZ100" s="18">
        <f t="shared" si="232"/>
        <v>3.8924199308713936</v>
      </c>
      <c r="BA100" s="18">
        <f t="shared" si="233"/>
        <v>4.1561517188436259</v>
      </c>
      <c r="BB100" s="18">
        <f t="shared" si="234"/>
        <v>6.6185890260086921</v>
      </c>
      <c r="BD100" t="str">
        <f t="shared" si="259"/>
        <v>62 Leisure, travel and related personal service occupations</v>
      </c>
      <c r="BE100" s="18">
        <f t="shared" si="235"/>
        <v>6.9368574154675899</v>
      </c>
      <c r="BF100" s="18">
        <f t="shared" si="235"/>
        <v>-3.5357745942757313</v>
      </c>
      <c r="BG100" s="18">
        <f t="shared" si="235"/>
        <v>-1.4460127515351417</v>
      </c>
      <c r="BH100" s="18">
        <f t="shared" si="235"/>
        <v>-0.53791957700360937</v>
      </c>
      <c r="BI100" s="18">
        <f t="shared" si="236"/>
        <v>-1.0121157547709148</v>
      </c>
      <c r="BK100" s="18">
        <f t="shared" si="237"/>
        <v>-0.84154321762689444</v>
      </c>
      <c r="BL100" s="18">
        <f t="shared" si="238"/>
        <v>2.3328290977048471</v>
      </c>
      <c r="BM100" s="18">
        <f t="shared" si="239"/>
        <v>1.7341954464630271</v>
      </c>
      <c r="BO100" t="str">
        <f t="shared" si="260"/>
        <v>62 Leisure, travel and related personal service occupations</v>
      </c>
      <c r="BP100" s="18">
        <f t="shared" si="240"/>
        <v>5.6013346703378541</v>
      </c>
      <c r="BQ100" s="18">
        <f t="shared" si="240"/>
        <v>-6.6008348305193536</v>
      </c>
      <c r="BR100" s="18">
        <f t="shared" si="240"/>
        <v>-3.4557587195677697</v>
      </c>
      <c r="BS100" s="18">
        <f t="shared" si="240"/>
        <v>-2.4068344568444533</v>
      </c>
      <c r="BT100" s="18">
        <f t="shared" si="241"/>
        <v>-3.0024963865198817</v>
      </c>
      <c r="BV100" s="18">
        <f t="shared" si="242"/>
        <v>-2.7577360515833593</v>
      </c>
      <c r="BW100" s="18">
        <f t="shared" si="243"/>
        <v>2.2170016345097965</v>
      </c>
      <c r="BX100" s="18">
        <f t="shared" si="244"/>
        <v>0.30575207303091823</v>
      </c>
      <c r="BZ100" t="str">
        <f t="shared" si="261"/>
        <v>62 Leisure, travel and related personal service occupations</v>
      </c>
      <c r="CA100" s="18">
        <f t="shared" si="245"/>
        <v>1.7263459437821371</v>
      </c>
      <c r="CB100" s="18">
        <f t="shared" si="245"/>
        <v>-4.9054058236042142</v>
      </c>
      <c r="CC100" s="18">
        <f t="shared" si="245"/>
        <v>1.0537797651824388</v>
      </c>
      <c r="CD100" s="18">
        <f t="shared" si="245"/>
        <v>-2.4622572858660097</v>
      </c>
      <c r="CE100" s="18">
        <f t="shared" si="246"/>
        <v>-1.5330801485322954</v>
      </c>
      <c r="CG100" s="18">
        <f t="shared" si="247"/>
        <v>-1.3040523924343184</v>
      </c>
      <c r="CH100" s="18">
        <f t="shared" si="248"/>
        <v>2.2817146206523198</v>
      </c>
      <c r="CI100" s="18">
        <f t="shared" si="249"/>
        <v>1.3565815729002173</v>
      </c>
      <c r="CK100" t="str">
        <f t="shared" si="262"/>
        <v>62 Leisure, travel and related personal service occupations</v>
      </c>
      <c r="CL100" s="18">
        <f t="shared" si="250"/>
        <v>-0.17485007111438522</v>
      </c>
      <c r="CM100" s="18">
        <f t="shared" si="250"/>
        <v>-21.498001006670819</v>
      </c>
      <c r="CN100" s="18">
        <f t="shared" si="250"/>
        <v>-2.0290010609712916</v>
      </c>
      <c r="CO100" s="18">
        <f t="shared" si="250"/>
        <v>-5.289412502874824</v>
      </c>
      <c r="CP100" s="18">
        <f t="shared" si="251"/>
        <v>-5.3986995711144736</v>
      </c>
      <c r="CR100" s="18">
        <f t="shared" si="252"/>
        <v>-4.2148465906263315</v>
      </c>
      <c r="CS100" s="18">
        <f t="shared" si="253"/>
        <v>1.5225940283289052</v>
      </c>
      <c r="CT100" s="18">
        <f t="shared" si="254"/>
        <v>-1.6546788456137107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7.9174725746443908</v>
      </c>
      <c r="C101" s="18">
        <f t="shared" si="210"/>
        <v>-13.448605933430702</v>
      </c>
      <c r="D101" s="18">
        <f t="shared" si="210"/>
        <v>7.0714586949167435</v>
      </c>
      <c r="E101" s="18">
        <f t="shared" si="210"/>
        <v>3.9662227544506434</v>
      </c>
      <c r="F101" s="18">
        <f t="shared" si="211"/>
        <v>3.7314222673993314</v>
      </c>
      <c r="H101" s="18">
        <f t="shared" si="212"/>
        <v>4.9911639119260887</v>
      </c>
      <c r="I101" s="18">
        <f t="shared" si="213"/>
        <v>4.0643256137249839</v>
      </c>
      <c r="J101" s="18">
        <f t="shared" si="214"/>
        <v>7.3413049482618842</v>
      </c>
      <c r="L101" t="str">
        <f t="shared" si="255"/>
        <v>63 Community and civil enforcement occupations</v>
      </c>
      <c r="M101" s="18">
        <f t="shared" si="215"/>
        <v>0.57914238367569038</v>
      </c>
      <c r="N101" s="18">
        <f t="shared" si="215"/>
        <v>14.742383053046915</v>
      </c>
      <c r="O101" s="18">
        <f t="shared" si="215"/>
        <v>1.9731926602938987</v>
      </c>
      <c r="P101" s="18">
        <f t="shared" si="215"/>
        <v>4.3037917552723348</v>
      </c>
      <c r="Q101" s="18">
        <f t="shared" si="216"/>
        <v>4.1890749687471862</v>
      </c>
      <c r="S101" s="18">
        <f t="shared" si="217"/>
        <v>3.5210662875139853</v>
      </c>
      <c r="T101" s="18">
        <f t="shared" si="218"/>
        <v>3.303682410257136</v>
      </c>
      <c r="U101" s="18">
        <f t="shared" si="219"/>
        <v>5.7366422953612162</v>
      </c>
      <c r="W101" t="str">
        <f t="shared" si="256"/>
        <v>63 Community and civil enforcement occupations</v>
      </c>
      <c r="X101" s="18">
        <f t="shared" si="220"/>
        <v>-1.3023401094083731</v>
      </c>
      <c r="Y101" s="18">
        <f t="shared" si="220"/>
        <v>19.676494130455868</v>
      </c>
      <c r="Z101" s="18">
        <f t="shared" si="220"/>
        <v>1.7547765412359029</v>
      </c>
      <c r="AA101" s="18">
        <f t="shared" si="220"/>
        <v>2.9690263127590821</v>
      </c>
      <c r="AB101" s="18">
        <f t="shared" si="221"/>
        <v>3.5566657679475977</v>
      </c>
      <c r="AD101" s="18">
        <f t="shared" si="222"/>
        <v>2.5626748950342781</v>
      </c>
      <c r="AE101" s="18">
        <f t="shared" si="223"/>
        <v>3.6898152359240877</v>
      </c>
      <c r="AF101" s="18">
        <f t="shared" si="224"/>
        <v>5.3446523085634245</v>
      </c>
      <c r="AH101" t="str">
        <f t="shared" si="257"/>
        <v>63 Community and civil enforcement occupations</v>
      </c>
      <c r="AI101" s="18">
        <f t="shared" si="225"/>
        <v>-4.866402788555857</v>
      </c>
      <c r="AJ101" s="18">
        <f t="shared" si="225"/>
        <v>41.436125848116376</v>
      </c>
      <c r="AK101" s="18">
        <f t="shared" si="225"/>
        <v>-1.6679972544388244</v>
      </c>
      <c r="AL101" s="18">
        <f t="shared" si="225"/>
        <v>2.8757966796880696</v>
      </c>
      <c r="AM101" s="18">
        <f t="shared" si="226"/>
        <v>3.4720207238887912</v>
      </c>
      <c r="AO101" s="18">
        <f t="shared" si="227"/>
        <v>1.3383360877192496</v>
      </c>
      <c r="AP101" s="18">
        <f t="shared" si="228"/>
        <v>3.0016661936770994</v>
      </c>
      <c r="AQ101" s="18">
        <f t="shared" si="229"/>
        <v>3.915187823474775</v>
      </c>
      <c r="AS101" t="str">
        <f t="shared" si="258"/>
        <v>63 Community and civil enforcement occupations</v>
      </c>
      <c r="AT101" s="18">
        <f t="shared" si="230"/>
        <v>-5.9069229669773566</v>
      </c>
      <c r="AU101" s="18">
        <f t="shared" si="230"/>
        <v>30.622936486442075</v>
      </c>
      <c r="AV101" s="18">
        <f t="shared" si="230"/>
        <v>-3.4145277169784105</v>
      </c>
      <c r="AW101" s="18">
        <f t="shared" si="230"/>
        <v>1.2118779983065098</v>
      </c>
      <c r="AX101" s="18">
        <f t="shared" si="231"/>
        <v>1.3458179495970946</v>
      </c>
      <c r="AZ101" s="18">
        <f t="shared" si="232"/>
        <v>-0.35436980685240593</v>
      </c>
      <c r="BA101" s="18">
        <f t="shared" si="233"/>
        <v>2.7223298850725719</v>
      </c>
      <c r="BB101" s="18">
        <f t="shared" si="234"/>
        <v>2.481042615587592</v>
      </c>
      <c r="BD101" t="str">
        <f t="shared" si="259"/>
        <v>63 Community and civil enforcement occupations</v>
      </c>
      <c r="BE101" s="18">
        <f t="shared" si="235"/>
        <v>-7.4568757166660449</v>
      </c>
      <c r="BF101" s="18">
        <f t="shared" si="235"/>
        <v>32.853108316078526</v>
      </c>
      <c r="BG101" s="18">
        <f t="shared" si="235"/>
        <v>-6.3716185695701029</v>
      </c>
      <c r="BH101" s="18">
        <f t="shared" si="235"/>
        <v>1.7886119369176168</v>
      </c>
      <c r="BI101" s="18">
        <f t="shared" si="236"/>
        <v>0.82949131797005471</v>
      </c>
      <c r="BK101" s="18">
        <f t="shared" si="237"/>
        <v>-1.0075742267341647</v>
      </c>
      <c r="BL101" s="18">
        <f t="shared" si="238"/>
        <v>1.6674897428941238</v>
      </c>
      <c r="BM101" s="18">
        <f t="shared" si="239"/>
        <v>0.8809453319536642</v>
      </c>
      <c r="BO101" t="str">
        <f t="shared" si="260"/>
        <v>63 Community and civil enforcement occupations</v>
      </c>
      <c r="BP101" s="18">
        <f t="shared" si="240"/>
        <v>-5.1988935543653021</v>
      </c>
      <c r="BQ101" s="18">
        <f t="shared" si="240"/>
        <v>24.515134591351927</v>
      </c>
      <c r="BR101" s="18">
        <f t="shared" si="240"/>
        <v>-5.7042105585013765</v>
      </c>
      <c r="BS101" s="18">
        <f t="shared" si="240"/>
        <v>-1.1376132186191601E-2</v>
      </c>
      <c r="BT101" s="18">
        <f t="shared" si="241"/>
        <v>-0.47106718500489198</v>
      </c>
      <c r="BV101" s="18">
        <f t="shared" si="242"/>
        <v>-1.9461852437432148</v>
      </c>
      <c r="BW101" s="18">
        <f t="shared" si="243"/>
        <v>1.8450936257849992</v>
      </c>
      <c r="BX101" s="18">
        <f t="shared" si="244"/>
        <v>0.39053362463561392</v>
      </c>
      <c r="BZ101" t="str">
        <f t="shared" si="261"/>
        <v>63 Community and civil enforcement occupations</v>
      </c>
      <c r="CA101" s="18">
        <f t="shared" si="245"/>
        <v>-7.8206407259612032</v>
      </c>
      <c r="CB101" s="18">
        <f t="shared" si="245"/>
        <v>35.654853201074907</v>
      </c>
      <c r="CC101" s="18">
        <f t="shared" si="245"/>
        <v>-4.8244630700616682</v>
      </c>
      <c r="CD101" s="18">
        <f t="shared" si="245"/>
        <v>-2.3791374876303562</v>
      </c>
      <c r="CE101" s="18">
        <f t="shared" si="246"/>
        <v>-1.1377418461211208</v>
      </c>
      <c r="CG101" s="18">
        <f t="shared" si="247"/>
        <v>-3.201148281266919</v>
      </c>
      <c r="CH101" s="18">
        <f t="shared" si="248"/>
        <v>1.7463111662726183</v>
      </c>
      <c r="CI101" s="18">
        <f t="shared" si="249"/>
        <v>-0.62414780703863304</v>
      </c>
      <c r="CK101" t="str">
        <f t="shared" si="262"/>
        <v>63 Community and civil enforcement occupations</v>
      </c>
      <c r="CL101" s="18">
        <f t="shared" si="250"/>
        <v>-10.679084991857435</v>
      </c>
      <c r="CM101" s="18">
        <f t="shared" si="250"/>
        <v>21.237030146094082</v>
      </c>
      <c r="CN101" s="18">
        <f t="shared" si="250"/>
        <v>-9.1876335860219367</v>
      </c>
      <c r="CO101" s="18">
        <f t="shared" si="250"/>
        <v>-3.122349783933398</v>
      </c>
      <c r="CP101" s="18">
        <f t="shared" si="251"/>
        <v>-3.7197379683523879</v>
      </c>
      <c r="CR101" s="18">
        <f t="shared" si="252"/>
        <v>-5.1878353913327508</v>
      </c>
      <c r="CS101" s="18">
        <f t="shared" si="253"/>
        <v>0.93379558419885988</v>
      </c>
      <c r="CT101" s="18">
        <f t="shared" si="254"/>
        <v>-3.3552014940452901</v>
      </c>
    </row>
    <row r="102" spans="1:98" x14ac:dyDescent="0.2">
      <c r="A102" t="str">
        <f t="shared" si="209"/>
        <v>71 Sales occupations</v>
      </c>
      <c r="B102" s="18">
        <f t="shared" si="210"/>
        <v>8.0268475586794388</v>
      </c>
      <c r="C102" s="18">
        <f t="shared" si="210"/>
        <v>-29.567717570907348</v>
      </c>
      <c r="D102" s="18">
        <f t="shared" si="210"/>
        <v>3.2483046705707785</v>
      </c>
      <c r="E102" s="18">
        <f t="shared" si="210"/>
        <v>2.4632581430906519</v>
      </c>
      <c r="F102" s="18">
        <f t="shared" si="211"/>
        <v>0.32963944166526371</v>
      </c>
      <c r="H102" s="18">
        <f t="shared" si="212"/>
        <v>2.7242748358287772</v>
      </c>
      <c r="I102" s="18">
        <f t="shared" si="213"/>
        <v>2.9220682608575466</v>
      </c>
      <c r="J102" s="18">
        <f t="shared" si="214"/>
        <v>4.8572921880995823</v>
      </c>
      <c r="L102" t="str">
        <f t="shared" si="255"/>
        <v>71 Sales occupations</v>
      </c>
      <c r="M102" s="18">
        <f t="shared" si="215"/>
        <v>6.0983187906322511</v>
      </c>
      <c r="N102" s="18">
        <f t="shared" si="215"/>
        <v>-14.86435366229909</v>
      </c>
      <c r="O102" s="18">
        <f t="shared" si="215"/>
        <v>3.842968397694535</v>
      </c>
      <c r="P102" s="18">
        <f t="shared" si="215"/>
        <v>3.8339313968803301</v>
      </c>
      <c r="Q102" s="18">
        <f t="shared" si="216"/>
        <v>2.5561875368486975</v>
      </c>
      <c r="S102" s="18">
        <f t="shared" si="217"/>
        <v>3.8369436430982562</v>
      </c>
      <c r="T102" s="18">
        <f t="shared" si="218"/>
        <v>3.2136582284684634</v>
      </c>
      <c r="U102" s="18">
        <f t="shared" si="219"/>
        <v>5.9099660160834455</v>
      </c>
      <c r="W102" t="str">
        <f t="shared" si="256"/>
        <v>71 Sales occupations</v>
      </c>
      <c r="X102" s="18">
        <f t="shared" si="220"/>
        <v>-0.29767172810294396</v>
      </c>
      <c r="Y102" s="18">
        <f t="shared" si="220"/>
        <v>5.4758282200073616</v>
      </c>
      <c r="Z102" s="18">
        <f t="shared" si="220"/>
        <v>1.9335398175764018</v>
      </c>
      <c r="AA102" s="18">
        <f t="shared" si="220"/>
        <v>3.0748189358762223</v>
      </c>
      <c r="AB102" s="18">
        <f t="shared" si="221"/>
        <v>2.8647364064114278</v>
      </c>
      <c r="AD102" s="18">
        <f t="shared" si="222"/>
        <v>2.6929797923313847</v>
      </c>
      <c r="AE102" s="18">
        <f t="shared" si="223"/>
        <v>3.4969480403282516</v>
      </c>
      <c r="AF102" s="18">
        <f t="shared" si="224"/>
        <v>5.282254951272769</v>
      </c>
      <c r="AH102" t="str">
        <f t="shared" si="257"/>
        <v>71 Sales occupations</v>
      </c>
      <c r="AI102" s="18">
        <f t="shared" si="225"/>
        <v>-1.1474537880662439E-2</v>
      </c>
      <c r="AJ102" s="18">
        <f t="shared" si="225"/>
        <v>1.3643743890415561</v>
      </c>
      <c r="AK102" s="18">
        <f t="shared" si="225"/>
        <v>1.2322539999381821</v>
      </c>
      <c r="AL102" s="18">
        <f t="shared" si="225"/>
        <v>3.0464347812489079</v>
      </c>
      <c r="AM102" s="18">
        <f t="shared" si="226"/>
        <v>2.3706825680582799</v>
      </c>
      <c r="AO102" s="18">
        <f t="shared" si="227"/>
        <v>2.4381238972667196</v>
      </c>
      <c r="AP102" s="18">
        <f t="shared" si="228"/>
        <v>3.5269337899461073</v>
      </c>
      <c r="AQ102" s="18">
        <f t="shared" si="229"/>
        <v>5.1275711799004808</v>
      </c>
      <c r="AS102" t="str">
        <f t="shared" si="258"/>
        <v>71 Sales occupations</v>
      </c>
      <c r="AT102" s="18">
        <f t="shared" si="230"/>
        <v>-1.7885554647281587</v>
      </c>
      <c r="AU102" s="18">
        <f t="shared" si="230"/>
        <v>8.1782178561701002</v>
      </c>
      <c r="AV102" s="18">
        <f t="shared" si="230"/>
        <v>-9.659020294915388E-2</v>
      </c>
      <c r="AW102" s="18">
        <f t="shared" si="230"/>
        <v>2.0892847070150156</v>
      </c>
      <c r="AX102" s="18">
        <f t="shared" si="231"/>
        <v>1.7689249434411192</v>
      </c>
      <c r="AZ102" s="18">
        <f t="shared" si="232"/>
        <v>1.3553966867591916</v>
      </c>
      <c r="BA102" s="18">
        <f t="shared" si="233"/>
        <v>2.7826062383573991</v>
      </c>
      <c r="BB102" s="18">
        <f t="shared" si="234"/>
        <v>3.7342865487711707</v>
      </c>
      <c r="BD102" t="str">
        <f t="shared" si="259"/>
        <v>71 Sales occupations</v>
      </c>
      <c r="BE102" s="18">
        <f t="shared" si="235"/>
        <v>0.28497151026813938</v>
      </c>
      <c r="BF102" s="18">
        <f t="shared" si="235"/>
        <v>-1.3415491609928942</v>
      </c>
      <c r="BG102" s="18">
        <f t="shared" si="235"/>
        <v>-0.90824049887144875</v>
      </c>
      <c r="BH102" s="18">
        <f t="shared" si="235"/>
        <v>0.60403783985525372</v>
      </c>
      <c r="BI102" s="18">
        <f t="shared" si="236"/>
        <v>6.852014339031598E-3</v>
      </c>
      <c r="BK102" s="18">
        <f t="shared" si="237"/>
        <v>9.7397914717167744E-2</v>
      </c>
      <c r="BL102" s="18">
        <f t="shared" si="238"/>
        <v>2.4942194187334898</v>
      </c>
      <c r="BM102" s="18">
        <f t="shared" si="239"/>
        <v>2.563349996012998</v>
      </c>
      <c r="BO102" t="str">
        <f t="shared" si="260"/>
        <v>71 Sales occupations</v>
      </c>
      <c r="BP102" s="18">
        <f t="shared" si="240"/>
        <v>-2.5585133779391089</v>
      </c>
      <c r="BQ102" s="18">
        <f t="shared" si="240"/>
        <v>-4.5666848348251854</v>
      </c>
      <c r="BR102" s="18">
        <f t="shared" si="240"/>
        <v>-3.2801869749076618</v>
      </c>
      <c r="BS102" s="18">
        <f t="shared" si="240"/>
        <v>-2.3265086747331964</v>
      </c>
      <c r="BT102" s="18">
        <f t="shared" si="241"/>
        <v>-2.766644563743248</v>
      </c>
      <c r="BV102" s="18">
        <f t="shared" si="242"/>
        <v>-2.6454417193478075</v>
      </c>
      <c r="BW102" s="18">
        <f t="shared" si="243"/>
        <v>2.2870765870896204</v>
      </c>
      <c r="BX102" s="18">
        <f t="shared" si="244"/>
        <v>0.46891946934566331</v>
      </c>
      <c r="BZ102" t="str">
        <f t="shared" si="261"/>
        <v>71 Sales occupations</v>
      </c>
      <c r="CA102" s="18">
        <f t="shared" si="245"/>
        <v>-6.1107681839681627</v>
      </c>
      <c r="CB102" s="18">
        <f t="shared" si="245"/>
        <v>-4.836876924336508</v>
      </c>
      <c r="CC102" s="18">
        <f t="shared" si="245"/>
        <v>-3.6775180793926832</v>
      </c>
      <c r="CD102" s="18">
        <f t="shared" si="245"/>
        <v>-10.019076759840805</v>
      </c>
      <c r="CE102" s="18">
        <f t="shared" si="246"/>
        <v>-7.7612909430464061</v>
      </c>
      <c r="CG102" s="18">
        <f t="shared" si="247"/>
        <v>-7.9530255304223978</v>
      </c>
      <c r="CH102" s="18">
        <f t="shared" si="248"/>
        <v>1.4188832778502247</v>
      </c>
      <c r="CI102" s="18">
        <f t="shared" si="249"/>
        <v>-4.2190483625557773</v>
      </c>
      <c r="CK102" t="str">
        <f t="shared" si="262"/>
        <v>71 Sales occupations</v>
      </c>
      <c r="CL102" s="18">
        <f t="shared" si="250"/>
        <v>-4.3175959846513017</v>
      </c>
      <c r="CM102" s="18">
        <f t="shared" si="250"/>
        <v>-20.529083228876456</v>
      </c>
      <c r="CN102" s="18">
        <f t="shared" si="250"/>
        <v>-3.9843812874013507</v>
      </c>
      <c r="CO102" s="18">
        <f t="shared" si="250"/>
        <v>-4.2938866936698128</v>
      </c>
      <c r="CP102" s="18">
        <f t="shared" si="251"/>
        <v>-5.3038870365496038</v>
      </c>
      <c r="CR102" s="18">
        <f t="shared" si="252"/>
        <v>-4.1908292382123129</v>
      </c>
      <c r="CS102" s="18">
        <f t="shared" si="253"/>
        <v>1.2192617901368941</v>
      </c>
      <c r="CT102" s="18">
        <f t="shared" si="254"/>
        <v>-2.1165723042785634</v>
      </c>
    </row>
    <row r="103" spans="1:98" x14ac:dyDescent="0.2">
      <c r="A103" t="str">
        <f t="shared" si="209"/>
        <v>72 Customer service occupations</v>
      </c>
      <c r="B103" s="18">
        <f t="shared" si="210"/>
        <v>6.37325429534632</v>
      </c>
      <c r="C103" s="18">
        <f t="shared" si="210"/>
        <v>-6.8271921545488778</v>
      </c>
      <c r="D103" s="18">
        <f t="shared" si="210"/>
        <v>10.545365159870368</v>
      </c>
      <c r="E103" s="18">
        <f t="shared" si="210"/>
        <v>4.0685076314598279</v>
      </c>
      <c r="F103" s="18">
        <f t="shared" si="211"/>
        <v>5.3201748607944799</v>
      </c>
      <c r="H103" s="18">
        <f t="shared" si="212"/>
        <v>6.1841587512799778</v>
      </c>
      <c r="I103" s="18">
        <f t="shared" si="213"/>
        <v>3.8711699773529729</v>
      </c>
      <c r="J103" s="18">
        <f t="shared" si="214"/>
        <v>8.1246799165879402</v>
      </c>
      <c r="L103" t="str">
        <f t="shared" si="255"/>
        <v>72 Customer service occupations</v>
      </c>
      <c r="M103" s="18">
        <f t="shared" si="215"/>
        <v>10.22085994917532</v>
      </c>
      <c r="N103" s="18">
        <f t="shared" si="215"/>
        <v>-13.613951524873835</v>
      </c>
      <c r="O103" s="18">
        <f t="shared" si="215"/>
        <v>10.468937826016367</v>
      </c>
      <c r="P103" s="18">
        <f t="shared" si="215"/>
        <v>4.2842310732415623</v>
      </c>
      <c r="Q103" s="18">
        <f t="shared" si="216"/>
        <v>4.9365866040863793</v>
      </c>
      <c r="S103" s="18">
        <f t="shared" si="217"/>
        <v>6.3063372474801094</v>
      </c>
      <c r="T103" s="18">
        <f t="shared" si="218"/>
        <v>4.0878612553935323</v>
      </c>
      <c r="U103" s="18">
        <f t="shared" si="219"/>
        <v>8.342529572900915</v>
      </c>
      <c r="W103" t="str">
        <f t="shared" si="256"/>
        <v>72 Customer service occupations</v>
      </c>
      <c r="X103" s="18">
        <f t="shared" si="220"/>
        <v>2.4515878840538852</v>
      </c>
      <c r="Y103" s="18">
        <f t="shared" si="220"/>
        <v>5.926639959217006</v>
      </c>
      <c r="Z103" s="18">
        <f t="shared" si="220"/>
        <v>7.1563853662258259</v>
      </c>
      <c r="AA103" s="18">
        <f t="shared" si="220"/>
        <v>3.393388695454469</v>
      </c>
      <c r="AB103" s="18">
        <f t="shared" si="221"/>
        <v>4.7132039369955692</v>
      </c>
      <c r="AD103" s="18">
        <f t="shared" si="222"/>
        <v>4.6328042113132684</v>
      </c>
      <c r="AE103" s="18">
        <f t="shared" si="223"/>
        <v>4.10410771635632</v>
      </c>
      <c r="AF103" s="18">
        <f t="shared" si="224"/>
        <v>7.1069294833609353</v>
      </c>
      <c r="AH103" t="str">
        <f t="shared" si="257"/>
        <v>72 Customer service occupations</v>
      </c>
      <c r="AI103" s="18">
        <f t="shared" si="225"/>
        <v>4.1527353180912829</v>
      </c>
      <c r="AJ103" s="18">
        <f t="shared" si="225"/>
        <v>8.2773471760937625</v>
      </c>
      <c r="AK103" s="18">
        <f t="shared" si="225"/>
        <v>7.5056213089512269</v>
      </c>
      <c r="AL103" s="18">
        <f t="shared" si="225"/>
        <v>3.5524882963898774</v>
      </c>
      <c r="AM103" s="18">
        <f t="shared" si="226"/>
        <v>5.0645437997957288</v>
      </c>
      <c r="AO103" s="18">
        <f t="shared" si="227"/>
        <v>4.8537781740210395</v>
      </c>
      <c r="AP103" s="18">
        <f t="shared" si="228"/>
        <v>4.2647141233281172</v>
      </c>
      <c r="AQ103" s="18">
        <f t="shared" si="229"/>
        <v>7.3729753725194636</v>
      </c>
      <c r="AS103" t="str">
        <f t="shared" si="258"/>
        <v>72 Customer service occupations</v>
      </c>
      <c r="AT103" s="18">
        <f t="shared" si="230"/>
        <v>-0.48065615993385657</v>
      </c>
      <c r="AU103" s="18">
        <f t="shared" si="230"/>
        <v>9.0955982668829307</v>
      </c>
      <c r="AV103" s="18">
        <f t="shared" si="230"/>
        <v>6.5813683337678341</v>
      </c>
      <c r="AW103" s="18">
        <f t="shared" si="230"/>
        <v>2.3115041571458494</v>
      </c>
      <c r="AX103" s="18">
        <f t="shared" si="231"/>
        <v>4.0437864161489978</v>
      </c>
      <c r="AZ103" s="18">
        <f t="shared" si="232"/>
        <v>3.7154390759753575</v>
      </c>
      <c r="BA103" s="18">
        <f t="shared" si="233"/>
        <v>3.6566497373163198</v>
      </c>
      <c r="BB103" s="18">
        <f t="shared" si="234"/>
        <v>6.1334507154646056</v>
      </c>
      <c r="BD103" t="str">
        <f t="shared" si="259"/>
        <v>72 Customer service occupations</v>
      </c>
      <c r="BE103" s="18">
        <f t="shared" si="235"/>
        <v>2.1079918133470432</v>
      </c>
      <c r="BF103" s="18">
        <f t="shared" si="235"/>
        <v>6.0504858609375711</v>
      </c>
      <c r="BG103" s="18">
        <f t="shared" si="235"/>
        <v>4.4090676059813427</v>
      </c>
      <c r="BH103" s="18">
        <f t="shared" si="235"/>
        <v>1.3417328623482661</v>
      </c>
      <c r="BI103" s="18">
        <f t="shared" si="236"/>
        <v>2.5812385050254738</v>
      </c>
      <c r="BK103" s="18">
        <f t="shared" si="237"/>
        <v>2.3540322805727376</v>
      </c>
      <c r="BL103" s="18">
        <f t="shared" si="238"/>
        <v>3.0419377733225339</v>
      </c>
      <c r="BM103" s="18">
        <f t="shared" si="239"/>
        <v>4.6774862289304275</v>
      </c>
      <c r="BO103" t="str">
        <f t="shared" si="260"/>
        <v>72 Customer service occupations</v>
      </c>
      <c r="BP103" s="18">
        <f t="shared" si="240"/>
        <v>0.13422863893235437</v>
      </c>
      <c r="BQ103" s="18">
        <f t="shared" si="240"/>
        <v>0.36806148367003466</v>
      </c>
      <c r="BR103" s="18">
        <f t="shared" si="240"/>
        <v>2.9148771342406343</v>
      </c>
      <c r="BS103" s="18">
        <f t="shared" si="240"/>
        <v>-1.0497491912420664</v>
      </c>
      <c r="BT103" s="18">
        <f t="shared" si="241"/>
        <v>0.26161781350009239</v>
      </c>
      <c r="BV103" s="18">
        <f t="shared" si="242"/>
        <v>0.25452558390905988</v>
      </c>
      <c r="BW103" s="18">
        <f t="shared" si="243"/>
        <v>3.0056425516462815</v>
      </c>
      <c r="BX103" s="18">
        <f t="shared" si="244"/>
        <v>3.1748542791531831</v>
      </c>
      <c r="BZ103" t="str">
        <f t="shared" si="261"/>
        <v>72 Customer service occupations</v>
      </c>
      <c r="CA103" s="18">
        <f t="shared" si="245"/>
        <v>-4.9245804831404723</v>
      </c>
      <c r="CB103" s="18">
        <f t="shared" si="245"/>
        <v>-0.78296897971746882</v>
      </c>
      <c r="CC103" s="18">
        <f t="shared" si="245"/>
        <v>0.6782224082252597</v>
      </c>
      <c r="CD103" s="18">
        <f t="shared" si="245"/>
        <v>-3.4497257280934224</v>
      </c>
      <c r="CE103" s="18">
        <f t="shared" si="246"/>
        <v>-2.0115382589813602</v>
      </c>
      <c r="CG103" s="18">
        <f t="shared" si="247"/>
        <v>-2.0928998768297347</v>
      </c>
      <c r="CH103" s="18">
        <f t="shared" si="248"/>
        <v>1.8216296414625299</v>
      </c>
      <c r="CI103" s="18">
        <f t="shared" si="249"/>
        <v>0.25622220658181316</v>
      </c>
      <c r="CK103" t="str">
        <f t="shared" si="262"/>
        <v>72 Customer service occupations</v>
      </c>
      <c r="CL103" s="18">
        <f t="shared" si="250"/>
        <v>5.5393717489939931</v>
      </c>
      <c r="CM103" s="18">
        <f t="shared" si="250"/>
        <v>-12.117430009000929</v>
      </c>
      <c r="CN103" s="18">
        <f t="shared" si="250"/>
        <v>10.01209873719311</v>
      </c>
      <c r="CO103" s="18">
        <f t="shared" si="250"/>
        <v>1.1835607620441557</v>
      </c>
      <c r="CP103" s="18">
        <f t="shared" si="251"/>
        <v>2.9527108578415895</v>
      </c>
      <c r="CR103" s="18">
        <f t="shared" si="252"/>
        <v>4.0447383569921724</v>
      </c>
      <c r="CS103" s="18">
        <f t="shared" si="253"/>
        <v>3.043251369876554</v>
      </c>
      <c r="CT103" s="18">
        <f t="shared" si="254"/>
        <v>5.9522308194537521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12.52345625566309</v>
      </c>
      <c r="C104" s="18">
        <f t="shared" si="210"/>
        <v>-28.052018392262834</v>
      </c>
      <c r="D104" s="18">
        <f t="shared" si="210"/>
        <v>8.903967286946358</v>
      </c>
      <c r="E104" s="18">
        <f t="shared" si="210"/>
        <v>7.330039645444919</v>
      </c>
      <c r="F104" s="18">
        <f t="shared" si="211"/>
        <v>5.1575904196181854</v>
      </c>
      <c r="H104" s="18">
        <f t="shared" si="212"/>
        <v>7.8521383654848398</v>
      </c>
      <c r="I104" s="18">
        <f t="shared" si="213"/>
        <v>4.7846175094253374</v>
      </c>
      <c r="J104" s="18">
        <f t="shared" si="214"/>
        <v>9.9051020396309966</v>
      </c>
      <c r="L104" t="str">
        <f t="shared" si="255"/>
        <v>81 Process, plant and machine operatives</v>
      </c>
      <c r="M104" s="18">
        <f t="shared" si="215"/>
        <v>8.6887654325187533</v>
      </c>
      <c r="N104" s="18">
        <f t="shared" si="215"/>
        <v>-23.497799663511753</v>
      </c>
      <c r="O104" s="18">
        <f t="shared" si="215"/>
        <v>12.163632132450598</v>
      </c>
      <c r="P104" s="18">
        <f t="shared" si="215"/>
        <v>6.633628696482452</v>
      </c>
      <c r="Q104" s="18">
        <f t="shared" si="216"/>
        <v>6.1065657117516325</v>
      </c>
      <c r="S104" s="18">
        <f t="shared" si="217"/>
        <v>8.445985645446763</v>
      </c>
      <c r="T104" s="18">
        <f t="shared" si="218"/>
        <v>4.9158181972034365</v>
      </c>
      <c r="U104" s="18">
        <f t="shared" si="219"/>
        <v>10.429179834161918</v>
      </c>
      <c r="W104" t="str">
        <f t="shared" si="256"/>
        <v>81 Process, plant and machine operatives</v>
      </c>
      <c r="X104" s="18">
        <f t="shared" si="220"/>
        <v>2.3536648277256322</v>
      </c>
      <c r="Y104" s="18">
        <f t="shared" si="220"/>
        <v>-5.670276009004116</v>
      </c>
      <c r="Z104" s="18">
        <f t="shared" si="220"/>
        <v>9.6845797242817611</v>
      </c>
      <c r="AA104" s="18">
        <f t="shared" si="220"/>
        <v>6.0990066974253354</v>
      </c>
      <c r="AB104" s="18">
        <f t="shared" si="221"/>
        <v>6.4218002745496383</v>
      </c>
      <c r="AD104" s="18">
        <f t="shared" si="222"/>
        <v>7.2809812605854063</v>
      </c>
      <c r="AE104" s="18">
        <f t="shared" si="223"/>
        <v>4.8162638674049907</v>
      </c>
      <c r="AF104" s="18">
        <f t="shared" si="224"/>
        <v>9.4877005711760951</v>
      </c>
      <c r="AH104" t="str">
        <f t="shared" si="257"/>
        <v>81 Process, plant and machine operatives</v>
      </c>
      <c r="AI104" s="18">
        <f t="shared" si="225"/>
        <v>0.59952114398531542</v>
      </c>
      <c r="AJ104" s="18">
        <f t="shared" si="225"/>
        <v>4.5929981625536964</v>
      </c>
      <c r="AK104" s="18">
        <f t="shared" si="225"/>
        <v>7.6821665364185776</v>
      </c>
      <c r="AL104" s="18">
        <f t="shared" si="225"/>
        <v>3.6054581754388915</v>
      </c>
      <c r="AM104" s="18">
        <f t="shared" si="226"/>
        <v>4.9247621297089816</v>
      </c>
      <c r="AO104" s="18">
        <f t="shared" si="227"/>
        <v>4.9469171071630846</v>
      </c>
      <c r="AP104" s="18">
        <f t="shared" si="228"/>
        <v>3.9254806915826723</v>
      </c>
      <c r="AQ104" s="18">
        <f t="shared" si="229"/>
        <v>7.2188537031162126</v>
      </c>
      <c r="AS104" t="str">
        <f t="shared" si="258"/>
        <v>81 Process, plant and machine operatives</v>
      </c>
      <c r="AT104" s="18">
        <f t="shared" si="230"/>
        <v>-0.94551106883273839</v>
      </c>
      <c r="AU104" s="18">
        <f t="shared" si="230"/>
        <v>9.2317954218285934</v>
      </c>
      <c r="AV104" s="18">
        <f t="shared" si="230"/>
        <v>7.0203896762611739</v>
      </c>
      <c r="AW104" s="18">
        <f t="shared" si="230"/>
        <v>3.4062205240834587</v>
      </c>
      <c r="AX104" s="18">
        <f t="shared" si="231"/>
        <v>4.8809886781491896</v>
      </c>
      <c r="AZ104" s="18">
        <f t="shared" si="232"/>
        <v>4.5971744184657437</v>
      </c>
      <c r="BA104" s="18">
        <f t="shared" si="233"/>
        <v>3.7971915730446559</v>
      </c>
      <c r="BB104" s="18">
        <f t="shared" si="234"/>
        <v>6.8759263716564156</v>
      </c>
      <c r="BD104" t="str">
        <f t="shared" si="259"/>
        <v>81 Process, plant and machine operatives</v>
      </c>
      <c r="BE104" s="18">
        <f t="shared" si="235"/>
        <v>2.6216591480644258</v>
      </c>
      <c r="BF104" s="18">
        <f t="shared" si="235"/>
        <v>-13.071534747057157</v>
      </c>
      <c r="BG104" s="18">
        <f t="shared" si="235"/>
        <v>6.2151735858635204</v>
      </c>
      <c r="BH104" s="18">
        <f t="shared" si="235"/>
        <v>1.6420010832676413</v>
      </c>
      <c r="BI104" s="18">
        <f t="shared" si="236"/>
        <v>2.0473381640521593</v>
      </c>
      <c r="BK104" s="18">
        <f t="shared" si="237"/>
        <v>3.1440845144905527</v>
      </c>
      <c r="BL104" s="18">
        <f t="shared" si="238"/>
        <v>2.8480696332682243</v>
      </c>
      <c r="BM104" s="18">
        <f t="shared" si="239"/>
        <v>5.1199236282021499</v>
      </c>
      <c r="BO104" t="str">
        <f t="shared" si="260"/>
        <v>81 Process, plant and machine operatives</v>
      </c>
      <c r="BP104" s="18">
        <f t="shared" si="240"/>
        <v>1.0747859393493542</v>
      </c>
      <c r="BQ104" s="18">
        <f t="shared" si="240"/>
        <v>-15.155620292144455</v>
      </c>
      <c r="BR104" s="18">
        <f t="shared" si="240"/>
        <v>3.9740057727518208</v>
      </c>
      <c r="BS104" s="18">
        <f t="shared" si="240"/>
        <v>-0.58498901868329067</v>
      </c>
      <c r="BT104" s="18">
        <f t="shared" si="241"/>
        <v>-0.17589777800546269</v>
      </c>
      <c r="BV104" s="18">
        <f t="shared" si="242"/>
        <v>0.91202051817567131</v>
      </c>
      <c r="BW104" s="18">
        <f t="shared" si="243"/>
        <v>2.6039225088427598</v>
      </c>
      <c r="BX104" s="18">
        <f t="shared" si="244"/>
        <v>3.2530210966666084</v>
      </c>
      <c r="BZ104" t="str">
        <f t="shared" si="261"/>
        <v>81 Process, plant and machine operatives</v>
      </c>
      <c r="CA104" s="18">
        <f t="shared" si="245"/>
        <v>-3.0492026829029184</v>
      </c>
      <c r="CB104" s="18">
        <f t="shared" si="245"/>
        <v>-9.6000449150023588</v>
      </c>
      <c r="CC104" s="18">
        <f t="shared" si="245"/>
        <v>1.2941163181059423</v>
      </c>
      <c r="CD104" s="18">
        <f t="shared" si="245"/>
        <v>-6.6979880397999736</v>
      </c>
      <c r="CE104" s="18">
        <f t="shared" si="246"/>
        <v>-4.4595103406714358</v>
      </c>
      <c r="CG104" s="18">
        <f t="shared" si="247"/>
        <v>-4.1065936584454459</v>
      </c>
      <c r="CH104" s="18">
        <f t="shared" si="248"/>
        <v>1.8413492231712292</v>
      </c>
      <c r="CI104" s="18">
        <f t="shared" si="249"/>
        <v>-1.0936501681914845</v>
      </c>
      <c r="CK104" t="str">
        <f t="shared" si="262"/>
        <v>81 Process, plant and machine operatives</v>
      </c>
      <c r="CL104" s="18">
        <f t="shared" si="250"/>
        <v>-5.3807625389671321</v>
      </c>
      <c r="CM104" s="18">
        <f t="shared" si="250"/>
        <v>-23.566160183188735</v>
      </c>
      <c r="CN104" s="18">
        <f t="shared" si="250"/>
        <v>-10.465590428229676</v>
      </c>
      <c r="CO104" s="18">
        <f t="shared" si="250"/>
        <v>-7.9718559237168645</v>
      </c>
      <c r="CP104" s="18">
        <f t="shared" si="251"/>
        <v>-9.8111941662439524</v>
      </c>
      <c r="CR104" s="18">
        <f t="shared" si="252"/>
        <v>-8.810724096646938</v>
      </c>
      <c r="CS104" s="18">
        <f t="shared" si="253"/>
        <v>0.84040744437894332</v>
      </c>
      <c r="CT104" s="18">
        <f t="shared" si="254"/>
        <v>-6.174030186147994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7.3037747498488237</v>
      </c>
      <c r="C105" s="18">
        <f t="shared" si="210"/>
        <v>6.1303137432667576</v>
      </c>
      <c r="D105" s="18">
        <f t="shared" si="210"/>
        <v>8.539544777754692</v>
      </c>
      <c r="E105" s="18">
        <f t="shared" si="210"/>
        <v>4.5393542657590435</v>
      </c>
      <c r="F105" s="18">
        <f t="shared" si="211"/>
        <v>5.8732140550848966</v>
      </c>
      <c r="H105" s="18">
        <f t="shared" si="212"/>
        <v>5.8560962373493286</v>
      </c>
      <c r="I105" s="18">
        <f t="shared" si="213"/>
        <v>4.9573588920609257</v>
      </c>
      <c r="J105" s="18">
        <f t="shared" si="214"/>
        <v>8.5313689900155421</v>
      </c>
      <c r="L105" t="str">
        <f t="shared" si="255"/>
        <v>82 Transport and mobile machine drivers and operatives</v>
      </c>
      <c r="M105" s="18">
        <f t="shared" si="215"/>
        <v>7.3344367650121312</v>
      </c>
      <c r="N105" s="18">
        <f t="shared" si="215"/>
        <v>1.3765249899997833</v>
      </c>
      <c r="O105" s="18">
        <f t="shared" si="215"/>
        <v>5.8313897398251768</v>
      </c>
      <c r="P105" s="18">
        <f t="shared" si="215"/>
        <v>3.7919585247981225</v>
      </c>
      <c r="Q105" s="18">
        <f t="shared" si="216"/>
        <v>4.2714554071356048</v>
      </c>
      <c r="S105" s="18">
        <f t="shared" si="217"/>
        <v>4.4673643257522988</v>
      </c>
      <c r="T105" s="18">
        <f t="shared" si="218"/>
        <v>4.3916024536494236</v>
      </c>
      <c r="U105" s="18">
        <f t="shared" si="219"/>
        <v>7.185419137698057</v>
      </c>
      <c r="W105" t="str">
        <f t="shared" si="256"/>
        <v>82 Transport and mobile machine drivers and operatives</v>
      </c>
      <c r="X105" s="18">
        <f t="shared" si="220"/>
        <v>2.0326758576238557</v>
      </c>
      <c r="Y105" s="18">
        <f t="shared" si="220"/>
        <v>24.816277144569064</v>
      </c>
      <c r="Z105" s="18">
        <f t="shared" si="220"/>
        <v>2.835709672367015</v>
      </c>
      <c r="AA105" s="18">
        <f t="shared" si="220"/>
        <v>2.5828109646015784</v>
      </c>
      <c r="AB105" s="18">
        <f t="shared" si="221"/>
        <v>3.9282364616941789</v>
      </c>
      <c r="AD105" s="18">
        <f t="shared" si="222"/>
        <v>2.6670413536480808</v>
      </c>
      <c r="AE105" s="18">
        <f t="shared" si="223"/>
        <v>4.0588306667473262</v>
      </c>
      <c r="AF105" s="18">
        <f t="shared" si="224"/>
        <v>5.7109925902381509</v>
      </c>
      <c r="AH105" t="str">
        <f t="shared" si="257"/>
        <v>82 Transport and mobile machine drivers and operatives</v>
      </c>
      <c r="AI105" s="18">
        <f t="shared" si="225"/>
        <v>1.7056780883277334</v>
      </c>
      <c r="AJ105" s="18">
        <f t="shared" si="225"/>
        <v>33.789156299609523</v>
      </c>
      <c r="AK105" s="18">
        <f t="shared" si="225"/>
        <v>3.0641390439630101</v>
      </c>
      <c r="AL105" s="18">
        <f t="shared" si="225"/>
        <v>2.7884116247572699</v>
      </c>
      <c r="AM105" s="18">
        <f t="shared" si="226"/>
        <v>4.5833436781585135</v>
      </c>
      <c r="AO105" s="18">
        <f t="shared" si="227"/>
        <v>2.8802387054003731</v>
      </c>
      <c r="AP105" s="18">
        <f t="shared" si="228"/>
        <v>4.0294324289884775</v>
      </c>
      <c r="AQ105" s="18">
        <f t="shared" si="229"/>
        <v>5.8302137893710748</v>
      </c>
      <c r="AS105" t="str">
        <f t="shared" si="258"/>
        <v>82 Transport and mobile machine drivers and operatives</v>
      </c>
      <c r="AT105" s="18">
        <f t="shared" si="230"/>
        <v>0.52029863708349389</v>
      </c>
      <c r="AU105" s="18">
        <f t="shared" si="230"/>
        <v>29.863267719710219</v>
      </c>
      <c r="AV105" s="18">
        <f t="shared" si="230"/>
        <v>3.3394520358058122</v>
      </c>
      <c r="AW105" s="18">
        <f t="shared" si="230"/>
        <v>2.529893093454838</v>
      </c>
      <c r="AX105" s="18">
        <f t="shared" si="231"/>
        <v>4.311606494987319</v>
      </c>
      <c r="AZ105" s="18">
        <f t="shared" si="232"/>
        <v>2.7990389353959255</v>
      </c>
      <c r="BA105" s="18">
        <f t="shared" si="233"/>
        <v>4.1137570200751261</v>
      </c>
      <c r="BB105" s="18">
        <f t="shared" si="234"/>
        <v>5.8425367637825465</v>
      </c>
      <c r="BD105" t="str">
        <f t="shared" si="259"/>
        <v>82 Transport and mobile machine drivers and operatives</v>
      </c>
      <c r="BE105" s="18">
        <f t="shared" si="235"/>
        <v>4.8673438776945632</v>
      </c>
      <c r="BF105" s="18">
        <f t="shared" si="235"/>
        <v>-4.4507282522575187</v>
      </c>
      <c r="BG105" s="18">
        <f t="shared" si="235"/>
        <v>3.034852561423107</v>
      </c>
      <c r="BH105" s="18">
        <f t="shared" si="235"/>
        <v>1.7226265338551983</v>
      </c>
      <c r="BI105" s="18">
        <f t="shared" si="236"/>
        <v>1.7320363580870302</v>
      </c>
      <c r="BK105" s="18">
        <f t="shared" si="237"/>
        <v>2.1581677111870867</v>
      </c>
      <c r="BL105" s="18">
        <f t="shared" si="238"/>
        <v>3.3365070477685999</v>
      </c>
      <c r="BM105" s="18">
        <f t="shared" si="239"/>
        <v>4.7767510271095714</v>
      </c>
      <c r="BO105" t="str">
        <f t="shared" si="260"/>
        <v>82 Transport and mobile machine drivers and operatives</v>
      </c>
      <c r="BP105" s="18">
        <f t="shared" si="240"/>
        <v>4.1540545127679795</v>
      </c>
      <c r="BQ105" s="18">
        <f t="shared" si="240"/>
        <v>-7.0132333471623509</v>
      </c>
      <c r="BR105" s="18">
        <f t="shared" si="240"/>
        <v>1.1422921836384159</v>
      </c>
      <c r="BS105" s="18">
        <f t="shared" si="240"/>
        <v>-1.9549874832458514E-2</v>
      </c>
      <c r="BT105" s="18">
        <f t="shared" si="241"/>
        <v>-0.11167079685395764</v>
      </c>
      <c r="BV105" s="18">
        <f t="shared" si="242"/>
        <v>0.36624026527161124</v>
      </c>
      <c r="BW105" s="18">
        <f t="shared" si="243"/>
        <v>3.0223319132220983</v>
      </c>
      <c r="BX105" s="18">
        <f t="shared" si="244"/>
        <v>3.2659401036144065</v>
      </c>
      <c r="BZ105" t="str">
        <f t="shared" si="261"/>
        <v>82 Transport and mobile machine drivers and operatives</v>
      </c>
      <c r="CA105" s="18">
        <f t="shared" si="245"/>
        <v>-1.0129950298912394</v>
      </c>
      <c r="CB105" s="18">
        <f t="shared" si="245"/>
        <v>1.2878586555814975</v>
      </c>
      <c r="CC105" s="18">
        <f t="shared" si="245"/>
        <v>-3.1826713758006275</v>
      </c>
      <c r="CD105" s="18">
        <f t="shared" si="245"/>
        <v>-3.484338006130816</v>
      </c>
      <c r="CE105" s="18">
        <f t="shared" si="246"/>
        <v>-3.0983213893529538</v>
      </c>
      <c r="CG105" s="18">
        <f t="shared" si="247"/>
        <v>-3.383887045672751</v>
      </c>
      <c r="CH105" s="18">
        <f t="shared" si="248"/>
        <v>2.1969040792892747</v>
      </c>
      <c r="CI105" s="18">
        <f t="shared" si="249"/>
        <v>-0.12065598223142127</v>
      </c>
      <c r="CK105" t="str">
        <f t="shared" si="262"/>
        <v>82 Transport and mobile machine drivers and operatives</v>
      </c>
      <c r="CL105" s="18">
        <f t="shared" si="250"/>
        <v>2.4416138257426168</v>
      </c>
      <c r="CM105" s="18">
        <f t="shared" si="250"/>
        <v>-9.2393458357601368</v>
      </c>
      <c r="CN105" s="18">
        <f t="shared" si="250"/>
        <v>0.74797671396298337</v>
      </c>
      <c r="CO105" s="18">
        <f t="shared" si="250"/>
        <v>-5.8476664833785774</v>
      </c>
      <c r="CP105" s="18">
        <f t="shared" si="251"/>
        <v>-4.054549726804102</v>
      </c>
      <c r="CR105" s="18">
        <f t="shared" si="252"/>
        <v>-3.6985477288795199</v>
      </c>
      <c r="CS105" s="18">
        <f t="shared" si="253"/>
        <v>1.9621808796740581</v>
      </c>
      <c r="CT105" s="18">
        <f t="shared" si="254"/>
        <v>-0.65162568338200666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2.5794548558753405</v>
      </c>
      <c r="C106" s="18">
        <f t="shared" si="210"/>
        <v>-12.892542388471007</v>
      </c>
      <c r="D106" s="18">
        <f t="shared" si="210"/>
        <v>-0.57837617686474774</v>
      </c>
      <c r="E106" s="18">
        <f t="shared" si="210"/>
        <v>3.0581871342318934</v>
      </c>
      <c r="F106" s="18">
        <f t="shared" si="211"/>
        <v>0.84231024155847489</v>
      </c>
      <c r="H106" s="18">
        <f t="shared" si="212"/>
        <v>1.8314551492947917</v>
      </c>
      <c r="I106" s="18">
        <f t="shared" si="213"/>
        <v>3.2155356035506566</v>
      </c>
      <c r="J106" s="18">
        <f t="shared" si="214"/>
        <v>4.446542902491224</v>
      </c>
      <c r="L106" t="str">
        <f t="shared" si="255"/>
        <v>91 Elementary trades and related occupations</v>
      </c>
      <c r="M106" s="18">
        <f t="shared" si="215"/>
        <v>5.7661526742003533</v>
      </c>
      <c r="N106" s="18">
        <f t="shared" si="215"/>
        <v>-12.416840110512595</v>
      </c>
      <c r="O106" s="18">
        <f t="shared" si="215"/>
        <v>2.8324473839778985</v>
      </c>
      <c r="P106" s="18">
        <f t="shared" si="215"/>
        <v>3.6514132024902057</v>
      </c>
      <c r="Q106" s="18">
        <f t="shared" si="216"/>
        <v>2.3119787606743269</v>
      </c>
      <c r="S106" s="18">
        <f t="shared" si="217"/>
        <v>3.3777024485946106</v>
      </c>
      <c r="T106" s="18">
        <f t="shared" si="218"/>
        <v>3.3233060189556962</v>
      </c>
      <c r="U106" s="18">
        <f t="shared" si="219"/>
        <v>5.6447144885107159</v>
      </c>
      <c r="W106" t="str">
        <f t="shared" si="256"/>
        <v>91 Elementary trades and related occupations</v>
      </c>
      <c r="X106" s="18">
        <f t="shared" si="220"/>
        <v>0.70116115558302994</v>
      </c>
      <c r="Y106" s="18">
        <f t="shared" si="220"/>
        <v>5.0014492635811481</v>
      </c>
      <c r="Z106" s="18">
        <f t="shared" si="220"/>
        <v>-0.57884109824998253</v>
      </c>
      <c r="AA106" s="18">
        <f t="shared" si="220"/>
        <v>2.0693817242914969</v>
      </c>
      <c r="AB106" s="18">
        <f t="shared" si="221"/>
        <v>1.413673637373658</v>
      </c>
      <c r="AD106" s="18">
        <f t="shared" si="222"/>
        <v>1.1788944691171199</v>
      </c>
      <c r="AE106" s="18">
        <f t="shared" si="223"/>
        <v>3.3306189455977853</v>
      </c>
      <c r="AF106" s="18">
        <f t="shared" si="224"/>
        <v>4.0992232927322902</v>
      </c>
      <c r="AH106" t="str">
        <f t="shared" si="257"/>
        <v>91 Elementary trades and related occupations</v>
      </c>
      <c r="AI106" s="18">
        <f t="shared" si="225"/>
        <v>1.5425559700384506</v>
      </c>
      <c r="AJ106" s="18">
        <f t="shared" si="225"/>
        <v>4.8154995644085208</v>
      </c>
      <c r="AK106" s="18">
        <f t="shared" si="225"/>
        <v>-1.2376610830199697</v>
      </c>
      <c r="AL106" s="18">
        <f t="shared" si="225"/>
        <v>2.5074206934180943</v>
      </c>
      <c r="AM106" s="18">
        <f t="shared" si="226"/>
        <v>1.4631783361400696</v>
      </c>
      <c r="AO106" s="18">
        <f t="shared" si="227"/>
        <v>1.2435409625271898</v>
      </c>
      <c r="AP106" s="18">
        <f t="shared" si="228"/>
        <v>3.3249451684761899</v>
      </c>
      <c r="AQ106" s="18">
        <f t="shared" si="229"/>
        <v>4.137610989280871</v>
      </c>
      <c r="AS106" t="str">
        <f t="shared" si="258"/>
        <v>91 Elementary trades and related occupations</v>
      </c>
      <c r="AT106" s="18">
        <f t="shared" si="230"/>
        <v>-0.41983210414001659</v>
      </c>
      <c r="AU106" s="18">
        <f t="shared" si="230"/>
        <v>18.384612764583053</v>
      </c>
      <c r="AV106" s="18">
        <f t="shared" si="230"/>
        <v>-0.74313532652942049</v>
      </c>
      <c r="AW106" s="18">
        <f t="shared" si="230"/>
        <v>1.8873757076164344</v>
      </c>
      <c r="AX106" s="18">
        <f t="shared" si="231"/>
        <v>2.0102616534799056</v>
      </c>
      <c r="AZ106" s="18">
        <f t="shared" si="232"/>
        <v>1.0028825532111707</v>
      </c>
      <c r="BA106" s="18">
        <f t="shared" si="233"/>
        <v>3.025817537659381</v>
      </c>
      <c r="BB106" s="18">
        <f t="shared" si="234"/>
        <v>3.7029234441776859</v>
      </c>
      <c r="BD106" t="str">
        <f t="shared" si="259"/>
        <v>91 Elementary trades and related occupations</v>
      </c>
      <c r="BE106" s="18">
        <f t="shared" si="235"/>
        <v>-0.57804341631606526</v>
      </c>
      <c r="BF106" s="18">
        <f t="shared" si="235"/>
        <v>-9.8707333454035489</v>
      </c>
      <c r="BG106" s="18">
        <f t="shared" si="235"/>
        <v>-1.7214761152085756</v>
      </c>
      <c r="BH106" s="18">
        <f t="shared" si="235"/>
        <v>1.4086952877336634</v>
      </c>
      <c r="BI106" s="18">
        <f t="shared" si="236"/>
        <v>-0.31738278067710013</v>
      </c>
      <c r="BK106" s="18">
        <f t="shared" si="237"/>
        <v>0.35438144274566596</v>
      </c>
      <c r="BL106" s="18">
        <f t="shared" si="238"/>
        <v>2.0106024876457074</v>
      </c>
      <c r="BM106" s="18">
        <f t="shared" si="239"/>
        <v>2.280488895685151</v>
      </c>
      <c r="BO106" t="str">
        <f t="shared" si="260"/>
        <v>91 Elementary trades and related occupations</v>
      </c>
      <c r="BP106" s="18">
        <f t="shared" si="240"/>
        <v>-2.9975512209925892</v>
      </c>
      <c r="BQ106" s="18">
        <f t="shared" si="240"/>
        <v>-10.649469559995206</v>
      </c>
      <c r="BR106" s="18">
        <f t="shared" si="240"/>
        <v>-4.7853260067708074</v>
      </c>
      <c r="BS106" s="18">
        <f t="shared" si="240"/>
        <v>-1.3075125382751795</v>
      </c>
      <c r="BT106" s="18">
        <f t="shared" si="241"/>
        <v>-3.0124264112996513</v>
      </c>
      <c r="BV106" s="18">
        <f t="shared" si="242"/>
        <v>-2.480673850557491</v>
      </c>
      <c r="BW106" s="18">
        <f t="shared" si="243"/>
        <v>1.7145519644249152</v>
      </c>
      <c r="BX106" s="18">
        <f t="shared" si="244"/>
        <v>-0.15825684717971633</v>
      </c>
      <c r="BZ106" t="str">
        <f t="shared" si="261"/>
        <v>91 Elementary trades and related occupations</v>
      </c>
      <c r="CA106" s="18">
        <f t="shared" si="245"/>
        <v>-3.965523115114078</v>
      </c>
      <c r="CB106" s="18">
        <f t="shared" si="245"/>
        <v>-5.6912867085298853</v>
      </c>
      <c r="CC106" s="18">
        <f t="shared" si="245"/>
        <v>-5.4919936037342136</v>
      </c>
      <c r="CD106" s="18">
        <f t="shared" si="245"/>
        <v>-2.4830924738812543</v>
      </c>
      <c r="CE106" s="18">
        <f t="shared" si="246"/>
        <v>-3.6352104910527094</v>
      </c>
      <c r="CG106" s="18">
        <f t="shared" si="247"/>
        <v>-3.4965556401226117</v>
      </c>
      <c r="CH106" s="18">
        <f t="shared" si="248"/>
        <v>1.7207002043640562</v>
      </c>
      <c r="CI106" s="18">
        <f t="shared" si="249"/>
        <v>-0.86389576350803798</v>
      </c>
      <c r="CK106" t="str">
        <f t="shared" si="262"/>
        <v>91 Elementary trades and related occupations</v>
      </c>
      <c r="CL106" s="18">
        <f t="shared" si="250"/>
        <v>-2.2055705924423297</v>
      </c>
      <c r="CM106" s="18">
        <f t="shared" si="250"/>
        <v>-14.646666469533331</v>
      </c>
      <c r="CN106" s="18">
        <f t="shared" si="250"/>
        <v>-1.9070887555522997</v>
      </c>
      <c r="CO106" s="18">
        <f t="shared" si="250"/>
        <v>-2.9243618470719657</v>
      </c>
      <c r="CP106" s="18">
        <f t="shared" si="251"/>
        <v>-3.3878055480054292</v>
      </c>
      <c r="CR106" s="18">
        <f t="shared" si="252"/>
        <v>-2.5864484340131444</v>
      </c>
      <c r="CS106" s="18">
        <f t="shared" si="253"/>
        <v>1.5180810308220938</v>
      </c>
      <c r="CT106" s="18">
        <f t="shared" si="254"/>
        <v>-0.49294086836713102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4.0745308875761221</v>
      </c>
      <c r="C107" s="18">
        <f t="shared" si="210"/>
        <v>-14.518218422885232</v>
      </c>
      <c r="D107" s="18">
        <f t="shared" si="210"/>
        <v>6.5555714803384513</v>
      </c>
      <c r="E107" s="18">
        <f t="shared" si="210"/>
        <v>4.0551580761686301</v>
      </c>
      <c r="F107" s="18">
        <f t="shared" si="211"/>
        <v>3.549833986386508</v>
      </c>
      <c r="H107" s="18">
        <f t="shared" si="212"/>
        <v>4.8820409133161657</v>
      </c>
      <c r="I107" s="18">
        <f t="shared" si="213"/>
        <v>3.9685753410755753</v>
      </c>
      <c r="J107" s="18">
        <f t="shared" si="214"/>
        <v>7.1988914291858164</v>
      </c>
      <c r="L107" t="str">
        <f t="shared" ref="L107" si="263">A107</f>
        <v>92 Elementary administration and service occupations</v>
      </c>
      <c r="M107" s="18">
        <f t="shared" si="215"/>
        <v>6.2978264187122157</v>
      </c>
      <c r="N107" s="18">
        <f t="shared" si="215"/>
        <v>-13.835899552787033</v>
      </c>
      <c r="O107" s="18">
        <f t="shared" si="215"/>
        <v>6.6040249649908178</v>
      </c>
      <c r="P107" s="18">
        <f t="shared" si="215"/>
        <v>4.3464488618032648</v>
      </c>
      <c r="Q107" s="18">
        <f t="shared" si="216"/>
        <v>3.7972133546581244</v>
      </c>
      <c r="S107" s="18">
        <f t="shared" si="217"/>
        <v>5.093611474855253</v>
      </c>
      <c r="T107" s="18">
        <f t="shared" si="218"/>
        <v>4.0107556813798961</v>
      </c>
      <c r="U107" s="18">
        <f t="shared" si="219"/>
        <v>7.3822746845750853</v>
      </c>
      <c r="W107" t="str">
        <f t="shared" ref="W107" si="264">A107</f>
        <v>92 Elementary administration and service occupations</v>
      </c>
      <c r="X107" s="18">
        <f t="shared" si="220"/>
        <v>2.3737453675077624</v>
      </c>
      <c r="Y107" s="18">
        <f t="shared" si="220"/>
        <v>3.015722517099273</v>
      </c>
      <c r="Z107" s="18">
        <f t="shared" si="220"/>
        <v>3.8315926807254597</v>
      </c>
      <c r="AA107" s="18">
        <f t="shared" si="220"/>
        <v>3.0716608320952021</v>
      </c>
      <c r="AB107" s="18">
        <f t="shared" si="221"/>
        <v>3.3050350772252601</v>
      </c>
      <c r="AD107" s="18">
        <f t="shared" si="222"/>
        <v>3.3243514454269318</v>
      </c>
      <c r="AE107" s="18">
        <f t="shared" si="223"/>
        <v>4.065531710570669</v>
      </c>
      <c r="AF107" s="18">
        <f t="shared" si="224"/>
        <v>6.1595592130378574</v>
      </c>
      <c r="AH107" t="str">
        <f t="shared" ref="AH107" si="265">L107</f>
        <v>92 Elementary administration and service occupations</v>
      </c>
      <c r="AI107" s="18">
        <f t="shared" si="225"/>
        <v>1.508609151377005</v>
      </c>
      <c r="AJ107" s="18">
        <f t="shared" si="225"/>
        <v>3.9631485757249285</v>
      </c>
      <c r="AK107" s="18">
        <f t="shared" si="225"/>
        <v>3.5880745758669619</v>
      </c>
      <c r="AL107" s="18">
        <f t="shared" si="225"/>
        <v>3.2006465546612572</v>
      </c>
      <c r="AM107" s="18">
        <f t="shared" si="226"/>
        <v>3.3691096522341146</v>
      </c>
      <c r="AO107" s="18">
        <f t="shared" si="227"/>
        <v>3.3296279587353039</v>
      </c>
      <c r="AP107" s="18">
        <f t="shared" si="228"/>
        <v>3.8903586930474798</v>
      </c>
      <c r="AQ107" s="18">
        <f t="shared" si="229"/>
        <v>6.031103803176352</v>
      </c>
      <c r="AS107" t="str">
        <f t="shared" ref="AS107" si="266">W107</f>
        <v>92 Elementary administration and service occupations</v>
      </c>
      <c r="AT107" s="18">
        <f t="shared" si="230"/>
        <v>1.785950137407033</v>
      </c>
      <c r="AU107" s="18">
        <f t="shared" si="230"/>
        <v>6.0398935874974358</v>
      </c>
      <c r="AV107" s="18">
        <f t="shared" si="230"/>
        <v>2.92885461142538</v>
      </c>
      <c r="AW107" s="18">
        <f t="shared" si="230"/>
        <v>2.9390023621679529</v>
      </c>
      <c r="AX107" s="18">
        <f t="shared" si="231"/>
        <v>3.1269463666949493</v>
      </c>
      <c r="AZ107" s="18">
        <f t="shared" si="232"/>
        <v>2.9356196674290569</v>
      </c>
      <c r="BA107" s="18">
        <f t="shared" si="233"/>
        <v>3.7789314868875268</v>
      </c>
      <c r="BB107" s="18">
        <f t="shared" si="234"/>
        <v>5.6722836487095751</v>
      </c>
      <c r="BD107" t="str">
        <f t="shared" ref="BD107" si="267">AH107</f>
        <v>92 Elementary administration and service occupations</v>
      </c>
      <c r="BE107" s="18">
        <f t="shared" si="235"/>
        <v>0.55648369682066434</v>
      </c>
      <c r="BF107" s="18">
        <f t="shared" si="235"/>
        <v>-5.8657682428045259</v>
      </c>
      <c r="BG107" s="18">
        <f t="shared" si="235"/>
        <v>-0.13032961744315896</v>
      </c>
      <c r="BH107" s="18">
        <f t="shared" si="235"/>
        <v>0.3201790682527017</v>
      </c>
      <c r="BI107" s="18">
        <f t="shared" si="236"/>
        <v>-0.21852586682282737</v>
      </c>
      <c r="BK107" s="18">
        <f t="shared" si="237"/>
        <v>0.16978415461170737</v>
      </c>
      <c r="BL107" s="18">
        <f t="shared" si="238"/>
        <v>2.5886545291590624</v>
      </c>
      <c r="BM107" s="18">
        <f t="shared" si="239"/>
        <v>2.7078173256238625</v>
      </c>
      <c r="BO107" t="str">
        <f t="shared" ref="BO107" si="268">AS107</f>
        <v>92 Elementary administration and service occupations</v>
      </c>
      <c r="BP107" s="18">
        <f t="shared" si="240"/>
        <v>-4.4689532280550726E-2</v>
      </c>
      <c r="BQ107" s="18">
        <f t="shared" si="240"/>
        <v>-9.3772668013065275</v>
      </c>
      <c r="BR107" s="18">
        <f t="shared" si="240"/>
        <v>-0.49465372151692444</v>
      </c>
      <c r="BS107" s="18">
        <f t="shared" si="240"/>
        <v>-1.1850085329045301</v>
      </c>
      <c r="BT107" s="18">
        <f t="shared" si="241"/>
        <v>-1.5039984817105112</v>
      </c>
      <c r="BV107" s="18">
        <f t="shared" si="242"/>
        <v>-0.95542408669402334</v>
      </c>
      <c r="BW107" s="18">
        <f t="shared" si="243"/>
        <v>2.5229296283316049</v>
      </c>
      <c r="BX107" s="18">
        <f t="shared" si="244"/>
        <v>1.863229563210389</v>
      </c>
      <c r="BZ107" t="str">
        <f t="shared" ref="BZ107" si="269">BD107</f>
        <v>92 Elementary administration and service occupations</v>
      </c>
      <c r="CA107" s="18">
        <f t="shared" si="245"/>
        <v>-5.1061513400164067</v>
      </c>
      <c r="CB107" s="18">
        <f t="shared" si="245"/>
        <v>-4.2815177376067881</v>
      </c>
      <c r="CC107" s="18">
        <f t="shared" si="245"/>
        <v>-0.93829016168339718</v>
      </c>
      <c r="CD107" s="18">
        <f t="shared" si="245"/>
        <v>-4.2398455895292457</v>
      </c>
      <c r="CE107" s="18">
        <f t="shared" si="246"/>
        <v>-3.2227382273658844</v>
      </c>
      <c r="CG107" s="18">
        <f t="shared" si="247"/>
        <v>-3.1517379405707424</v>
      </c>
      <c r="CH107" s="18">
        <f t="shared" si="248"/>
        <v>1.9433290309933682</v>
      </c>
      <c r="CI107" s="18">
        <f t="shared" si="249"/>
        <v>-0.31868370747294428</v>
      </c>
      <c r="CK107" t="str">
        <f t="shared" ref="CK107" si="270">BO107</f>
        <v>92 Elementary administration and service occupations</v>
      </c>
      <c r="CL107" s="18">
        <f t="shared" si="250"/>
        <v>-7.0490692577479974</v>
      </c>
      <c r="CM107" s="18">
        <f t="shared" si="250"/>
        <v>-25.381309206971569</v>
      </c>
      <c r="CN107" s="18">
        <f t="shared" si="250"/>
        <v>-5.1644743883485393</v>
      </c>
      <c r="CO107" s="18">
        <f t="shared" si="250"/>
        <v>-5.0256877352238831</v>
      </c>
      <c r="CP107" s="18">
        <f t="shared" si="251"/>
        <v>-6.489521398592057</v>
      </c>
      <c r="CR107" s="18">
        <f t="shared" si="252"/>
        <v>-5.0719725056826199</v>
      </c>
      <c r="CS107" s="18">
        <f t="shared" si="253"/>
        <v>1.1845374666155761</v>
      </c>
      <c r="CT107" s="18">
        <f t="shared" si="254"/>
        <v>-2.8185782939265547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8.2200676601219094</v>
      </c>
      <c r="C109" s="26">
        <f>IF(AND(D$6-C$6 &lt;&gt; 0,C35&lt;&gt;0,D35&lt;&gt;0),(EXP(LN(D35/C35)/(D$6-C$6))-1)*100,0)</f>
        <v>-5.3068207462430124</v>
      </c>
      <c r="D109" s="26">
        <f>IF(AND(E$6-D$6 &lt;&gt; 0,D35&lt;&gt;0,E35&lt;&gt;0),(EXP(LN(E35/D35)/(E$6-D$6))-1)*100,0)</f>
        <v>3.9352358642747998</v>
      </c>
      <c r="E109" s="26">
        <f>IF(AND(F$6-E$6 &lt;&gt; 0,E35&lt;&gt;0,F35&lt;&gt;0),(EXP(LN(F35/E35)/(F$6-E$6))-1)*100,0)</f>
        <v>2.6405260256618712</v>
      </c>
      <c r="F109" s="26">
        <f>IF(AND(F$6-C$6 &lt;&gt; 0,C35&lt;&gt;0,F35&lt;&gt;0),(EXP(LN(F35/C35)/(F$6-C$6))-1)*100,0)</f>
        <v>2.5256635332919108</v>
      </c>
      <c r="H109" s="26">
        <f t="shared" ref="H109" si="271">IF($F$6-$D$6 &lt;&gt; 0,(EXP(LN(1+(H72/100))/($F$6-$D$6))-1)*100,0)</f>
        <v>3.0702939714098099</v>
      </c>
      <c r="I109" s="26">
        <f t="shared" ref="I109" si="272">IF(D35&gt;0,((1+(I35/D35))^(1/($F$6-$D$6))-1)*100,0)</f>
        <v>3.1423639385181668</v>
      </c>
      <c r="J109" s="26">
        <f t="shared" ref="J109" si="273">IF($F$6-$D$6 &lt;&gt; 0,(EXP(LN(1+(J72/100))/($F$6-$D$6))-1)*100,0)</f>
        <v>5.2829825507564321</v>
      </c>
      <c r="L109" s="24" t="str">
        <f>L35</f>
        <v>All occupations</v>
      </c>
      <c r="M109" s="26">
        <f>IF(AND(N$6-M$6 &lt;&gt; 0,M35&lt;&gt;0,N35&lt;&gt;0),(EXP(LN(N35/M35)/(N$6-M$6))-1)*100,0)</f>
        <v>9.121687625663899</v>
      </c>
      <c r="N109" s="26">
        <f>IF(AND(O$6-N$6 &lt;&gt; 0,N35&lt;&gt;0,O35&lt;&gt;0),(EXP(LN(O35/N35)/(O$6-N$6))-1)*100,0)</f>
        <v>-6.6743273844961815</v>
      </c>
      <c r="O109" s="26">
        <f>IF(AND(P$6-O$6 &lt;&gt; 0,O35&lt;&gt;0,P35&lt;&gt;0),(EXP(LN(P35/O35)/(P$6-O$6))-1)*100,0)</f>
        <v>3.9071677537299898</v>
      </c>
      <c r="P109" s="26">
        <f>IF(AND(Q$6-P$6 &lt;&gt; 0,P35&lt;&gt;0,Q35&lt;&gt;0),(EXP(LN(Q35/P35)/(Q$6-P$6))-1)*100,0)</f>
        <v>2.7397610269936257</v>
      </c>
      <c r="Q109" s="26">
        <f>IF(AND(Q$6-N$6 &lt;&gt; 0,N35&lt;&gt;0,Q35&lt;&gt;0),(EXP(LN(Q35/N35)/(Q$6-N$6))-1)*100,0)</f>
        <v>2.4857269654748881</v>
      </c>
      <c r="S109" s="26">
        <f t="shared" ref="S109" si="274">IF($F$6-$D$6 &lt;&gt; 0,(EXP(LN(1+(S72/100))/($F$6-$D$6))-1)*100,0)</f>
        <v>3.1274319527155425</v>
      </c>
      <c r="T109" s="26">
        <f t="shared" ref="T109" si="275">IF(O35&gt;0,((1+(T35/O35))^(1/($F$6-$D$6))-1)*100,0)</f>
        <v>3.2406248609989863</v>
      </c>
      <c r="U109" s="26">
        <f t="shared" ref="U109" si="276">IF($F$6-$D$6 &lt;&gt; 0,(EXP(LN(1+(U72/100))/($F$6-$D$6))-1)*100,0)</f>
        <v>5.3988871773962943</v>
      </c>
      <c r="W109" s="24" t="str">
        <f>W35</f>
        <v>All occupations</v>
      </c>
      <c r="X109" s="26">
        <f>IF(AND(Y$6-X$6 &lt;&gt; 0,X35&lt;&gt;0,Y35&lt;&gt;0),(EXP(LN(Y35/X35)/(Y$6-X$6))-1)*100,0)</f>
        <v>1.9520930592330288</v>
      </c>
      <c r="Y109" s="26">
        <f>IF(AND(Z$6-Y$6 &lt;&gt; 0,Y35&lt;&gt;0,Z35&lt;&gt;0),(EXP(LN(Z35/Y35)/(Z$6-Y$6))-1)*100,0)</f>
        <v>10.729452093696645</v>
      </c>
      <c r="Z109" s="26">
        <f>IF(AND(AA$6-Z$6 &lt;&gt; 0,Z35&lt;&gt;0,AA35&lt;&gt;0),(EXP(LN(AA35/Z35)/(AA$6-Z$6))-1)*100,0)</f>
        <v>1.7996925532782981</v>
      </c>
      <c r="AA109" s="26">
        <f>IF(AND(AB$6-AA$6 &lt;&gt; 0,AA35&lt;&gt;0,AB35&lt;&gt;0),(EXP(LN(AB35/AA35)/(AB$6-AA$6))-1)*100,0)</f>
        <v>1.9075376095799568</v>
      </c>
      <c r="AB109" s="26">
        <f>IF(AND(AB$6-Y$6 &lt;&gt; 0,Y35&lt;&gt;0,AB35&lt;&gt;0),(EXP(LN(AB35/Y35)/(AB$6-Y$6))-1)*100,0)</f>
        <v>2.4038205984971528</v>
      </c>
      <c r="AD109" s="26">
        <f t="shared" ref="AD109" si="277">IF($F$6-$D$6 &lt;&gt; 0,(EXP(LN(1+(AD72/100))/($F$6-$D$6))-1)*100,0)</f>
        <v>1.8715765690723307</v>
      </c>
      <c r="AE109" s="26">
        <f t="shared" ref="AE109" si="278">IF(Z35&gt;0,((1+(AE35/Z35))^(1/($F$6-$D$6))-1)*100,0)</f>
        <v>3.3486700574899109</v>
      </c>
      <c r="AF109" s="26">
        <f t="shared" ref="AF109" si="279">IF($F$6-$D$6 &lt;&gt; 0,(EXP(LN(1+(AF72/100))/($F$6-$D$6))-1)*100,0)</f>
        <v>4.5872157698128913</v>
      </c>
      <c r="AH109" s="24" t="str">
        <f>AH35</f>
        <v>All occupations</v>
      </c>
      <c r="AI109" s="26">
        <f>IF(AND(AJ$6-AI$6 &lt;&gt; 0,AI35&lt;&gt;0,AJ35&lt;&gt;0),(EXP(LN(AJ35/AI35)/(AJ$6-AI$6))-1)*100,0)</f>
        <v>-0.48815750267512392</v>
      </c>
      <c r="AJ109" s="26">
        <f>IF(AND(AK$6-AJ$6 &lt;&gt; 0,AJ35&lt;&gt;0,AK35&lt;&gt;0),(EXP(LN(AK35/AJ35)/(AK$6-AJ$6))-1)*100,0)</f>
        <v>5.0888911488698563</v>
      </c>
      <c r="AK109" s="26">
        <f>IF(AND(AL$6-AK$6 &lt;&gt; 0,AK35&lt;&gt;0,AL35&lt;&gt;0),(EXP(LN(AL35/AK35)/(AL$6-AK$6))-1)*100,0)</f>
        <v>0.40004797703843131</v>
      </c>
      <c r="AL109" s="26">
        <f>IF(AND(AM$6-AL$6 &lt;&gt; 0,AL35&lt;&gt;0,AM35&lt;&gt;0),(EXP(LN(AM35/AL35)/(AM$6-AL$6))-1)*100,0)</f>
        <v>1.3435695398498204</v>
      </c>
      <c r="AM109" s="26">
        <f>IF(AND(AM$6-AJ$6 &lt;&gt; 0,AJ35&lt;&gt;0,AM35&lt;&gt;0),(EXP(LN(AM35/AJ35)/(AM$6-AJ$6))-1)*100,0)</f>
        <v>1.2772204968474199</v>
      </c>
      <c r="AO109" s="26">
        <f t="shared" ref="AO109" si="280">IF($F$6-$D$6 &lt;&gt; 0,(EXP(LN(1+(AO72/100))/($F$6-$D$6))-1)*100,0)</f>
        <v>1.0280812383479443</v>
      </c>
      <c r="AP109" s="26">
        <f t="shared" ref="AP109" si="281">IF(AK35&gt;0,((1+(AP35/AK35))^(1/($F$6-$D$6))-1)*100,0)</f>
        <v>3.0692976357201918</v>
      </c>
      <c r="AQ109" s="26">
        <f t="shared" ref="AQ109" si="282">IF($F$6-$D$6 &lt;&gt; 0,(EXP(LN(1+(AQ72/100))/($F$6-$D$6))-1)*100,0)</f>
        <v>3.7599384218579779</v>
      </c>
      <c r="AS109" s="24" t="str">
        <f>AS35</f>
        <v>All occupations</v>
      </c>
      <c r="AT109" s="26">
        <f>IF(AND(AU$6-AT$6 &lt;&gt; 0,AT35&lt;&gt;0,AU35&lt;&gt;0),(EXP(LN(AU35/AT35)/(AU$6-AT$6))-1)*100,0)</f>
        <v>0.51799735109159251</v>
      </c>
      <c r="AU109" s="26">
        <f>IF(AND(AV$6-AU$6 &lt;&gt; 0,AU35&lt;&gt;0,AV35&lt;&gt;0),(EXP(LN(AV35/AU35)/(AV$6-AU$6))-1)*100,0)</f>
        <v>12.265726838163316</v>
      </c>
      <c r="AV109" s="26">
        <f>IF(AND(AW$6-AV$6 &lt;&gt; 0,AV35&lt;&gt;0,AW35&lt;&gt;0),(EXP(LN(AW35/AV35)/(AW$6-AV$6))-1)*100,0)</f>
        <v>0.98461594127901009</v>
      </c>
      <c r="AW109" s="26">
        <f>IF(AND(AX$6-AW$6 &lt;&gt; 0,AW35&lt;&gt;0,AX35&lt;&gt;0),(EXP(LN(AX35/AW35)/(AX$6-AW$6))-1)*100,0)</f>
        <v>1.7091918441631826</v>
      </c>
      <c r="AX109" s="26">
        <f>IF(AND(AX$6-AU$6 &lt;&gt; 0,AU35&lt;&gt;0,AX35&lt;&gt;0),(EXP(LN(AX35/AU35)/(AX$6-AU$6))-1)*100,0)</f>
        <v>2.1104834505988324</v>
      </c>
      <c r="AZ109" s="26">
        <f t="shared" ref="AZ109" si="283">IF($F$6-$D$6 &lt;&gt; 0,(EXP(LN(1+(AZ72/100))/($F$6-$D$6))-1)*100,0)</f>
        <v>1.4670907206339789</v>
      </c>
      <c r="BA109" s="26">
        <f t="shared" ref="BA109" si="284">IF(AV35&gt;0,((1+(BA35/AV35))^(1/($F$6-$D$6))-1)*100,0)</f>
        <v>3.0725339343801394</v>
      </c>
      <c r="BB109" s="26">
        <f t="shared" ref="BB109" si="285">IF($F$6-$D$6 &lt;&gt; 0,(EXP(LN(1+(BB72/100))/($F$6-$D$6))-1)*100,0)</f>
        <v>4.0679376033813552</v>
      </c>
      <c r="BD109" s="24" t="str">
        <f>BD35</f>
        <v>All occupations</v>
      </c>
      <c r="BE109" s="26">
        <f>IF(AND(BF$6-BE$6 &lt;&gt; 0,BE35&lt;&gt;0,BF35&lt;&gt;0),(EXP(LN(BF35/BE35)/(BF$6-BE$6))-1)*100,0)</f>
        <v>2.7652804259305164</v>
      </c>
      <c r="BF109" s="26">
        <f>IF(AND(BG$6-BF$6 &lt;&gt; 0,BF35&lt;&gt;0,BG35&lt;&gt;0),(EXP(LN(BG35/BF35)/(BG$6-BF$6))-1)*100,0)</f>
        <v>-1.9482728837098562</v>
      </c>
      <c r="BG109" s="26">
        <f>IF(AND(BH$6-BG$6 &lt;&gt; 0,BG35&lt;&gt;0,BH35&lt;&gt;0),(EXP(LN(BH35/BG35)/(BH$6-BG$6))-1)*100,0)</f>
        <v>0.28180184751889215</v>
      </c>
      <c r="BH109" s="26">
        <f>IF(AND(BI$6-BH$6 &lt;&gt; 0,BH35&lt;&gt;0,BI35&lt;&gt;0),(EXP(LN(BI35/BH35)/(BI$6-BH$6))-1)*100,0)</f>
        <v>0.43057515918174527</v>
      </c>
      <c r="BI109" s="26">
        <f>IF(AND(BI$6-BF$6 &lt;&gt; 0,BF35&lt;&gt;0,BI35&lt;&gt;0),(EXP(LN(BI35/BF35)/(BI$6-BF$6))-1)*100,0)</f>
        <v>0.23377496190866154</v>
      </c>
      <c r="BK109" s="26">
        <f t="shared" ref="BK109" si="286">IF($F$6-$D$6 &lt;&gt; 0,(EXP(LN(1+(BK72/100))/($F$6-$D$6))-1)*100,0)</f>
        <v>0.38095954778227803</v>
      </c>
      <c r="BL109" s="26">
        <f t="shared" ref="BL109" si="287">IF(BG35&gt;0,((1+(BL35/BG35))^(1/($F$6-$D$6))-1)*100,0)</f>
        <v>2.5634203909366882</v>
      </c>
      <c r="BM109" s="26">
        <f t="shared" ref="BM109" si="288">IF($F$6-$D$6 &lt;&gt; 0,(EXP(LN(1+(BM72/100))/($F$6-$D$6))-1)*100,0)</f>
        <v>2.8329432550622036</v>
      </c>
      <c r="BO109" s="24" t="str">
        <f>BO35</f>
        <v>All occupations</v>
      </c>
      <c r="BP109" s="26">
        <f>IF(AND(BQ$6-BP$6 &lt;&gt; 0,BP35&lt;&gt;0,BQ35&lt;&gt;0),(EXP(LN(BQ35/BP35)/(BQ$6-BP$6))-1)*100,0)</f>
        <v>0.57902306247086255</v>
      </c>
      <c r="BQ109" s="26">
        <f>IF(AND(BR$6-BQ$6 &lt;&gt; 0,BQ35&lt;&gt;0,BR35&lt;&gt;0),(EXP(LN(BR35/BQ35)/(BR$6-BQ$6))-1)*100,0)</f>
        <v>-4.7032936150249505</v>
      </c>
      <c r="BR109" s="26">
        <f>IF(AND(BS$6-BR$6 &lt;&gt; 0,BR35&lt;&gt;0,BS35&lt;&gt;0),(EXP(LN(BS35/BR35)/(BS$6-BR$6))-1)*100,0)</f>
        <v>-1.5849047810426731</v>
      </c>
      <c r="BS109" s="26">
        <f>IF(AND(BT$6-BS$6 &lt;&gt; 0,BS35&lt;&gt;0,BT35&lt;&gt;0),(EXP(LN(BT35/BS35)/(BT$6-BS$6))-1)*100,0)</f>
        <v>-1.8723957037381056</v>
      </c>
      <c r="BT109" s="26">
        <f>IF(AND(BT$6-BQ$6 &lt;&gt; 0,BQ35&lt;&gt;0,BT35&lt;&gt;0),(EXP(LN(BT35/BQ35)/(BT$6-BQ$6))-1)*100,0)</f>
        <v>-1.9621784892427496</v>
      </c>
      <c r="BV109" s="26">
        <f t="shared" ref="BV109" si="289">IF($F$6-$D$6 &lt;&gt; 0,(EXP(LN(1+(BV72/100))/($F$6-$D$6))-1)*100,0)</f>
        <v>-1.7766588309370945</v>
      </c>
      <c r="BW109" s="26">
        <f t="shared" ref="BW109" si="290">IF(BR35&gt;0,((1+(BW35/BR35))^(1/($F$6-$D$6))-1)*100,0)</f>
        <v>2.2978906862345827</v>
      </c>
      <c r="BX109" s="26">
        <f t="shared" ref="BX109" si="291">IF($F$6-$D$6 &lt;&gt; 0,(EXP(LN(1+(BX72/100))/($F$6-$D$6))-1)*100,0)</f>
        <v>1.0537540399108147</v>
      </c>
      <c r="BZ109" s="24" t="str">
        <f>BZ35</f>
        <v>All occupations</v>
      </c>
      <c r="CA109" s="26">
        <f>IF(AND(CB$6-CA$6 &lt;&gt; 0,CA35&lt;&gt;0,CB35&lt;&gt;0),(EXP(LN(CB35/CA35)/(CB$6-CA$6))-1)*100,0)</f>
        <v>-3.9434845455184053</v>
      </c>
      <c r="CB109" s="26">
        <f>IF(AND(CC$6-CB$6 &lt;&gt; 0,CB35&lt;&gt;0,CC35&lt;&gt;0),(EXP(LN(CC35/CB35)/(CC$6-CB$6))-1)*100,0)</f>
        <v>-1.3253015708352911</v>
      </c>
      <c r="CC109" s="26">
        <f>IF(AND(CD$6-CC$6 &lt;&gt; 0,CC35&lt;&gt;0,CD35&lt;&gt;0),(EXP(LN(CD35/CC35)/(CD$6-CC$6))-1)*100,0)</f>
        <v>-2.5568789251676494</v>
      </c>
      <c r="CD109" s="26">
        <f>IF(AND(CE$6-CD$6 &lt;&gt; 0,CD35&lt;&gt;0,CE35&lt;&gt;0),(EXP(LN(CE35/CD35)/(CE$6-CD$6))-1)*100,0)</f>
        <v>-4.5731896559489504</v>
      </c>
      <c r="CE109" s="26">
        <f>IF(AND(CE$6-CB$6 &lt;&gt; 0,CB35&lt;&gt;0,CE35&lt;&gt;0),(EXP(LN(CE35/CB35)/(CE$6-CB$6))-1)*100,0)</f>
        <v>-3.7464816138019663</v>
      </c>
      <c r="CG109" s="26">
        <f t="shared" ref="CG109" si="292">IF($F$6-$D$6 &lt;&gt; 0,(EXP(LN(1+(CG72/100))/($F$6-$D$6))-1)*100,0)</f>
        <v>-3.9057649967662145</v>
      </c>
      <c r="CH109" s="26">
        <f t="shared" ref="CH109" si="293">IF(CC35&gt;0,((1+(CH35/CC35))^(1/($F$6-$D$6))-1)*100,0)</f>
        <v>1.8173036154781164</v>
      </c>
      <c r="CI109" s="26">
        <f t="shared" ref="CI109" si="294">IF($F$6-$D$6 &lt;&gt; 0,(EXP(LN(1+(CI72/100))/($F$6-$D$6))-1)*100,0)</f>
        <v>-0.99828501326402197</v>
      </c>
      <c r="CK109" s="24" t="str">
        <f>CK35</f>
        <v>All occupations</v>
      </c>
      <c r="CL109" s="26">
        <f>IF(AND(CM$6-CL$6 &lt;&gt; 0,CL35&lt;&gt;0,CM35&lt;&gt;0),(EXP(LN(CM35/CL35)/(CM$6-CL$6))-1)*100,0)</f>
        <v>-2.0066882037880429</v>
      </c>
      <c r="CM109" s="26">
        <f>IF(AND(CN$6-CM$6 &lt;&gt; 0,CM35&lt;&gt;0,CN35&lt;&gt;0),(EXP(LN(CN35/CM35)/(CN$6-CM$6))-1)*100,0)</f>
        <v>-16.201631710097754</v>
      </c>
      <c r="CN109" s="26">
        <f>IF(AND(CO$6-CN$6 &lt;&gt; 0,CN35&lt;&gt;0,CO35&lt;&gt;0),(EXP(LN(CO35/CN35)/(CO$6-CN$6))-1)*100,0)</f>
        <v>-1.1687289777230547</v>
      </c>
      <c r="CO109" s="26">
        <f>IF(AND(CP$6-CO$6 &lt;&gt; 0,CO35&lt;&gt;0,CP35&lt;&gt;0),(EXP(LN(CP35/CO35)/(CP$6-CO$6))-1)*100,0)</f>
        <v>-3.2147918296686728</v>
      </c>
      <c r="CP109" s="26">
        <f>IF(AND(CP$6-CM$6 &lt;&gt; 0,CM35&lt;&gt;0,CP35&lt;&gt;0),(EXP(LN(CP35/CM35)/(CP$6-CM$6))-1)*100,0)</f>
        <v>-3.4533221480804288</v>
      </c>
      <c r="CR109" s="26">
        <f t="shared" ref="CR109" si="295">IF($F$6-$D$6 &lt;&gt; 0,(EXP(LN(1+(CR72/100))/($F$6-$D$6))-1)*100,0)</f>
        <v>-2.5375212472126041</v>
      </c>
      <c r="CS109" s="26">
        <f t="shared" ref="CS109" si="296">IF(CN35&gt;0,((1+(CS35/CN35))^(1/($F$6-$D$6))-1)*100,0)</f>
        <v>1.6900636381450784</v>
      </c>
      <c r="CT109" s="26">
        <f t="shared" ref="CT109" si="297">IF($F$6-$D$6 &lt;&gt; 0,(EXP(LN(1+(CT72/100))/($F$6-$D$6))-1)*100,0)</f>
        <v>-0.23106198106547238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Derby, Derbyshire, Nottingham and Nottinghamshire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Derby, Derbyshire, Nottingham and Nottinghamshire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Derby, Derbyshire, Nottingham and Nottinghamshire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Derby, Derbyshire, Nottingham and Nottinghamshire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Derby, Derbyshire, Nottingham and Nottinghamshire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Derby, Derbyshire, Nottingham and Nottinghamshire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Derby, Derbyshire, Nottingham and Nottinghamshire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Derby, Derbyshire, Nottingham and Nottinghamshire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Derby, Derbyshire, Nottingham and Nottinghamshire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0.30214161879804613</v>
      </c>
      <c r="C119" s="27">
        <f t="shared" si="299"/>
        <v>-4.0869967025525256E-4</v>
      </c>
      <c r="D119" s="27">
        <f t="shared" si="299"/>
        <v>0.12047041814552495</v>
      </c>
      <c r="E119" s="27">
        <f t="shared" si="299"/>
        <v>0.37109907429956324</v>
      </c>
      <c r="F119" s="27">
        <f t="shared" ref="F119:F144" si="300">F8-D8</f>
        <v>0.49156949244508819</v>
      </c>
      <c r="L119" t="str">
        <f>A119</f>
        <v>11 Corporate managers and directors</v>
      </c>
      <c r="M119" s="27">
        <f t="shared" ref="M119:P144" si="301">N8-M8</f>
        <v>3.0284848203208377</v>
      </c>
      <c r="N119" s="27">
        <f t="shared" si="301"/>
        <v>-0.68801770968393505</v>
      </c>
      <c r="O119" s="27">
        <f t="shared" si="301"/>
        <v>0.83351585188128752</v>
      </c>
      <c r="P119" s="27">
        <f t="shared" si="301"/>
        <v>2.9890197762214576</v>
      </c>
      <c r="Q119" s="27">
        <f t="shared" ref="Q119:Q144" si="302">Q8-O8</f>
        <v>3.8225356281027452</v>
      </c>
      <c r="W119" t="str">
        <f>A119</f>
        <v>11 Corporate managers and directors</v>
      </c>
      <c r="X119" s="27">
        <f t="shared" ref="X119:AA144" si="303">Y8-X8</f>
        <v>2.7316259895226267</v>
      </c>
      <c r="Y119" s="27">
        <f t="shared" si="303"/>
        <v>2.5496025749043589</v>
      </c>
      <c r="Z119" s="27">
        <f t="shared" si="303"/>
        <v>-0.50569892836905339</v>
      </c>
      <c r="AA119" s="27">
        <f t="shared" si="303"/>
        <v>4.6681794541142132</v>
      </c>
      <c r="AB119" s="27">
        <f t="shared" ref="AB119:AB144" si="304">AB8-Z8</f>
        <v>4.1624805257451598</v>
      </c>
      <c r="AH119" t="str">
        <f>L119</f>
        <v>11 Corporate managers and directors</v>
      </c>
      <c r="AI119" s="27">
        <f t="shared" ref="AI119:AL144" si="305">AJ8-AI8</f>
        <v>0.35036582089414736</v>
      </c>
      <c r="AJ119" s="27">
        <f t="shared" si="305"/>
        <v>0.36899898452923363</v>
      </c>
      <c r="AK119" s="27">
        <f t="shared" si="305"/>
        <v>-0.289697595406885</v>
      </c>
      <c r="AL119" s="27">
        <f t="shared" si="305"/>
        <v>0.4914061677692132</v>
      </c>
      <c r="AM119" s="27">
        <f t="shared" ref="AM119:AM144" si="306">AM8-AK8</f>
        <v>0.2017085723623282</v>
      </c>
      <c r="AS119" t="str">
        <f>W119</f>
        <v>11 Corporate managers and directors</v>
      </c>
      <c r="AT119" s="27">
        <f t="shared" ref="AT119:AW144" si="307">AU8-AT8</f>
        <v>0.27334237152749186</v>
      </c>
      <c r="AU119" s="27">
        <f t="shared" si="307"/>
        <v>1.016918181482799</v>
      </c>
      <c r="AV119" s="27">
        <f t="shared" si="307"/>
        <v>-0.60413738849218568</v>
      </c>
      <c r="AW119" s="27">
        <f t="shared" si="307"/>
        <v>0.89611366567970041</v>
      </c>
      <c r="AX119" s="27">
        <f t="shared" ref="AX119:AX144" si="308">AX8-AV8</f>
        <v>0.29197627718751473</v>
      </c>
      <c r="BD119" t="str">
        <f>AH119</f>
        <v>11 Corporate managers and directors</v>
      </c>
      <c r="BE119" s="27">
        <f t="shared" ref="BE119:BH144" si="309">BF8-BE8</f>
        <v>3.7250378304518321</v>
      </c>
      <c r="BF119" s="27">
        <f t="shared" si="309"/>
        <v>-9.0511056951211089E-2</v>
      </c>
      <c r="BG119" s="27">
        <f t="shared" si="309"/>
        <v>-2.0118467599890852</v>
      </c>
      <c r="BH119" s="27">
        <f t="shared" si="309"/>
        <v>1.2874750503647103</v>
      </c>
      <c r="BI119" s="27">
        <f t="shared" ref="BI119:BI144" si="310">BI8-BG8</f>
        <v>-0.72437170962437492</v>
      </c>
      <c r="BO119" t="str">
        <f>AS119</f>
        <v>11 Corporate managers and directors</v>
      </c>
      <c r="BP119" s="27">
        <f t="shared" ref="BP119:BS144" si="311">BQ8-BP8</f>
        <v>1.8180572407903366</v>
      </c>
      <c r="BQ119" s="27">
        <f t="shared" si="311"/>
        <v>-0.31640952240467435</v>
      </c>
      <c r="BR119" s="27">
        <f t="shared" si="311"/>
        <v>-2.5723654211119289</v>
      </c>
      <c r="BS119" s="27">
        <f t="shared" si="311"/>
        <v>-2.0749964851797733</v>
      </c>
      <c r="BT119" s="27">
        <f t="shared" ref="BT119:BT144" si="312">BT8-BR8</f>
        <v>-4.6473619062917022</v>
      </c>
      <c r="BZ119" t="str">
        <f>BD119</f>
        <v>11 Corporate managers and directors</v>
      </c>
      <c r="CA119" s="68">
        <f t="shared" ref="CA119:CD144" si="313">CB8-CA8</f>
        <v>0.51263310875117885</v>
      </c>
      <c r="CB119" s="68">
        <f t="shared" si="313"/>
        <v>0.40844924653604586</v>
      </c>
      <c r="CC119" s="68">
        <f t="shared" si="313"/>
        <v>-1.26442038076011</v>
      </c>
      <c r="CD119" s="68">
        <f t="shared" si="313"/>
        <v>-1.8563415927268947</v>
      </c>
      <c r="CE119" s="68">
        <f t="shared" ref="CE119:CE144" si="314">CE8-CC8</f>
        <v>-3.1207619734870047</v>
      </c>
      <c r="CK119" t="str">
        <f>BO119</f>
        <v>11 Corporate managers and directors</v>
      </c>
      <c r="CL119" s="68">
        <f t="shared" ref="CL119:CO144" si="315">CM8-CL8</f>
        <v>0.37509594018968939</v>
      </c>
      <c r="CM119" s="68">
        <f t="shared" si="315"/>
        <v>-0.2565480545001968</v>
      </c>
      <c r="CN119" s="68">
        <f t="shared" si="315"/>
        <v>-9.9876780086321393E-2</v>
      </c>
      <c r="CO119" s="68">
        <f t="shared" si="315"/>
        <v>-0.12108188118411545</v>
      </c>
      <c r="CP119" s="68">
        <f t="shared" ref="CP119:CP144" si="316">CP8-CN8</f>
        <v>-0.22095866127043684</v>
      </c>
    </row>
    <row r="120" spans="1:94" x14ac:dyDescent="0.2">
      <c r="A120" t="str">
        <f t="shared" si="298"/>
        <v>12 Other managers and proprietors</v>
      </c>
      <c r="B120" s="27">
        <f t="shared" si="299"/>
        <v>0.12255762060001701</v>
      </c>
      <c r="C120" s="27">
        <f t="shared" si="299"/>
        <v>-5.1764807476561203E-2</v>
      </c>
      <c r="D120" s="27">
        <f t="shared" si="299"/>
        <v>0.1871597803706746</v>
      </c>
      <c r="E120" s="27">
        <f t="shared" si="299"/>
        <v>0.24736306034610234</v>
      </c>
      <c r="F120" s="27">
        <f t="shared" si="300"/>
        <v>0.43452284071677694</v>
      </c>
      <c r="L120" t="str">
        <f t="shared" ref="L120:L143" si="317">A120</f>
        <v>12 Other managers and proprietors</v>
      </c>
      <c r="M120" s="27">
        <f t="shared" si="301"/>
        <v>1.0016475418459163</v>
      </c>
      <c r="N120" s="27">
        <f t="shared" si="301"/>
        <v>-0.28018655987864038</v>
      </c>
      <c r="O120" s="27">
        <f t="shared" si="301"/>
        <v>1.4805487444456729</v>
      </c>
      <c r="P120" s="27">
        <f t="shared" si="301"/>
        <v>2.1706272925838013</v>
      </c>
      <c r="Q120" s="27">
        <f t="shared" si="302"/>
        <v>3.6511760370294741</v>
      </c>
      <c r="W120" t="str">
        <f t="shared" ref="W120:W143" si="318">A120</f>
        <v>12 Other managers and proprietors</v>
      </c>
      <c r="X120" s="27">
        <f t="shared" si="303"/>
        <v>0.45875095243172304</v>
      </c>
      <c r="Y120" s="27">
        <f t="shared" si="303"/>
        <v>0.84621107808903684</v>
      </c>
      <c r="Z120" s="27">
        <f t="shared" si="303"/>
        <v>2.504562268854019</v>
      </c>
      <c r="AA120" s="27">
        <f t="shared" si="303"/>
        <v>3.1640044156953859</v>
      </c>
      <c r="AB120" s="27">
        <f t="shared" si="304"/>
        <v>5.6685666845494049</v>
      </c>
      <c r="AH120" t="str">
        <f t="shared" ref="AH120:AH143" si="319">L120</f>
        <v>12 Other managers and proprietors</v>
      </c>
      <c r="AI120" s="27">
        <f t="shared" si="305"/>
        <v>0.11970822891748178</v>
      </c>
      <c r="AJ120" s="27">
        <f t="shared" si="305"/>
        <v>0.23498212545626673</v>
      </c>
      <c r="AK120" s="27">
        <f t="shared" si="305"/>
        <v>0.44968311866021438</v>
      </c>
      <c r="AL120" s="27">
        <f t="shared" si="305"/>
        <v>0.67386087462657196</v>
      </c>
      <c r="AM120" s="27">
        <f t="shared" si="306"/>
        <v>1.1235439932867863</v>
      </c>
      <c r="AS120" t="str">
        <f t="shared" ref="AS120:AS143" si="320">W120</f>
        <v>12 Other managers and proprietors</v>
      </c>
      <c r="AT120" s="27">
        <f t="shared" si="307"/>
        <v>3.6025661336455794E-2</v>
      </c>
      <c r="AU120" s="27">
        <f t="shared" si="307"/>
        <v>0.35451824453481695</v>
      </c>
      <c r="AV120" s="27">
        <f t="shared" si="307"/>
        <v>0.68356212282017426</v>
      </c>
      <c r="AW120" s="27">
        <f t="shared" si="307"/>
        <v>0.78120417498157479</v>
      </c>
      <c r="AX120" s="27">
        <f t="shared" si="308"/>
        <v>1.4647662978017491</v>
      </c>
      <c r="BD120" t="str">
        <f t="shared" ref="BD120:BD143" si="321">AH120</f>
        <v>12 Other managers and proprietors</v>
      </c>
      <c r="BE120" s="27">
        <f t="shared" si="309"/>
        <v>0.72468045002789783</v>
      </c>
      <c r="BF120" s="27">
        <f t="shared" si="309"/>
        <v>0.35642978783972978</v>
      </c>
      <c r="BG120" s="27">
        <f t="shared" si="309"/>
        <v>1.2524610425351179</v>
      </c>
      <c r="BH120" s="27">
        <f t="shared" si="309"/>
        <v>1.0861434536850076</v>
      </c>
      <c r="BI120" s="27">
        <f t="shared" si="310"/>
        <v>2.3386044962201256</v>
      </c>
      <c r="BO120" t="str">
        <f t="shared" ref="BO120:BO143" si="322">AS120</f>
        <v>12 Other managers and proprietors</v>
      </c>
      <c r="BP120" s="27">
        <f t="shared" si="311"/>
        <v>0.832057229109604</v>
      </c>
      <c r="BQ120" s="27">
        <f t="shared" si="311"/>
        <v>-0.20512356667695641</v>
      </c>
      <c r="BR120" s="27">
        <f t="shared" si="311"/>
        <v>0.73484181397369941</v>
      </c>
      <c r="BS120" s="27">
        <f t="shared" si="311"/>
        <v>-0.696800405224554</v>
      </c>
      <c r="BT120" s="27">
        <f t="shared" si="312"/>
        <v>3.8041408749145411E-2</v>
      </c>
      <c r="BZ120" t="str">
        <f t="shared" ref="BZ120:BZ143" si="323">BD120</f>
        <v>12 Other managers and proprietors</v>
      </c>
      <c r="CA120" s="68">
        <f t="shared" si="313"/>
        <v>-0.24213555222016847</v>
      </c>
      <c r="CB120" s="68">
        <f t="shared" si="313"/>
        <v>0.201229754628244</v>
      </c>
      <c r="CC120" s="68">
        <f t="shared" si="313"/>
        <v>0.2008179933318246</v>
      </c>
      <c r="CD120" s="68">
        <f t="shared" si="313"/>
        <v>-1.318524361212448</v>
      </c>
      <c r="CE120" s="68">
        <f t="shared" si="314"/>
        <v>-1.1177063678806234</v>
      </c>
      <c r="CK120" t="str">
        <f t="shared" ref="CK120:CK143" si="324">BO120</f>
        <v>12 Other managers and proprietors</v>
      </c>
      <c r="CL120" s="68">
        <f t="shared" si="315"/>
        <v>0.19818296699991178</v>
      </c>
      <c r="CM120" s="68">
        <f t="shared" si="315"/>
        <v>-0.1525651659156535</v>
      </c>
      <c r="CN120" s="68">
        <f t="shared" si="315"/>
        <v>0.6863420359010366</v>
      </c>
      <c r="CO120" s="68">
        <f t="shared" si="315"/>
        <v>0.22239436063420914</v>
      </c>
      <c r="CP120" s="68">
        <f t="shared" si="316"/>
        <v>0.90873639653524574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0.97439086040331668</v>
      </c>
      <c r="C121" s="27">
        <f t="shared" si="299"/>
        <v>-0.10984313698544756</v>
      </c>
      <c r="D121" s="27">
        <f t="shared" si="299"/>
        <v>0.69443129588774521</v>
      </c>
      <c r="E121" s="27">
        <f t="shared" si="299"/>
        <v>1.1497977434182931</v>
      </c>
      <c r="F121" s="27">
        <f t="shared" si="300"/>
        <v>1.8442290393060383</v>
      </c>
      <c r="L121" t="str">
        <f t="shared" si="317"/>
        <v>21 Science, research, engineering and technology professionals</v>
      </c>
      <c r="M121" s="27">
        <f t="shared" si="301"/>
        <v>3.7925581844397929</v>
      </c>
      <c r="N121" s="27">
        <f t="shared" si="301"/>
        <v>-0.37241064571390403</v>
      </c>
      <c r="O121" s="27">
        <f t="shared" si="301"/>
        <v>3.168088058479066</v>
      </c>
      <c r="P121" s="27">
        <f t="shared" si="301"/>
        <v>5.1246218771679182</v>
      </c>
      <c r="Q121" s="27">
        <f t="shared" si="302"/>
        <v>8.2927099356469842</v>
      </c>
      <c r="W121" t="str">
        <f t="shared" si="318"/>
        <v>21 Science, research, engineering and technology professionals</v>
      </c>
      <c r="X121" s="27">
        <f t="shared" si="303"/>
        <v>1.2864441278171235</v>
      </c>
      <c r="Y121" s="27">
        <f t="shared" si="303"/>
        <v>2.450346716803967</v>
      </c>
      <c r="Z121" s="27">
        <f t="shared" si="303"/>
        <v>0.92939377959826786</v>
      </c>
      <c r="AA121" s="27">
        <f t="shared" si="303"/>
        <v>2.4374901730930709</v>
      </c>
      <c r="AB121" s="27">
        <f t="shared" si="304"/>
        <v>3.3668839526913388</v>
      </c>
      <c r="AH121" t="str">
        <f t="shared" si="319"/>
        <v>21 Science, research, engineering and technology professionals</v>
      </c>
      <c r="AI121" s="27">
        <f t="shared" si="305"/>
        <v>7.036028750129053E-2</v>
      </c>
      <c r="AJ121" s="27">
        <f t="shared" si="305"/>
        <v>0.3587735670339196</v>
      </c>
      <c r="AK121" s="27">
        <f t="shared" si="305"/>
        <v>8.6344623918993779E-2</v>
      </c>
      <c r="AL121" s="27">
        <f t="shared" si="305"/>
        <v>0.40679946821213919</v>
      </c>
      <c r="AM121" s="27">
        <f t="shared" si="306"/>
        <v>0.49314409213113297</v>
      </c>
      <c r="AS121" t="str">
        <f t="shared" si="320"/>
        <v>21 Science, research, engineering and technology professionals</v>
      </c>
      <c r="AT121" s="27">
        <f t="shared" si="307"/>
        <v>-0.13664032068002285</v>
      </c>
      <c r="AU121" s="27">
        <f t="shared" si="307"/>
        <v>0.94015295075895722</v>
      </c>
      <c r="AV121" s="27">
        <f t="shared" si="307"/>
        <v>-0.3321083263485054</v>
      </c>
      <c r="AW121" s="27">
        <f t="shared" si="307"/>
        <v>0.32484994893547459</v>
      </c>
      <c r="AX121" s="27">
        <f t="shared" si="308"/>
        <v>-7.2583774130308143E-3</v>
      </c>
      <c r="BD121" t="str">
        <f t="shared" si="321"/>
        <v>21 Science, research, engineering and technology professionals</v>
      </c>
      <c r="BE121" s="27">
        <f t="shared" si="309"/>
        <v>2.30998666440275</v>
      </c>
      <c r="BF121" s="27">
        <f t="shared" si="309"/>
        <v>-0.2865340010564239</v>
      </c>
      <c r="BG121" s="27">
        <f t="shared" si="309"/>
        <v>-0.30863752464729899</v>
      </c>
      <c r="BH121" s="27">
        <f t="shared" si="309"/>
        <v>0.48037765526283316</v>
      </c>
      <c r="BI121" s="27">
        <f t="shared" si="310"/>
        <v>0.17174013061553417</v>
      </c>
      <c r="BO121" t="str">
        <f t="shared" si="322"/>
        <v>21 Science, research, engineering and technology professionals</v>
      </c>
      <c r="BP121" s="27">
        <f t="shared" si="311"/>
        <v>1.0824772415381663</v>
      </c>
      <c r="BQ121" s="27">
        <f t="shared" si="311"/>
        <v>-3.4089357259060371E-2</v>
      </c>
      <c r="BR121" s="27">
        <f t="shared" si="311"/>
        <v>-0.66418166773963794</v>
      </c>
      <c r="BS121" s="27">
        <f t="shared" si="311"/>
        <v>-0.73215399258069525</v>
      </c>
      <c r="BT121" s="27">
        <f t="shared" si="312"/>
        <v>-1.3963356603203332</v>
      </c>
      <c r="BZ121" t="str">
        <f t="shared" si="323"/>
        <v>21 Science, research, engineering and technology professionals</v>
      </c>
      <c r="CA121" s="68">
        <f t="shared" si="313"/>
        <v>0.52525047191538254</v>
      </c>
      <c r="CB121" s="68">
        <f t="shared" si="313"/>
        <v>0.13065148608880595</v>
      </c>
      <c r="CC121" s="68">
        <f t="shared" si="313"/>
        <v>-0.45229123879061506</v>
      </c>
      <c r="CD121" s="68">
        <f t="shared" si="313"/>
        <v>-1.1246502876818862</v>
      </c>
      <c r="CE121" s="68">
        <f t="shared" si="314"/>
        <v>-1.5769415264725013</v>
      </c>
      <c r="CK121" t="str">
        <f t="shared" si="324"/>
        <v>21 Science, research, engineering and technology professionals</v>
      </c>
      <c r="CL121" s="68">
        <f t="shared" si="315"/>
        <v>0.21964202967092272</v>
      </c>
      <c r="CM121" s="68">
        <f t="shared" si="315"/>
        <v>-6.2192013456233486E-2</v>
      </c>
      <c r="CN121" s="68">
        <f t="shared" si="315"/>
        <v>0.27731553479064208</v>
      </c>
      <c r="CO121" s="68">
        <f t="shared" si="315"/>
        <v>-7.8582460452392144E-2</v>
      </c>
      <c r="CP121" s="68">
        <f t="shared" si="316"/>
        <v>0.19873307433824994</v>
      </c>
    </row>
    <row r="122" spans="1:94" x14ac:dyDescent="0.2">
      <c r="A122" t="str">
        <f t="shared" si="298"/>
        <v>22 Health professionals</v>
      </c>
      <c r="B122" s="27">
        <f t="shared" si="299"/>
        <v>0.9616414935470301</v>
      </c>
      <c r="C122" s="27">
        <f t="shared" si="299"/>
        <v>-0.31502878209799334</v>
      </c>
      <c r="D122" s="27">
        <f t="shared" si="299"/>
        <v>0.74297408926035713</v>
      </c>
      <c r="E122" s="27">
        <f t="shared" si="299"/>
        <v>1.0351541250141052</v>
      </c>
      <c r="F122" s="27">
        <f t="shared" si="300"/>
        <v>1.7781282142744623</v>
      </c>
      <c r="L122" t="str">
        <f t="shared" si="317"/>
        <v>22 Health professionals</v>
      </c>
      <c r="M122" s="27">
        <f t="shared" si="301"/>
        <v>3.095152396389425</v>
      </c>
      <c r="N122" s="27">
        <f t="shared" si="301"/>
        <v>-1.2572242280814301</v>
      </c>
      <c r="O122" s="27">
        <f t="shared" si="301"/>
        <v>1.7816066458515465</v>
      </c>
      <c r="P122" s="27">
        <f t="shared" si="301"/>
        <v>2.4649692607876315</v>
      </c>
      <c r="Q122" s="27">
        <f t="shared" si="302"/>
        <v>4.2465759066391779</v>
      </c>
      <c r="W122" t="str">
        <f t="shared" si="318"/>
        <v>22 Health professionals</v>
      </c>
      <c r="X122" s="27">
        <f t="shared" si="303"/>
        <v>2.484501716733643</v>
      </c>
      <c r="Y122" s="27">
        <f t="shared" si="303"/>
        <v>1.0261966683111012</v>
      </c>
      <c r="Z122" s="27">
        <f t="shared" si="303"/>
        <v>2.7274395908340061</v>
      </c>
      <c r="AA122" s="27">
        <f t="shared" si="303"/>
        <v>4.0227432777911893</v>
      </c>
      <c r="AB122" s="27">
        <f t="shared" si="304"/>
        <v>6.7501828686251955</v>
      </c>
      <c r="AH122" t="str">
        <f t="shared" si="319"/>
        <v>22 Health professionals</v>
      </c>
      <c r="AI122" s="27">
        <f t="shared" si="305"/>
        <v>-1.650435057043417</v>
      </c>
      <c r="AJ122" s="27">
        <f t="shared" si="305"/>
        <v>-0.2345811292095048</v>
      </c>
      <c r="AK122" s="27">
        <f t="shared" si="305"/>
        <v>-2.2107928624670925</v>
      </c>
      <c r="AL122" s="27">
        <f t="shared" si="305"/>
        <v>-2.1191780378581497</v>
      </c>
      <c r="AM122" s="27">
        <f t="shared" si="306"/>
        <v>-4.3299709003252422</v>
      </c>
      <c r="AS122" t="str">
        <f t="shared" si="320"/>
        <v>22 Health professionals</v>
      </c>
      <c r="AT122" s="27">
        <f t="shared" si="307"/>
        <v>0.18323303054385642</v>
      </c>
      <c r="AU122" s="27">
        <f t="shared" si="307"/>
        <v>0.17224159951489648</v>
      </c>
      <c r="AV122" s="27">
        <f t="shared" si="307"/>
        <v>9.6292093104818344E-2</v>
      </c>
      <c r="AW122" s="27">
        <f t="shared" si="307"/>
        <v>0.23317171768994571</v>
      </c>
      <c r="AX122" s="27">
        <f t="shared" si="308"/>
        <v>0.32946381079476406</v>
      </c>
      <c r="BD122" t="str">
        <f t="shared" si="321"/>
        <v>22 Health professionals</v>
      </c>
      <c r="BE122" s="27">
        <f t="shared" si="309"/>
        <v>0.98961621802399335</v>
      </c>
      <c r="BF122" s="27">
        <f t="shared" si="309"/>
        <v>0.37958960665015251</v>
      </c>
      <c r="BG122" s="27">
        <f t="shared" si="309"/>
        <v>0.30246915385281437</v>
      </c>
      <c r="BH122" s="27">
        <f t="shared" si="309"/>
        <v>0.34127004657658677</v>
      </c>
      <c r="BI122" s="27">
        <f t="shared" si="310"/>
        <v>0.64373920042940114</v>
      </c>
      <c r="BO122" t="str">
        <f t="shared" si="322"/>
        <v>22 Health professionals</v>
      </c>
      <c r="BP122" s="27">
        <f t="shared" si="311"/>
        <v>0.53892333967540784</v>
      </c>
      <c r="BQ122" s="27">
        <f t="shared" si="311"/>
        <v>0.1879625435248502</v>
      </c>
      <c r="BR122" s="27">
        <f t="shared" si="311"/>
        <v>-0.24463411551862357</v>
      </c>
      <c r="BS122" s="27">
        <f t="shared" si="311"/>
        <v>-0.69419927887647015</v>
      </c>
      <c r="BT122" s="27">
        <f t="shared" si="312"/>
        <v>-0.93883339439509372</v>
      </c>
      <c r="BZ122" t="str">
        <f t="shared" si="323"/>
        <v>22 Health professionals</v>
      </c>
      <c r="CA122" s="68">
        <f t="shared" si="313"/>
        <v>-5.4984390869861732E-2</v>
      </c>
      <c r="CB122" s="68">
        <f t="shared" si="313"/>
        <v>2.8364706328964928E-4</v>
      </c>
      <c r="CC122" s="68">
        <f t="shared" si="313"/>
        <v>0.27835948844329317</v>
      </c>
      <c r="CD122" s="68">
        <f t="shared" si="313"/>
        <v>-0.74992385737204548</v>
      </c>
      <c r="CE122" s="68">
        <f t="shared" si="314"/>
        <v>-0.47156436892875231</v>
      </c>
      <c r="CK122" t="str">
        <f t="shared" si="324"/>
        <v>22 Health professionals</v>
      </c>
      <c r="CL122" s="68">
        <f t="shared" si="315"/>
        <v>7.01775698122514E-2</v>
      </c>
      <c r="CM122" s="68">
        <f t="shared" si="315"/>
        <v>-1.5753631763544718E-2</v>
      </c>
      <c r="CN122" s="68">
        <f t="shared" si="315"/>
        <v>8.1997285145510163E-2</v>
      </c>
      <c r="CO122" s="68">
        <f t="shared" si="315"/>
        <v>1.4430625102985095E-2</v>
      </c>
      <c r="CP122" s="68">
        <f t="shared" si="316"/>
        <v>9.6427910248495258E-2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0.63336120864947665</v>
      </c>
      <c r="C123" s="27">
        <f t="shared" si="299"/>
        <v>-7.24303948089009E-2</v>
      </c>
      <c r="D123" s="27">
        <f t="shared" si="299"/>
        <v>0.36713312368766715</v>
      </c>
      <c r="E123" s="27">
        <f t="shared" si="299"/>
        <v>0.54954822843078954</v>
      </c>
      <c r="F123" s="27">
        <f t="shared" si="300"/>
        <v>0.91668135211845669</v>
      </c>
      <c r="L123" t="str">
        <f t="shared" si="317"/>
        <v>23 Teaching and other educational professionals</v>
      </c>
      <c r="M123" s="27">
        <f t="shared" si="301"/>
        <v>4.4329316696437466</v>
      </c>
      <c r="N123" s="27">
        <f t="shared" si="301"/>
        <v>-0.74081558093918787</v>
      </c>
      <c r="O123" s="27">
        <f t="shared" si="301"/>
        <v>1.8278564431011084</v>
      </c>
      <c r="P123" s="27">
        <f t="shared" si="301"/>
        <v>2.9906974264618071</v>
      </c>
      <c r="Q123" s="27">
        <f t="shared" si="302"/>
        <v>4.8185538695629155</v>
      </c>
      <c r="W123" t="str">
        <f t="shared" si="318"/>
        <v>23 Teaching and other educational professionals</v>
      </c>
      <c r="X123" s="27">
        <f t="shared" si="303"/>
        <v>-1.5444947366581747</v>
      </c>
      <c r="Y123" s="27">
        <f t="shared" si="303"/>
        <v>1.7022826326860194</v>
      </c>
      <c r="Z123" s="27">
        <f t="shared" si="303"/>
        <v>-1.8417795917004618</v>
      </c>
      <c r="AA123" s="27">
        <f t="shared" si="303"/>
        <v>-1.6449529567163506</v>
      </c>
      <c r="AB123" s="27">
        <f t="shared" si="304"/>
        <v>-3.4867325484168123</v>
      </c>
      <c r="AH123" t="str">
        <f t="shared" si="319"/>
        <v>23 Teaching and other educational professionals</v>
      </c>
      <c r="AI123" s="27">
        <f t="shared" si="305"/>
        <v>-0.76753716703122321</v>
      </c>
      <c r="AJ123" s="27">
        <f t="shared" si="305"/>
        <v>2.5763877743105623E-2</v>
      </c>
      <c r="AK123" s="27">
        <f t="shared" si="305"/>
        <v>-0.38496159963767429</v>
      </c>
      <c r="AL123" s="27">
        <f t="shared" si="305"/>
        <v>2.8069278624422989E-3</v>
      </c>
      <c r="AM123" s="27">
        <f t="shared" si="306"/>
        <v>-0.38215467177523199</v>
      </c>
      <c r="AS123" t="str">
        <f t="shared" si="320"/>
        <v>23 Teaching and other educational professionals</v>
      </c>
      <c r="AT123" s="27">
        <f t="shared" si="307"/>
        <v>-5.8318342861725714E-2</v>
      </c>
      <c r="AU123" s="27">
        <f t="shared" si="307"/>
        <v>9.0850070163830454E-2</v>
      </c>
      <c r="AV123" s="27">
        <f t="shared" si="307"/>
        <v>-8.6919663070260833E-2</v>
      </c>
      <c r="AW123" s="27">
        <f t="shared" si="307"/>
        <v>-4.1240002956051014E-2</v>
      </c>
      <c r="AX123" s="27">
        <f t="shared" si="308"/>
        <v>-0.12815966602631185</v>
      </c>
      <c r="BD123" t="str">
        <f t="shared" si="321"/>
        <v>23 Teaching and other educational professionals</v>
      </c>
      <c r="BE123" s="27">
        <f t="shared" si="309"/>
        <v>0.20739854000723157</v>
      </c>
      <c r="BF123" s="27">
        <f t="shared" si="309"/>
        <v>0.28274754166602389</v>
      </c>
      <c r="BG123" s="27">
        <f t="shared" si="309"/>
        <v>-1.4485729005500048E-2</v>
      </c>
      <c r="BH123" s="27">
        <f t="shared" si="309"/>
        <v>0.36064924442899482</v>
      </c>
      <c r="BI123" s="27">
        <f t="shared" si="310"/>
        <v>0.34616351542349477</v>
      </c>
      <c r="BO123" t="str">
        <f t="shared" si="322"/>
        <v>23 Teaching and other educational professionals</v>
      </c>
      <c r="BP123" s="27">
        <f t="shared" si="311"/>
        <v>2.4303702734871369E-3</v>
      </c>
      <c r="BQ123" s="27">
        <f t="shared" si="311"/>
        <v>0.19555389815916913</v>
      </c>
      <c r="BR123" s="27">
        <f t="shared" si="311"/>
        <v>-0.23690037130516872</v>
      </c>
      <c r="BS123" s="27">
        <f t="shared" si="311"/>
        <v>-0.27177396074284221</v>
      </c>
      <c r="BT123" s="27">
        <f t="shared" si="312"/>
        <v>-0.50867433204801094</v>
      </c>
      <c r="BZ123" t="str">
        <f t="shared" si="323"/>
        <v>23 Teaching and other educational professionals</v>
      </c>
      <c r="CA123" s="68">
        <f t="shared" si="313"/>
        <v>-0.10772199298481733</v>
      </c>
      <c r="CB123" s="68">
        <f t="shared" si="313"/>
        <v>0.20451477910776561</v>
      </c>
      <c r="CC123" s="68">
        <f t="shared" si="313"/>
        <v>-4.4450390757853731E-2</v>
      </c>
      <c r="CD123" s="68">
        <f t="shared" si="313"/>
        <v>-0.28687458710292446</v>
      </c>
      <c r="CE123" s="68">
        <f t="shared" si="314"/>
        <v>-0.33132497786077819</v>
      </c>
      <c r="CK123" t="str">
        <f t="shared" si="324"/>
        <v>23 Teaching and other educational professionals</v>
      </c>
      <c r="CL123" s="68">
        <f t="shared" si="315"/>
        <v>6.251989922712084E-2</v>
      </c>
      <c r="CM123" s="68">
        <f t="shared" si="315"/>
        <v>3.9066461204887187E-2</v>
      </c>
      <c r="CN123" s="68">
        <f t="shared" si="315"/>
        <v>8.8326873333799405E-2</v>
      </c>
      <c r="CO123" s="68">
        <f t="shared" si="315"/>
        <v>-3.4243490879283578E-2</v>
      </c>
      <c r="CP123" s="68">
        <f t="shared" si="316"/>
        <v>5.4083382454515827E-2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0.34127638634415813</v>
      </c>
      <c r="C124" s="27">
        <f t="shared" si="299"/>
        <v>1.2433755380103939E-2</v>
      </c>
      <c r="D124" s="27">
        <f t="shared" si="299"/>
        <v>0.3468059323100674</v>
      </c>
      <c r="E124" s="27">
        <f t="shared" si="299"/>
        <v>0.52070601482468226</v>
      </c>
      <c r="F124" s="27">
        <f t="shared" si="300"/>
        <v>0.86751194713474966</v>
      </c>
      <c r="L124" t="str">
        <f t="shared" si="317"/>
        <v>24 Business, media and public service professionals</v>
      </c>
      <c r="M124" s="27">
        <f t="shared" si="301"/>
        <v>5.0343251072902646</v>
      </c>
      <c r="N124" s="27">
        <f t="shared" si="301"/>
        <v>0.17060851748048655</v>
      </c>
      <c r="O124" s="27">
        <f t="shared" si="301"/>
        <v>3.6358391121682985</v>
      </c>
      <c r="P124" s="27">
        <f t="shared" si="301"/>
        <v>5.4768233713282903</v>
      </c>
      <c r="Q124" s="27">
        <f t="shared" si="302"/>
        <v>9.1126624834965888</v>
      </c>
      <c r="W124" t="str">
        <f t="shared" si="318"/>
        <v>24 Business, media and public service professionals</v>
      </c>
      <c r="X124" s="27">
        <f t="shared" si="303"/>
        <v>2.3704540511883359</v>
      </c>
      <c r="Y124" s="27">
        <f t="shared" si="303"/>
        <v>4.9857816773053401</v>
      </c>
      <c r="Z124" s="27">
        <f t="shared" si="303"/>
        <v>2.9242032397230879</v>
      </c>
      <c r="AA124" s="27">
        <f t="shared" si="303"/>
        <v>4.4626774977673804</v>
      </c>
      <c r="AB124" s="27">
        <f t="shared" si="304"/>
        <v>7.3868807374904684</v>
      </c>
      <c r="AH124" t="str">
        <f t="shared" si="319"/>
        <v>24 Business, media and public service professionals</v>
      </c>
      <c r="AI124" s="27">
        <f t="shared" si="305"/>
        <v>-0.18996958223562554</v>
      </c>
      <c r="AJ124" s="27">
        <f t="shared" si="305"/>
        <v>0.36202505503040872</v>
      </c>
      <c r="AK124" s="27">
        <f t="shared" si="305"/>
        <v>-3.3773338521364327E-2</v>
      </c>
      <c r="AL124" s="27">
        <f t="shared" si="305"/>
        <v>0.2953834404095379</v>
      </c>
      <c r="AM124" s="27">
        <f t="shared" si="306"/>
        <v>0.26161010188817357</v>
      </c>
      <c r="AS124" t="str">
        <f t="shared" si="320"/>
        <v>24 Business, media and public service professionals</v>
      </c>
      <c r="AT124" s="27">
        <f t="shared" si="307"/>
        <v>9.2301813614334982E-2</v>
      </c>
      <c r="AU124" s="27">
        <f t="shared" si="307"/>
        <v>0.97091204007593879</v>
      </c>
      <c r="AV124" s="27">
        <f t="shared" si="307"/>
        <v>0.38360226246557527</v>
      </c>
      <c r="AW124" s="27">
        <f t="shared" si="307"/>
        <v>0.83114693962380226</v>
      </c>
      <c r="AX124" s="27">
        <f t="shared" si="308"/>
        <v>1.2147492020893775</v>
      </c>
      <c r="BD124" t="str">
        <f t="shared" si="321"/>
        <v>24 Business, media and public service professionals</v>
      </c>
      <c r="BE124" s="27">
        <f t="shared" si="309"/>
        <v>2.161160486599611</v>
      </c>
      <c r="BF124" s="27">
        <f t="shared" si="309"/>
        <v>0.771790102820054</v>
      </c>
      <c r="BG124" s="27">
        <f t="shared" si="309"/>
        <v>0.85809663681329518</v>
      </c>
      <c r="BH124" s="27">
        <f t="shared" si="309"/>
        <v>1.2228244209337813</v>
      </c>
      <c r="BI124" s="27">
        <f t="shared" si="310"/>
        <v>2.0809210577470765</v>
      </c>
      <c r="BO124" t="str">
        <f t="shared" si="322"/>
        <v>24 Business, media and public service professionals</v>
      </c>
      <c r="BP124" s="27">
        <f t="shared" si="311"/>
        <v>0.81818411718762452</v>
      </c>
      <c r="BQ124" s="27">
        <f t="shared" si="311"/>
        <v>0.5554927953178872</v>
      </c>
      <c r="BR124" s="27">
        <f t="shared" si="311"/>
        <v>-0.48635442023430553</v>
      </c>
      <c r="BS124" s="27">
        <f t="shared" si="311"/>
        <v>-1.1573866972429592</v>
      </c>
      <c r="BT124" s="27">
        <f t="shared" si="312"/>
        <v>-1.6437411174772647</v>
      </c>
      <c r="BZ124" t="str">
        <f t="shared" si="323"/>
        <v>24 Business, media and public service professionals</v>
      </c>
      <c r="CA124" s="68">
        <f t="shared" si="313"/>
        <v>0.13371133954639003</v>
      </c>
      <c r="CB124" s="68">
        <f t="shared" si="313"/>
        <v>0.60512736683739243</v>
      </c>
      <c r="CC124" s="68">
        <f t="shared" si="313"/>
        <v>-9.3125989705392875E-2</v>
      </c>
      <c r="CD124" s="68">
        <f t="shared" si="313"/>
        <v>-1.37585886097389</v>
      </c>
      <c r="CE124" s="68">
        <f t="shared" si="314"/>
        <v>-1.4689848506792829</v>
      </c>
      <c r="CK124" t="str">
        <f t="shared" si="324"/>
        <v>24 Business, media and public service professionals</v>
      </c>
      <c r="CL124" s="68">
        <f t="shared" si="315"/>
        <v>0.23165260358312989</v>
      </c>
      <c r="CM124" s="68">
        <f t="shared" si="315"/>
        <v>-1.6359275331638057E-2</v>
      </c>
      <c r="CN124" s="68">
        <f t="shared" si="315"/>
        <v>0.18794363719064799</v>
      </c>
      <c r="CO124" s="68">
        <f t="shared" si="315"/>
        <v>-0.1207407901138049</v>
      </c>
      <c r="CP124" s="68">
        <f t="shared" si="316"/>
        <v>6.7202847076843097E-2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0.13999625329282836</v>
      </c>
      <c r="C125" s="27">
        <f t="shared" si="299"/>
        <v>8.5828888984544882E-3</v>
      </c>
      <c r="D125" s="27">
        <f t="shared" si="299"/>
        <v>4.5534061814332616E-2</v>
      </c>
      <c r="E125" s="27">
        <f t="shared" si="299"/>
        <v>0.1869562562299073</v>
      </c>
      <c r="F125" s="27">
        <f t="shared" si="300"/>
        <v>0.23249031804423992</v>
      </c>
      <c r="L125" t="str">
        <f t="shared" si="317"/>
        <v>31 Science, engineering and technology associate professionals</v>
      </c>
      <c r="M125" s="27">
        <f t="shared" si="301"/>
        <v>0.6514265828635224</v>
      </c>
      <c r="N125" s="27">
        <f t="shared" si="301"/>
        <v>1.9310625757533284E-2</v>
      </c>
      <c r="O125" s="27">
        <f t="shared" si="301"/>
        <v>0.13697800428249174</v>
      </c>
      <c r="P125" s="27">
        <f t="shared" si="301"/>
        <v>0.81518587561264466</v>
      </c>
      <c r="Q125" s="27">
        <f t="shared" si="302"/>
        <v>0.9521638798951364</v>
      </c>
      <c r="W125" t="str">
        <f t="shared" si="318"/>
        <v>31 Science, engineering and technology associate professionals</v>
      </c>
      <c r="X125" s="27">
        <f t="shared" si="303"/>
        <v>0.68965289609953784</v>
      </c>
      <c r="Y125" s="27">
        <f t="shared" si="303"/>
        <v>0.71068498701324057</v>
      </c>
      <c r="Z125" s="27">
        <f t="shared" si="303"/>
        <v>-0.40908291569665867</v>
      </c>
      <c r="AA125" s="27">
        <f t="shared" si="303"/>
        <v>0.66993274279318626</v>
      </c>
      <c r="AB125" s="27">
        <f t="shared" si="304"/>
        <v>0.2608498270965276</v>
      </c>
      <c r="AH125" t="str">
        <f t="shared" si="319"/>
        <v>31 Science, engineering and technology associate professionals</v>
      </c>
      <c r="AI125" s="27">
        <f t="shared" si="305"/>
        <v>7.8879529622668754E-2</v>
      </c>
      <c r="AJ125" s="27">
        <f t="shared" si="305"/>
        <v>0.18301585154030553</v>
      </c>
      <c r="AK125" s="27">
        <f t="shared" si="305"/>
        <v>1.3363780537699377E-2</v>
      </c>
      <c r="AL125" s="27">
        <f t="shared" si="305"/>
        <v>0.33278886980024658</v>
      </c>
      <c r="AM125" s="27">
        <f t="shared" si="306"/>
        <v>0.34615265033794596</v>
      </c>
      <c r="AS125" t="str">
        <f t="shared" si="320"/>
        <v>31 Science, engineering and technology associate professionals</v>
      </c>
      <c r="AT125" s="27">
        <f t="shared" si="307"/>
        <v>3.4887479461343629E-2</v>
      </c>
      <c r="AU125" s="27">
        <f t="shared" si="307"/>
        <v>0.44196372068464163</v>
      </c>
      <c r="AV125" s="27">
        <f t="shared" si="307"/>
        <v>-0.45466169156155889</v>
      </c>
      <c r="AW125" s="27">
        <f t="shared" si="307"/>
        <v>8.9599030449511119E-2</v>
      </c>
      <c r="AX125" s="27">
        <f t="shared" si="308"/>
        <v>-0.36506266111204777</v>
      </c>
      <c r="BD125" t="str">
        <f t="shared" si="321"/>
        <v>31 Science, engineering and technology associate professionals</v>
      </c>
      <c r="BE125" s="27">
        <f t="shared" si="309"/>
        <v>0.79471760230845057</v>
      </c>
      <c r="BF125" s="27">
        <f t="shared" si="309"/>
        <v>0.19795487530485989</v>
      </c>
      <c r="BG125" s="27">
        <f t="shared" si="309"/>
        <v>-1.0420007252026813</v>
      </c>
      <c r="BH125" s="27">
        <f t="shared" si="309"/>
        <v>-0.33949013999458266</v>
      </c>
      <c r="BI125" s="27">
        <f t="shared" si="310"/>
        <v>-1.3814908651972639</v>
      </c>
      <c r="BO125" t="str">
        <f t="shared" si="322"/>
        <v>31 Science, engineering and technology associate professionals</v>
      </c>
      <c r="BP125" s="27">
        <f t="shared" si="311"/>
        <v>0.52755120892507845</v>
      </c>
      <c r="BQ125" s="27">
        <f t="shared" si="311"/>
        <v>0.14618359404158765</v>
      </c>
      <c r="BR125" s="27">
        <f t="shared" si="311"/>
        <v>-0.73302474099870807</v>
      </c>
      <c r="BS125" s="27">
        <f t="shared" si="311"/>
        <v>-0.20549670271207443</v>
      </c>
      <c r="BT125" s="27">
        <f t="shared" si="312"/>
        <v>-0.9385214437107825</v>
      </c>
      <c r="BZ125" t="str">
        <f t="shared" si="323"/>
        <v>31 Science, engineering and technology associate professionals</v>
      </c>
      <c r="CA125" s="68">
        <f t="shared" si="313"/>
        <v>0.3138811062499518</v>
      </c>
      <c r="CB125" s="68">
        <f t="shared" si="313"/>
        <v>0.36643752435007748</v>
      </c>
      <c r="CC125" s="68">
        <f t="shared" si="313"/>
        <v>-0.67459931832327502</v>
      </c>
      <c r="CD125" s="68">
        <f t="shared" si="313"/>
        <v>-0.44252732252203697</v>
      </c>
      <c r="CE125" s="68">
        <f t="shared" si="314"/>
        <v>-1.117126640845312</v>
      </c>
      <c r="CK125" t="str">
        <f t="shared" si="324"/>
        <v>31 Science, engineering and technology associate professionals</v>
      </c>
      <c r="CL125" s="68">
        <f t="shared" si="315"/>
        <v>0.11757115405767254</v>
      </c>
      <c r="CM125" s="68">
        <f t="shared" si="315"/>
        <v>4.1074838421038484E-2</v>
      </c>
      <c r="CN125" s="68">
        <f t="shared" si="315"/>
        <v>5.8501654388062596E-2</v>
      </c>
      <c r="CO125" s="68">
        <f t="shared" si="315"/>
        <v>1.8938872880603919E-3</v>
      </c>
      <c r="CP125" s="68">
        <f t="shared" si="316"/>
        <v>6.0395541676122988E-2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4.6689905293819556E-2</v>
      </c>
      <c r="C126" s="27">
        <f t="shared" si="299"/>
        <v>-3.2274085775402153E-2</v>
      </c>
      <c r="D126" s="27">
        <f t="shared" si="299"/>
        <v>2.6428446135938768E-2</v>
      </c>
      <c r="E126" s="27">
        <f t="shared" si="299"/>
        <v>5.2352914156873237E-2</v>
      </c>
      <c r="F126" s="27">
        <f t="shared" si="300"/>
        <v>7.8781360292812005E-2</v>
      </c>
      <c r="L126" t="str">
        <f t="shared" si="317"/>
        <v>32 Health and social care associate professionals</v>
      </c>
      <c r="M126" s="27">
        <f t="shared" si="301"/>
        <v>0.91534843315188197</v>
      </c>
      <c r="N126" s="27">
        <f t="shared" si="301"/>
        <v>-0.31611600296105058</v>
      </c>
      <c r="O126" s="27">
        <f t="shared" si="301"/>
        <v>0.48442339929147993</v>
      </c>
      <c r="P126" s="27">
        <f t="shared" si="301"/>
        <v>0.98713500671964116</v>
      </c>
      <c r="Q126" s="27">
        <f t="shared" si="302"/>
        <v>1.4715584060111211</v>
      </c>
      <c r="W126" t="str">
        <f t="shared" si="318"/>
        <v>32 Health and social care associate professionals</v>
      </c>
      <c r="X126" s="27">
        <f t="shared" si="303"/>
        <v>1.0652152911568891</v>
      </c>
      <c r="Y126" s="27">
        <f t="shared" si="303"/>
        <v>0.19841711936078177</v>
      </c>
      <c r="Z126" s="27">
        <f t="shared" si="303"/>
        <v>0.98890216021341715</v>
      </c>
      <c r="AA126" s="27">
        <f t="shared" si="303"/>
        <v>2.177084116784143</v>
      </c>
      <c r="AB126" s="27">
        <f t="shared" si="304"/>
        <v>3.1659862769975602</v>
      </c>
      <c r="AH126" t="str">
        <f t="shared" si="319"/>
        <v>32 Health and social care associate professionals</v>
      </c>
      <c r="AI126" s="27">
        <f t="shared" si="305"/>
        <v>-0.41486865570977072</v>
      </c>
      <c r="AJ126" s="27">
        <f t="shared" si="305"/>
        <v>-3.582627569338559E-2</v>
      </c>
      <c r="AK126" s="27">
        <f t="shared" si="305"/>
        <v>-0.7102666602357246</v>
      </c>
      <c r="AL126" s="27">
        <f t="shared" si="305"/>
        <v>-0.92294948113429842</v>
      </c>
      <c r="AM126" s="27">
        <f t="shared" si="306"/>
        <v>-1.633216141370023</v>
      </c>
      <c r="AS126" t="str">
        <f t="shared" si="320"/>
        <v>32 Health and social care associate professionals</v>
      </c>
      <c r="AT126" s="27">
        <f t="shared" si="307"/>
        <v>0.14559052813807238</v>
      </c>
      <c r="AU126" s="27">
        <f t="shared" si="307"/>
        <v>9.9498242062990849E-2</v>
      </c>
      <c r="AV126" s="27">
        <f t="shared" si="307"/>
        <v>-1.1474680582240548E-2</v>
      </c>
      <c r="AW126" s="27">
        <f t="shared" si="307"/>
        <v>0.1583586202502647</v>
      </c>
      <c r="AX126" s="27">
        <f t="shared" si="308"/>
        <v>0.14688393966802415</v>
      </c>
      <c r="BD126" t="str">
        <f t="shared" si="321"/>
        <v>32 Health and social care associate professionals</v>
      </c>
      <c r="BE126" s="27">
        <f t="shared" si="309"/>
        <v>0.85416543428675062</v>
      </c>
      <c r="BF126" s="27">
        <f t="shared" si="309"/>
        <v>0.3614307756142443</v>
      </c>
      <c r="BG126" s="27">
        <f t="shared" si="309"/>
        <v>-3.3220691437735539E-2</v>
      </c>
      <c r="BH126" s="27">
        <f t="shared" si="309"/>
        <v>0.50778463823352293</v>
      </c>
      <c r="BI126" s="27">
        <f t="shared" si="310"/>
        <v>0.47456394679578739</v>
      </c>
      <c r="BO126" t="str">
        <f t="shared" si="322"/>
        <v>32 Health and social care associate professionals</v>
      </c>
      <c r="BP126" s="27">
        <f t="shared" si="311"/>
        <v>0.38346336674360559</v>
      </c>
      <c r="BQ126" s="27">
        <f t="shared" si="311"/>
        <v>7.3119181618848561E-2</v>
      </c>
      <c r="BR126" s="27">
        <f t="shared" si="311"/>
        <v>-0.44108394133864604</v>
      </c>
      <c r="BS126" s="27">
        <f t="shared" si="311"/>
        <v>-0.63441659157509855</v>
      </c>
      <c r="BT126" s="27">
        <f t="shared" si="312"/>
        <v>-1.0755005329137446</v>
      </c>
      <c r="BZ126" t="str">
        <f t="shared" si="323"/>
        <v>32 Health and social care associate professionals</v>
      </c>
      <c r="CA126" s="68">
        <f t="shared" si="313"/>
        <v>-0.28748162541620492</v>
      </c>
      <c r="CB126" s="68">
        <f t="shared" si="313"/>
        <v>-4.678616396635249E-3</v>
      </c>
      <c r="CC126" s="68">
        <f t="shared" si="313"/>
        <v>-4.5156544882326455E-2</v>
      </c>
      <c r="CD126" s="68">
        <f t="shared" si="313"/>
        <v>-0.31806156851111755</v>
      </c>
      <c r="CE126" s="68">
        <f t="shared" si="314"/>
        <v>-0.36321811339344401</v>
      </c>
      <c r="CK126" t="str">
        <f t="shared" si="324"/>
        <v>32 Health and social care associate professionals</v>
      </c>
      <c r="CL126" s="68">
        <f t="shared" si="315"/>
        <v>1.654680310404838E-2</v>
      </c>
      <c r="CM126" s="68">
        <f t="shared" si="315"/>
        <v>-6.0139590080585392E-3</v>
      </c>
      <c r="CN126" s="68">
        <f t="shared" si="315"/>
        <v>3.330243706255967E-2</v>
      </c>
      <c r="CO126" s="68">
        <f t="shared" si="315"/>
        <v>2.3138275163812089E-2</v>
      </c>
      <c r="CP126" s="68">
        <f t="shared" si="316"/>
        <v>5.6440712226371759E-2</v>
      </c>
    </row>
    <row r="127" spans="1:94" x14ac:dyDescent="0.2">
      <c r="A127" t="str">
        <f t="shared" si="298"/>
        <v>33 Protective service occupations</v>
      </c>
      <c r="B127" s="27">
        <f t="shared" si="299"/>
        <v>1.1372575841934716E-2</v>
      </c>
      <c r="C127" s="27">
        <f t="shared" si="299"/>
        <v>-2.0895168340114637E-3</v>
      </c>
      <c r="D127" s="27">
        <f t="shared" si="299"/>
        <v>2.1379585952387196E-2</v>
      </c>
      <c r="E127" s="27">
        <f t="shared" si="299"/>
        <v>3.788600986404797E-2</v>
      </c>
      <c r="F127" s="27">
        <f t="shared" si="300"/>
        <v>5.9265595816435167E-2</v>
      </c>
      <c r="L127" t="str">
        <f t="shared" si="317"/>
        <v>33 Protective service occupations</v>
      </c>
      <c r="M127" s="27">
        <f t="shared" si="301"/>
        <v>0.13233430468569995</v>
      </c>
      <c r="N127" s="27">
        <f t="shared" si="301"/>
        <v>7.8710141511635356E-3</v>
      </c>
      <c r="O127" s="27">
        <f t="shared" si="301"/>
        <v>0.33272806501325536</v>
      </c>
      <c r="P127" s="27">
        <f t="shared" si="301"/>
        <v>0.59289450461556314</v>
      </c>
      <c r="Q127" s="27">
        <f t="shared" si="302"/>
        <v>0.9256225696288185</v>
      </c>
      <c r="W127" t="str">
        <f t="shared" si="318"/>
        <v>33 Protective service occupations</v>
      </c>
      <c r="X127" s="27">
        <f t="shared" si="303"/>
        <v>7.5152009255235797E-2</v>
      </c>
      <c r="Y127" s="27">
        <f t="shared" si="303"/>
        <v>0.52688023774276926</v>
      </c>
      <c r="Z127" s="27">
        <f t="shared" si="303"/>
        <v>0.96712539959801003</v>
      </c>
      <c r="AA127" s="27">
        <f t="shared" si="303"/>
        <v>1.8821959676640336</v>
      </c>
      <c r="AB127" s="27">
        <f t="shared" si="304"/>
        <v>2.8493213672620437</v>
      </c>
      <c r="AH127" t="str">
        <f t="shared" si="319"/>
        <v>33 Protective service occupations</v>
      </c>
      <c r="AI127" s="27">
        <f t="shared" si="305"/>
        <v>-3.0585735603357533E-2</v>
      </c>
      <c r="AJ127" s="27">
        <f t="shared" si="305"/>
        <v>0.17035707921794752</v>
      </c>
      <c r="AK127" s="27">
        <f t="shared" si="305"/>
        <v>0.22437167648202816</v>
      </c>
      <c r="AL127" s="27">
        <f t="shared" si="305"/>
        <v>0.41392932258320791</v>
      </c>
      <c r="AM127" s="27">
        <f t="shared" si="306"/>
        <v>0.63830099906523607</v>
      </c>
      <c r="AS127" t="str">
        <f t="shared" si="320"/>
        <v>33 Protective service occupations</v>
      </c>
      <c r="AT127" s="27">
        <f t="shared" si="307"/>
        <v>-0.11279082070823465</v>
      </c>
      <c r="AU127" s="27">
        <f t="shared" si="307"/>
        <v>9.470042223793651E-2</v>
      </c>
      <c r="AV127" s="27">
        <f t="shared" si="307"/>
        <v>4.7942545491238442E-2</v>
      </c>
      <c r="AW127" s="27">
        <f t="shared" si="307"/>
        <v>0.10423329415390048</v>
      </c>
      <c r="AX127" s="27">
        <f t="shared" si="308"/>
        <v>0.15217583964513892</v>
      </c>
      <c r="BD127" t="str">
        <f t="shared" si="321"/>
        <v>33 Protective service occupations</v>
      </c>
      <c r="BE127" s="27">
        <f t="shared" si="309"/>
        <v>-2.8206806966668996E-2</v>
      </c>
      <c r="BF127" s="27">
        <f t="shared" si="309"/>
        <v>-0.12234559517429933</v>
      </c>
      <c r="BG127" s="27">
        <f t="shared" si="309"/>
        <v>0.58261245905899894</v>
      </c>
      <c r="BH127" s="27">
        <f t="shared" si="309"/>
        <v>0.24964980199160713</v>
      </c>
      <c r="BI127" s="27">
        <f t="shared" si="310"/>
        <v>0.83226226105060608</v>
      </c>
      <c r="BO127" t="str">
        <f t="shared" si="322"/>
        <v>33 Protective service occupations</v>
      </c>
      <c r="BP127" s="27">
        <f t="shared" si="311"/>
        <v>6.8911163977807277E-3</v>
      </c>
      <c r="BQ127" s="27">
        <f t="shared" si="311"/>
        <v>-0.13327259600995189</v>
      </c>
      <c r="BR127" s="27">
        <f t="shared" si="311"/>
        <v>0.15094477946815044</v>
      </c>
      <c r="BS127" s="27">
        <f t="shared" si="311"/>
        <v>-0.48962530992291198</v>
      </c>
      <c r="BT127" s="27">
        <f t="shared" si="312"/>
        <v>-0.33868053045476154</v>
      </c>
      <c r="BZ127" t="str">
        <f t="shared" si="323"/>
        <v>33 Protective service occupations</v>
      </c>
      <c r="CA127" s="68">
        <f t="shared" si="313"/>
        <v>-0.29691387236152234</v>
      </c>
      <c r="CB127" s="68">
        <f t="shared" si="313"/>
        <v>8.2620924632308856E-2</v>
      </c>
      <c r="CC127" s="68">
        <f t="shared" si="313"/>
        <v>9.0840558655815418E-2</v>
      </c>
      <c r="CD127" s="68">
        <f t="shared" si="313"/>
        <v>-0.53972139182784806</v>
      </c>
      <c r="CE127" s="68">
        <f t="shared" si="314"/>
        <v>-0.44888083317203264</v>
      </c>
      <c r="CK127" t="str">
        <f t="shared" si="324"/>
        <v>33 Protective service occupations</v>
      </c>
      <c r="CL127" s="68">
        <f t="shared" si="315"/>
        <v>-4.161428570737874E-2</v>
      </c>
      <c r="CM127" s="68">
        <f t="shared" si="315"/>
        <v>-2.9234869737550823E-2</v>
      </c>
      <c r="CN127" s="68">
        <f t="shared" si="315"/>
        <v>-1.2331537478224797E-2</v>
      </c>
      <c r="CO127" s="68">
        <f t="shared" si="315"/>
        <v>-0.11476206429045796</v>
      </c>
      <c r="CP127" s="68">
        <f t="shared" si="316"/>
        <v>-0.12709360176868276</v>
      </c>
    </row>
    <row r="128" spans="1:94" x14ac:dyDescent="0.2">
      <c r="A128" t="str">
        <f t="shared" si="298"/>
        <v>34 Culture, media and sports occupations</v>
      </c>
      <c r="B128" s="27">
        <f t="shared" si="299"/>
        <v>5.2676888602872701E-2</v>
      </c>
      <c r="C128" s="27">
        <f t="shared" si="299"/>
        <v>5.9515155019473076E-3</v>
      </c>
      <c r="D128" s="27">
        <f t="shared" si="299"/>
        <v>1.6824079591680502E-2</v>
      </c>
      <c r="E128" s="27">
        <f t="shared" si="299"/>
        <v>6.3773232918653111E-2</v>
      </c>
      <c r="F128" s="27">
        <f t="shared" si="300"/>
        <v>8.0597312510333613E-2</v>
      </c>
      <c r="L128" t="str">
        <f t="shared" si="317"/>
        <v>34 Culture, media and sports occupations</v>
      </c>
      <c r="M128" s="27">
        <f t="shared" si="301"/>
        <v>0.71418770473621729</v>
      </c>
      <c r="N128" s="27">
        <f t="shared" si="301"/>
        <v>-0.19888206621364057</v>
      </c>
      <c r="O128" s="27">
        <f t="shared" si="301"/>
        <v>0.16576312836706286</v>
      </c>
      <c r="P128" s="27">
        <f t="shared" si="301"/>
        <v>0.791261645517638</v>
      </c>
      <c r="Q128" s="27">
        <f t="shared" si="302"/>
        <v>0.95702477388470086</v>
      </c>
      <c r="W128" t="str">
        <f t="shared" si="318"/>
        <v>34 Culture, media and sports occupations</v>
      </c>
      <c r="X128" s="27">
        <f t="shared" si="303"/>
        <v>-0.63899134806242586</v>
      </c>
      <c r="Y128" s="27">
        <f t="shared" si="303"/>
        <v>0.62824026875210315</v>
      </c>
      <c r="Z128" s="27">
        <f t="shared" si="303"/>
        <v>-0.32553945334832513</v>
      </c>
      <c r="AA128" s="27">
        <f t="shared" si="303"/>
        <v>0.49092952330811457</v>
      </c>
      <c r="AB128" s="27">
        <f t="shared" si="304"/>
        <v>0.16539006995978944</v>
      </c>
      <c r="AH128" t="str">
        <f t="shared" si="319"/>
        <v>34 Culture, media and sports occupations</v>
      </c>
      <c r="AI128" s="27">
        <f t="shared" si="305"/>
        <v>-4.8130183960796269E-2</v>
      </c>
      <c r="AJ128" s="27">
        <f t="shared" si="305"/>
        <v>0.13792008157235935</v>
      </c>
      <c r="AK128" s="27">
        <f t="shared" si="305"/>
        <v>-5.0298319519026413E-2</v>
      </c>
      <c r="AL128" s="27">
        <f t="shared" si="305"/>
        <v>0.1887415815582042</v>
      </c>
      <c r="AM128" s="27">
        <f t="shared" si="306"/>
        <v>0.13844326203917778</v>
      </c>
      <c r="AS128" t="str">
        <f t="shared" si="320"/>
        <v>34 Culture, media and sports occupations</v>
      </c>
      <c r="AT128" s="27">
        <f t="shared" si="307"/>
        <v>-9.9728053387405202E-2</v>
      </c>
      <c r="AU128" s="27">
        <f t="shared" si="307"/>
        <v>9.5539013135365392E-2</v>
      </c>
      <c r="AV128" s="27">
        <f t="shared" si="307"/>
        <v>-0.10634772135527482</v>
      </c>
      <c r="AW128" s="27">
        <f t="shared" si="307"/>
        <v>3.0856898596396842E-2</v>
      </c>
      <c r="AX128" s="27">
        <f t="shared" si="308"/>
        <v>-7.5490822758877973E-2</v>
      </c>
      <c r="BD128" t="str">
        <f t="shared" si="321"/>
        <v>34 Culture, media and sports occupations</v>
      </c>
      <c r="BE128" s="27">
        <f t="shared" si="309"/>
        <v>-1.4572915135254494E-2</v>
      </c>
      <c r="BF128" s="27">
        <f t="shared" si="309"/>
        <v>-9.1147690715253749E-2</v>
      </c>
      <c r="BG128" s="27">
        <f t="shared" si="309"/>
        <v>-0.36700587040855748</v>
      </c>
      <c r="BH128" s="27">
        <f t="shared" si="309"/>
        <v>9.9571105997839915E-2</v>
      </c>
      <c r="BI128" s="27">
        <f t="shared" si="310"/>
        <v>-0.26743476441071756</v>
      </c>
      <c r="BO128" t="str">
        <f t="shared" si="322"/>
        <v>34 Culture, media and sports occupations</v>
      </c>
      <c r="BP128" s="27">
        <f t="shared" si="311"/>
        <v>-0.20485867265746571</v>
      </c>
      <c r="BQ128" s="27">
        <f t="shared" si="311"/>
        <v>-6.1498139285929732E-2</v>
      </c>
      <c r="BR128" s="27">
        <f t="shared" si="311"/>
        <v>-0.33487265935094201</v>
      </c>
      <c r="BS128" s="27">
        <f t="shared" si="311"/>
        <v>-0.29308367161357141</v>
      </c>
      <c r="BT128" s="27">
        <f t="shared" si="312"/>
        <v>-0.62795633096451342</v>
      </c>
      <c r="BZ128" t="str">
        <f t="shared" si="323"/>
        <v>34 Culture, media and sports occupations</v>
      </c>
      <c r="CA128" s="68">
        <f t="shared" si="313"/>
        <v>-0.220991294291083</v>
      </c>
      <c r="CB128" s="68">
        <f t="shared" si="313"/>
        <v>1.4328416846770109E-2</v>
      </c>
      <c r="CC128" s="68">
        <f t="shared" si="313"/>
        <v>-0.16090972656687907</v>
      </c>
      <c r="CD128" s="68">
        <f t="shared" si="313"/>
        <v>-0.24977593172162005</v>
      </c>
      <c r="CE128" s="68">
        <f t="shared" si="314"/>
        <v>-0.41068565828849912</v>
      </c>
      <c r="CK128" t="str">
        <f t="shared" si="324"/>
        <v>34 Culture, media and sports occupations</v>
      </c>
      <c r="CL128" s="68">
        <f t="shared" si="315"/>
        <v>4.7820800146202824E-2</v>
      </c>
      <c r="CM128" s="68">
        <f t="shared" si="315"/>
        <v>-2.3429488726299019E-2</v>
      </c>
      <c r="CN128" s="68">
        <f t="shared" si="315"/>
        <v>1.3771270809315839E-2</v>
      </c>
      <c r="CO128" s="68">
        <f t="shared" si="315"/>
        <v>-5.2162631721492714E-2</v>
      </c>
      <c r="CP128" s="68">
        <f t="shared" si="316"/>
        <v>-3.8391360912176875E-2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0.16852331404799503</v>
      </c>
      <c r="C129" s="27">
        <f t="shared" si="299"/>
        <v>-3.3342039542976765E-2</v>
      </c>
      <c r="D129" s="27">
        <f t="shared" si="299"/>
        <v>0.1340687794926172</v>
      </c>
      <c r="E129" s="27">
        <f t="shared" si="299"/>
        <v>0.29933182708481665</v>
      </c>
      <c r="F129" s="27">
        <f t="shared" si="300"/>
        <v>0.43340060657743384</v>
      </c>
      <c r="L129" t="str">
        <f t="shared" si="317"/>
        <v>35 Business and public service associate professionals</v>
      </c>
      <c r="M129" s="27">
        <f t="shared" si="301"/>
        <v>2.3401918180905934</v>
      </c>
      <c r="N129" s="27">
        <f t="shared" si="301"/>
        <v>-0.41223703571831827</v>
      </c>
      <c r="O129" s="27">
        <f t="shared" si="301"/>
        <v>1.2460222445756184</v>
      </c>
      <c r="P129" s="27">
        <f t="shared" si="301"/>
        <v>2.5719327605534374</v>
      </c>
      <c r="Q129" s="27">
        <f t="shared" si="302"/>
        <v>3.8179550051290558</v>
      </c>
      <c r="W129" t="str">
        <f t="shared" si="318"/>
        <v>35 Business and public service associate professionals</v>
      </c>
      <c r="X129" s="27">
        <f t="shared" si="303"/>
        <v>0.4859201069381065</v>
      </c>
      <c r="Y129" s="27">
        <f t="shared" si="303"/>
        <v>1.7729204083783952</v>
      </c>
      <c r="Z129" s="27">
        <f t="shared" si="303"/>
        <v>1.4016228867284042E-2</v>
      </c>
      <c r="AA129" s="27">
        <f t="shared" si="303"/>
        <v>1.844553780230104</v>
      </c>
      <c r="AB129" s="27">
        <f t="shared" si="304"/>
        <v>1.858570009097388</v>
      </c>
      <c r="AH129" t="str">
        <f t="shared" si="319"/>
        <v>35 Business and public service associate professionals</v>
      </c>
      <c r="AI129" s="27">
        <f t="shared" si="305"/>
        <v>-6.7635676856320881E-2</v>
      </c>
      <c r="AJ129" s="27">
        <f t="shared" si="305"/>
        <v>0.65955730501422449</v>
      </c>
      <c r="AK129" s="27">
        <f t="shared" si="305"/>
        <v>3.19237303003721E-2</v>
      </c>
      <c r="AL129" s="27">
        <f t="shared" si="305"/>
        <v>0.82899301348714527</v>
      </c>
      <c r="AM129" s="27">
        <f t="shared" si="306"/>
        <v>0.86091674378751737</v>
      </c>
      <c r="AS129" t="str">
        <f t="shared" si="320"/>
        <v>35 Business and public service associate professionals</v>
      </c>
      <c r="AT129" s="27">
        <f t="shared" si="307"/>
        <v>-0.15783663734355713</v>
      </c>
      <c r="AU129" s="27">
        <f t="shared" si="307"/>
        <v>0.58608243123800152</v>
      </c>
      <c r="AV129" s="27">
        <f t="shared" si="307"/>
        <v>-0.12730240802174464</v>
      </c>
      <c r="AW129" s="27">
        <f t="shared" si="307"/>
        <v>0.57127835413449635</v>
      </c>
      <c r="AX129" s="27">
        <f t="shared" si="308"/>
        <v>0.44397594611275171</v>
      </c>
      <c r="BD129" t="str">
        <f t="shared" si="321"/>
        <v>35 Business and public service associate professionals</v>
      </c>
      <c r="BE129" s="27">
        <f t="shared" si="309"/>
        <v>1.2003414002003812</v>
      </c>
      <c r="BF129" s="27">
        <f t="shared" si="309"/>
        <v>0.61948058100645831</v>
      </c>
      <c r="BG129" s="27">
        <f t="shared" si="309"/>
        <v>-1.2600678989271596</v>
      </c>
      <c r="BH129" s="27">
        <f t="shared" si="309"/>
        <v>-0.22949580017537663</v>
      </c>
      <c r="BI129" s="27">
        <f t="shared" si="310"/>
        <v>-1.4895636991025363</v>
      </c>
      <c r="BO129" t="str">
        <f t="shared" si="322"/>
        <v>35 Business and public service associate professionals</v>
      </c>
      <c r="BP129" s="27">
        <f t="shared" si="311"/>
        <v>0.3074473605863961</v>
      </c>
      <c r="BQ129" s="27">
        <f t="shared" si="311"/>
        <v>0.24805072248814675</v>
      </c>
      <c r="BR129" s="27">
        <f t="shared" si="311"/>
        <v>-1.83613392576226</v>
      </c>
      <c r="BS129" s="27">
        <f t="shared" si="311"/>
        <v>-1.7712791583840444</v>
      </c>
      <c r="BT129" s="27">
        <f t="shared" si="312"/>
        <v>-3.6074130841463043</v>
      </c>
      <c r="BZ129" t="str">
        <f t="shared" si="323"/>
        <v>35 Business and public service associate professionals</v>
      </c>
      <c r="CA129" s="68">
        <f t="shared" si="313"/>
        <v>-0.6253557324198491</v>
      </c>
      <c r="CB129" s="68">
        <f t="shared" si="313"/>
        <v>0.12376877936297515</v>
      </c>
      <c r="CC129" s="68">
        <f t="shared" si="313"/>
        <v>-1.1101879065118956</v>
      </c>
      <c r="CD129" s="68">
        <f t="shared" si="313"/>
        <v>-1.7559350227546759</v>
      </c>
      <c r="CE129" s="68">
        <f t="shared" si="314"/>
        <v>-2.8661229292665715</v>
      </c>
      <c r="CK129" t="str">
        <f t="shared" si="324"/>
        <v>35 Business and public service associate professionals</v>
      </c>
      <c r="CL129" s="68">
        <f t="shared" si="315"/>
        <v>0.18580754027795865</v>
      </c>
      <c r="CM129" s="68">
        <f t="shared" si="315"/>
        <v>-0.15347830543915042</v>
      </c>
      <c r="CN129" s="68">
        <f t="shared" si="315"/>
        <v>-9.1182703948313737E-2</v>
      </c>
      <c r="CO129" s="68">
        <f t="shared" si="315"/>
        <v>-9.7955844198789221E-2</v>
      </c>
      <c r="CP129" s="68">
        <f t="shared" si="316"/>
        <v>-0.18913854814710296</v>
      </c>
    </row>
    <row r="130" spans="1:94" x14ac:dyDescent="0.2">
      <c r="A130" t="str">
        <f t="shared" si="298"/>
        <v>41 Administrative occupations</v>
      </c>
      <c r="B130" s="27">
        <f t="shared" si="299"/>
        <v>0.128466007672284</v>
      </c>
      <c r="C130" s="27">
        <f t="shared" si="299"/>
        <v>-5.1552590792454889E-2</v>
      </c>
      <c r="D130" s="27">
        <f t="shared" si="299"/>
        <v>8.8892397156093317E-2</v>
      </c>
      <c r="E130" s="27">
        <f t="shared" si="299"/>
        <v>0.20395227140047545</v>
      </c>
      <c r="F130" s="27">
        <f t="shared" si="300"/>
        <v>0.29284466855656877</v>
      </c>
      <c r="L130" t="str">
        <f t="shared" si="317"/>
        <v>41 Administrative occupations</v>
      </c>
      <c r="M130" s="27">
        <f t="shared" si="301"/>
        <v>1.866796805512922</v>
      </c>
      <c r="N130" s="27">
        <f t="shared" si="301"/>
        <v>-0.53477468016302865</v>
      </c>
      <c r="O130" s="27">
        <f t="shared" si="301"/>
        <v>1.0770938441158933</v>
      </c>
      <c r="P130" s="27">
        <f t="shared" si="301"/>
        <v>2.2553581871218027</v>
      </c>
      <c r="Q130" s="27">
        <f t="shared" si="302"/>
        <v>3.332452031237696</v>
      </c>
      <c r="W130" t="str">
        <f t="shared" si="318"/>
        <v>41 Administrative occupations</v>
      </c>
      <c r="X130" s="27">
        <f t="shared" si="303"/>
        <v>1.208632004775259</v>
      </c>
      <c r="Y130" s="27">
        <f t="shared" si="303"/>
        <v>1.2404022550953506</v>
      </c>
      <c r="Z130" s="27">
        <f t="shared" si="303"/>
        <v>0.95703153370462601</v>
      </c>
      <c r="AA130" s="27">
        <f t="shared" si="303"/>
        <v>3.2273047174327125</v>
      </c>
      <c r="AB130" s="27">
        <f t="shared" si="304"/>
        <v>4.1843362511373385</v>
      </c>
      <c r="AH130" t="str">
        <f t="shared" si="319"/>
        <v>41 Administrative occupations</v>
      </c>
      <c r="AI130" s="27">
        <f t="shared" si="305"/>
        <v>0.60268081330741641</v>
      </c>
      <c r="AJ130" s="27">
        <f t="shared" si="305"/>
        <v>0.28024944203282143</v>
      </c>
      <c r="AK130" s="27">
        <f t="shared" si="305"/>
        <v>0.31078015866857278</v>
      </c>
      <c r="AL130" s="27">
        <f t="shared" si="305"/>
        <v>1.2184984724368464</v>
      </c>
      <c r="AM130" s="27">
        <f t="shared" si="306"/>
        <v>1.5292786311054192</v>
      </c>
      <c r="AS130" t="str">
        <f t="shared" si="320"/>
        <v>41 Administrative occupations</v>
      </c>
      <c r="AT130" s="27">
        <f t="shared" si="307"/>
        <v>0.34508347605047618</v>
      </c>
      <c r="AU130" s="27">
        <f t="shared" si="307"/>
        <v>0.37652227078706701</v>
      </c>
      <c r="AV130" s="27">
        <f t="shared" si="307"/>
        <v>8.0593148425537997E-2</v>
      </c>
      <c r="AW130" s="27">
        <f t="shared" si="307"/>
        <v>1.1133350680577934</v>
      </c>
      <c r="AX130" s="27">
        <f t="shared" si="308"/>
        <v>1.1939282164833314</v>
      </c>
      <c r="BD130" t="str">
        <f t="shared" si="321"/>
        <v>41 Administrative occupations</v>
      </c>
      <c r="BE130" s="27">
        <f t="shared" si="309"/>
        <v>0.69281153460110545</v>
      </c>
      <c r="BF130" s="27">
        <f t="shared" si="309"/>
        <v>1.811546469760934</v>
      </c>
      <c r="BG130" s="27">
        <f t="shared" si="309"/>
        <v>-2.5939490638990286</v>
      </c>
      <c r="BH130" s="27">
        <f t="shared" si="309"/>
        <v>-1.9373987149288077</v>
      </c>
      <c r="BI130" s="27">
        <f t="shared" si="310"/>
        <v>-4.5313477788278362</v>
      </c>
      <c r="BO130" t="str">
        <f t="shared" si="322"/>
        <v>41 Administrative occupations</v>
      </c>
      <c r="BP130" s="27">
        <f t="shared" si="311"/>
        <v>-1.4614708036425093</v>
      </c>
      <c r="BQ130" s="27">
        <f t="shared" si="311"/>
        <v>1.0817517524970306</v>
      </c>
      <c r="BR130" s="27">
        <f t="shared" si="311"/>
        <v>-4.989630890206783</v>
      </c>
      <c r="BS130" s="27">
        <f t="shared" si="311"/>
        <v>-5.8965086301426481</v>
      </c>
      <c r="BT130" s="27">
        <f t="shared" si="312"/>
        <v>-10.886139520349431</v>
      </c>
      <c r="BZ130" t="str">
        <f t="shared" si="323"/>
        <v>41 Administrative occupations</v>
      </c>
      <c r="CA130" s="68">
        <f t="shared" si="313"/>
        <v>-3.7107248113272107</v>
      </c>
      <c r="CB130" s="68">
        <f t="shared" si="313"/>
        <v>0.19373405117078057</v>
      </c>
      <c r="CC130" s="68">
        <f t="shared" si="313"/>
        <v>-3.0742003786267986</v>
      </c>
      <c r="CD130" s="68">
        <f t="shared" si="313"/>
        <v>-4.5466482600926552</v>
      </c>
      <c r="CE130" s="68">
        <f t="shared" si="314"/>
        <v>-7.6208486387194538</v>
      </c>
      <c r="CK130" t="str">
        <f t="shared" si="324"/>
        <v>41 Administrative occupations</v>
      </c>
      <c r="CL130" s="68">
        <f t="shared" si="315"/>
        <v>-0.25551164346576671</v>
      </c>
      <c r="CM130" s="68">
        <f t="shared" si="315"/>
        <v>-0.32629751470023538</v>
      </c>
      <c r="CN130" s="68">
        <f t="shared" si="315"/>
        <v>-0.29394122704885506</v>
      </c>
      <c r="CO130" s="68">
        <f t="shared" si="315"/>
        <v>-0.58203947379540466</v>
      </c>
      <c r="CP130" s="68">
        <f t="shared" si="316"/>
        <v>-0.87598070084425972</v>
      </c>
    </row>
    <row r="131" spans="1:94" x14ac:dyDescent="0.2">
      <c r="A131" t="str">
        <f t="shared" si="298"/>
        <v>42 Secretarial and related occupations</v>
      </c>
      <c r="B131" s="27">
        <f t="shared" si="299"/>
        <v>1.5445506075361728E-2</v>
      </c>
      <c r="C131" s="27">
        <f t="shared" si="299"/>
        <v>-4.7333883216273964E-3</v>
      </c>
      <c r="D131" s="27">
        <f t="shared" si="299"/>
        <v>2.3035791710785784E-2</v>
      </c>
      <c r="E131" s="27">
        <f t="shared" si="299"/>
        <v>3.7172710804435252E-2</v>
      </c>
      <c r="F131" s="27">
        <f t="shared" si="300"/>
        <v>6.0208502515221037E-2</v>
      </c>
      <c r="L131" t="str">
        <f t="shared" si="317"/>
        <v>42 Secretarial and related occupations</v>
      </c>
      <c r="M131" s="27">
        <f t="shared" si="301"/>
        <v>0.30273958256782141</v>
      </c>
      <c r="N131" s="27">
        <f t="shared" si="301"/>
        <v>-0.176341358814597</v>
      </c>
      <c r="O131" s="27">
        <f t="shared" si="301"/>
        <v>0.51117064078574148</v>
      </c>
      <c r="P131" s="27">
        <f t="shared" si="301"/>
        <v>0.38102717444060885</v>
      </c>
      <c r="Q131" s="27">
        <f t="shared" si="302"/>
        <v>0.89219781522635033</v>
      </c>
      <c r="W131" t="str">
        <f t="shared" si="318"/>
        <v>42 Secretarial and related occupations</v>
      </c>
      <c r="X131" s="27">
        <f t="shared" si="303"/>
        <v>0.28190753890791642</v>
      </c>
      <c r="Y131" s="27">
        <f t="shared" si="303"/>
        <v>-9.583105342457543E-3</v>
      </c>
      <c r="Z131" s="27">
        <f t="shared" si="303"/>
        <v>1.4375271460496126</v>
      </c>
      <c r="AA131" s="27">
        <f t="shared" si="303"/>
        <v>1.6553887033799866</v>
      </c>
      <c r="AB131" s="27">
        <f t="shared" si="304"/>
        <v>3.0929158494295992</v>
      </c>
      <c r="AH131" t="str">
        <f t="shared" si="319"/>
        <v>42 Secretarial and related occupations</v>
      </c>
      <c r="AI131" s="27">
        <f t="shared" si="305"/>
        <v>0.13850567752051224</v>
      </c>
      <c r="AJ131" s="27">
        <f t="shared" si="305"/>
        <v>2.7249835040032755E-2</v>
      </c>
      <c r="AK131" s="27">
        <f t="shared" si="305"/>
        <v>0.53900838588018241</v>
      </c>
      <c r="AL131" s="27">
        <f t="shared" si="305"/>
        <v>0.25015450480517054</v>
      </c>
      <c r="AM131" s="27">
        <f t="shared" si="306"/>
        <v>0.78916289068535295</v>
      </c>
      <c r="AS131" t="str">
        <f t="shared" si="320"/>
        <v>42 Secretarial and related occupations</v>
      </c>
      <c r="AT131" s="27">
        <f t="shared" si="307"/>
        <v>6.7537618648679576E-2</v>
      </c>
      <c r="AU131" s="27">
        <f t="shared" si="307"/>
        <v>1.1758551578253007E-2</v>
      </c>
      <c r="AV131" s="27">
        <f t="shared" si="307"/>
        <v>0.31483014785453967</v>
      </c>
      <c r="AW131" s="27">
        <f t="shared" si="307"/>
        <v>-0.11559032810441039</v>
      </c>
      <c r="AX131" s="27">
        <f t="shared" si="308"/>
        <v>0.19923981975012928</v>
      </c>
      <c r="BD131" t="str">
        <f t="shared" si="321"/>
        <v>42 Secretarial and related occupations</v>
      </c>
      <c r="BE131" s="27">
        <f t="shared" si="309"/>
        <v>2.3404580938786168E-3</v>
      </c>
      <c r="BF131" s="27">
        <f t="shared" si="309"/>
        <v>7.7519643162648144E-2</v>
      </c>
      <c r="BG131" s="27">
        <f t="shared" si="309"/>
        <v>0.28573168231909474</v>
      </c>
      <c r="BH131" s="27">
        <f t="shared" si="309"/>
        <v>-2.4639384210792405</v>
      </c>
      <c r="BI131" s="27">
        <f t="shared" si="310"/>
        <v>-2.1782067387601458</v>
      </c>
      <c r="BO131" t="str">
        <f t="shared" si="322"/>
        <v>42 Secretarial and related occupations</v>
      </c>
      <c r="BP131" s="27">
        <f t="shared" si="311"/>
        <v>-0.5051947272283952</v>
      </c>
      <c r="BQ131" s="27">
        <f t="shared" si="311"/>
        <v>3.8564419707727282E-3</v>
      </c>
      <c r="BR131" s="27">
        <f t="shared" si="311"/>
        <v>-0.74405384646082151</v>
      </c>
      <c r="BS131" s="27">
        <f t="shared" si="311"/>
        <v>-2.6839280405858221</v>
      </c>
      <c r="BT131" s="27">
        <f t="shared" si="312"/>
        <v>-3.4279818870466436</v>
      </c>
      <c r="BZ131" t="str">
        <f t="shared" si="323"/>
        <v>42 Secretarial and related occupations</v>
      </c>
      <c r="CA131" s="68">
        <f t="shared" si="313"/>
        <v>-1.2687145022122603</v>
      </c>
      <c r="CB131" s="68">
        <f t="shared" si="313"/>
        <v>-0.12999570100831459</v>
      </c>
      <c r="CC131" s="68">
        <f t="shared" si="313"/>
        <v>-1.6168221595526764</v>
      </c>
      <c r="CD131" s="68">
        <f t="shared" si="313"/>
        <v>-1.6223369409080526</v>
      </c>
      <c r="CE131" s="68">
        <f t="shared" si="314"/>
        <v>-3.239159100460729</v>
      </c>
      <c r="CK131" t="str">
        <f t="shared" si="324"/>
        <v>42 Secretarial and related occupations</v>
      </c>
      <c r="CL131" s="68">
        <f t="shared" si="315"/>
        <v>0.10150915915270486</v>
      </c>
      <c r="CM131" s="68">
        <f t="shared" si="315"/>
        <v>-7.1175216944366237E-2</v>
      </c>
      <c r="CN131" s="68">
        <f t="shared" si="315"/>
        <v>0.19375006278339246</v>
      </c>
      <c r="CO131" s="68">
        <f t="shared" si="315"/>
        <v>-9.8588475037959533E-2</v>
      </c>
      <c r="CP131" s="68">
        <f t="shared" si="316"/>
        <v>9.516158774543293E-2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3.2821556393321412E-2</v>
      </c>
      <c r="C132" s="27">
        <f t="shared" si="299"/>
        <v>-2.6567869147702972E-2</v>
      </c>
      <c r="D132" s="27">
        <f t="shared" si="299"/>
        <v>4.8654490927691231E-3</v>
      </c>
      <c r="E132" s="27">
        <f t="shared" si="299"/>
        <v>1.0461499563446768E-2</v>
      </c>
      <c r="F132" s="27">
        <f t="shared" si="300"/>
        <v>1.5326948656215891E-2</v>
      </c>
      <c r="L132" t="str">
        <f t="shared" si="317"/>
        <v>51 Skilled agricultural and related trades</v>
      </c>
      <c r="M132" s="27">
        <f t="shared" si="301"/>
        <v>4.5276439542699692E-2</v>
      </c>
      <c r="N132" s="27">
        <f t="shared" si="301"/>
        <v>-2.2437583476417555E-2</v>
      </c>
      <c r="O132" s="27">
        <f t="shared" si="301"/>
        <v>1.4429246341874147E-2</v>
      </c>
      <c r="P132" s="27">
        <f t="shared" si="301"/>
        <v>7.3077727260705438E-2</v>
      </c>
      <c r="Q132" s="27">
        <f t="shared" si="302"/>
        <v>8.7506973602579585E-2</v>
      </c>
      <c r="W132" t="str">
        <f t="shared" si="318"/>
        <v>51 Skilled agricultural and related trades</v>
      </c>
      <c r="X132" s="27">
        <f t="shared" si="303"/>
        <v>0.22168640511117377</v>
      </c>
      <c r="Y132" s="27">
        <f t="shared" si="303"/>
        <v>0.75647558785851454</v>
      </c>
      <c r="Z132" s="27">
        <f t="shared" si="303"/>
        <v>0.20094033676934719</v>
      </c>
      <c r="AA132" s="27">
        <f t="shared" si="303"/>
        <v>0.80825347726876551</v>
      </c>
      <c r="AB132" s="27">
        <f t="shared" si="304"/>
        <v>1.0091938140381127</v>
      </c>
      <c r="AH132" t="str">
        <f t="shared" si="319"/>
        <v>51 Skilled agricultural and related trades</v>
      </c>
      <c r="AI132" s="27">
        <f t="shared" si="305"/>
        <v>4.2882158792849179E-2</v>
      </c>
      <c r="AJ132" s="27">
        <f t="shared" si="305"/>
        <v>0.11630408326947383</v>
      </c>
      <c r="AK132" s="27">
        <f t="shared" si="305"/>
        <v>5.5603160213132274E-2</v>
      </c>
      <c r="AL132" s="27">
        <f t="shared" si="305"/>
        <v>0.22417285850387858</v>
      </c>
      <c r="AM132" s="27">
        <f t="shared" si="306"/>
        <v>0.27977601871701085</v>
      </c>
      <c r="AS132" t="str">
        <f t="shared" si="320"/>
        <v>51 Skilled agricultural and related trades</v>
      </c>
      <c r="AT132" s="27">
        <f t="shared" si="307"/>
        <v>1.0730490694537687E-2</v>
      </c>
      <c r="AU132" s="27">
        <f t="shared" si="307"/>
        <v>0.34128390354471139</v>
      </c>
      <c r="AV132" s="27">
        <f t="shared" si="307"/>
        <v>3.6063059176951073E-2</v>
      </c>
      <c r="AW132" s="27">
        <f t="shared" si="307"/>
        <v>0.3879420991138558</v>
      </c>
      <c r="AX132" s="27">
        <f t="shared" si="308"/>
        <v>0.42400515829080687</v>
      </c>
      <c r="BD132" t="str">
        <f t="shared" si="321"/>
        <v>51 Skilled agricultural and related trades</v>
      </c>
      <c r="BE132" s="27">
        <f t="shared" si="309"/>
        <v>0.27705906272290082</v>
      </c>
      <c r="BF132" s="27">
        <f t="shared" si="309"/>
        <v>0.32620758628059354</v>
      </c>
      <c r="BG132" s="27">
        <f t="shared" si="309"/>
        <v>-0.17398499083995134</v>
      </c>
      <c r="BH132" s="27">
        <f t="shared" si="309"/>
        <v>2.8872164715436188E-2</v>
      </c>
      <c r="BI132" s="27">
        <f t="shared" si="310"/>
        <v>-0.14511282612451515</v>
      </c>
      <c r="BO132" t="str">
        <f t="shared" si="322"/>
        <v>51 Skilled agricultural and related trades</v>
      </c>
      <c r="BP132" s="27">
        <f t="shared" si="311"/>
        <v>0.44633135908510368</v>
      </c>
      <c r="BQ132" s="27">
        <f t="shared" si="311"/>
        <v>0.3550069948232264</v>
      </c>
      <c r="BR132" s="27">
        <f t="shared" si="311"/>
        <v>-0.30048198179829733</v>
      </c>
      <c r="BS132" s="27">
        <f t="shared" si="311"/>
        <v>-0.23083613217155374</v>
      </c>
      <c r="BT132" s="27">
        <f t="shared" si="312"/>
        <v>-0.53131811396985107</v>
      </c>
      <c r="BZ132" t="str">
        <f t="shared" si="323"/>
        <v>51 Skilled agricultural and related trades</v>
      </c>
      <c r="CA132" s="68">
        <f t="shared" si="313"/>
        <v>-0.13433247463695697</v>
      </c>
      <c r="CB132" s="68">
        <f t="shared" si="313"/>
        <v>0.44834908791436279</v>
      </c>
      <c r="CC132" s="68">
        <f t="shared" si="313"/>
        <v>-0.53549615657520455</v>
      </c>
      <c r="CD132" s="68">
        <f t="shared" si="313"/>
        <v>-0.4758070842853086</v>
      </c>
      <c r="CE132" s="68">
        <f t="shared" si="314"/>
        <v>-1.0113032408605132</v>
      </c>
      <c r="CK132" t="str">
        <f t="shared" si="324"/>
        <v>51 Skilled agricultural and related trades</v>
      </c>
      <c r="CL132" s="68">
        <f t="shared" si="315"/>
        <v>-5.3138060871240178E-2</v>
      </c>
      <c r="CM132" s="68">
        <f t="shared" si="315"/>
        <v>0.21317668487223806</v>
      </c>
      <c r="CN132" s="68">
        <f t="shared" si="315"/>
        <v>0.13259594502686811</v>
      </c>
      <c r="CO132" s="68">
        <f t="shared" si="315"/>
        <v>-0.45458153408691104</v>
      </c>
      <c r="CP132" s="68">
        <f t="shared" si="316"/>
        <v>-0.32198558906004293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1.501273077885501E-3</v>
      </c>
      <c r="C133" s="27">
        <f t="shared" si="299"/>
        <v>3.5025358409183291E-3</v>
      </c>
      <c r="D133" s="27">
        <f t="shared" si="299"/>
        <v>9.4504265274496929E-3</v>
      </c>
      <c r="E133" s="27">
        <f t="shared" si="299"/>
        <v>2.0613751602869046E-2</v>
      </c>
      <c r="F133" s="27">
        <f t="shared" si="300"/>
        <v>3.0064178130318739E-2</v>
      </c>
      <c r="L133" t="str">
        <f t="shared" si="317"/>
        <v>52 Skilled metal, electrical and electronic trades</v>
      </c>
      <c r="M133" s="27">
        <f t="shared" si="301"/>
        <v>0.16970615288621693</v>
      </c>
      <c r="N133" s="27">
        <f t="shared" si="301"/>
        <v>-0.17066102726471333</v>
      </c>
      <c r="O133" s="27">
        <f t="shared" si="301"/>
        <v>0.30360915863617455</v>
      </c>
      <c r="P133" s="27">
        <f t="shared" si="301"/>
        <v>0.47665821681943077</v>
      </c>
      <c r="Q133" s="27">
        <f t="shared" si="302"/>
        <v>0.78026737545560532</v>
      </c>
      <c r="W133" t="str">
        <f t="shared" si="318"/>
        <v>52 Skilled metal, electrical and electronic trades</v>
      </c>
      <c r="X133" s="27">
        <f t="shared" si="303"/>
        <v>-6.6306041172095931E-2</v>
      </c>
      <c r="Y133" s="27">
        <f t="shared" si="303"/>
        <v>3.728475452404334E-2</v>
      </c>
      <c r="Z133" s="27">
        <f t="shared" si="303"/>
        <v>0.40791082817550239</v>
      </c>
      <c r="AA133" s="27">
        <f t="shared" si="303"/>
        <v>0.67319106584923105</v>
      </c>
      <c r="AB133" s="27">
        <f t="shared" si="304"/>
        <v>1.0811018940247334</v>
      </c>
      <c r="AH133" t="str">
        <f t="shared" si="319"/>
        <v>52 Skilled metal, electrical and electronic trades</v>
      </c>
      <c r="AI133" s="27">
        <f t="shared" si="305"/>
        <v>-0.13019416601890765</v>
      </c>
      <c r="AJ133" s="27">
        <f t="shared" si="305"/>
        <v>5.9103376078187497E-2</v>
      </c>
      <c r="AK133" s="27">
        <f t="shared" si="305"/>
        <v>2.9785831553950537E-2</v>
      </c>
      <c r="AL133" s="27">
        <f t="shared" si="305"/>
        <v>0.15815011919169841</v>
      </c>
      <c r="AM133" s="27">
        <f t="shared" si="306"/>
        <v>0.18793595074564895</v>
      </c>
      <c r="AS133" t="str">
        <f t="shared" si="320"/>
        <v>52 Skilled metal, electrical and electronic trades</v>
      </c>
      <c r="AT133" s="27">
        <f t="shared" si="307"/>
        <v>-0.49397074688146914</v>
      </c>
      <c r="AU133" s="27">
        <f t="shared" si="307"/>
        <v>0.14673416924687865</v>
      </c>
      <c r="AV133" s="27">
        <f t="shared" si="307"/>
        <v>4.7894851848186093E-2</v>
      </c>
      <c r="AW133" s="27">
        <f t="shared" si="307"/>
        <v>0.37358716017908833</v>
      </c>
      <c r="AX133" s="27">
        <f t="shared" si="308"/>
        <v>0.42148201202727442</v>
      </c>
      <c r="BD133" t="str">
        <f t="shared" si="321"/>
        <v>52 Skilled metal, electrical and electronic trades</v>
      </c>
      <c r="BE133" s="27">
        <f t="shared" si="309"/>
        <v>1.8547246298177633</v>
      </c>
      <c r="BF133" s="27">
        <f t="shared" si="309"/>
        <v>-3.4585236610127268</v>
      </c>
      <c r="BG133" s="27">
        <f t="shared" si="309"/>
        <v>4.1318861817277508E-2</v>
      </c>
      <c r="BH133" s="27">
        <f t="shared" si="309"/>
        <v>-0.58632939157469011</v>
      </c>
      <c r="BI133" s="27">
        <f t="shared" si="310"/>
        <v>-0.5450105297574126</v>
      </c>
      <c r="BO133" t="str">
        <f t="shared" si="322"/>
        <v>52 Skilled metal, electrical and electronic trades</v>
      </c>
      <c r="BP133" s="27">
        <f t="shared" si="311"/>
        <v>0.15752430960476715</v>
      </c>
      <c r="BQ133" s="27">
        <f t="shared" si="311"/>
        <v>-1.6690739628605993</v>
      </c>
      <c r="BR133" s="27">
        <f t="shared" si="311"/>
        <v>-1.1673427018300071</v>
      </c>
      <c r="BS133" s="27">
        <f t="shared" si="311"/>
        <v>-1.6770751209180847</v>
      </c>
      <c r="BT133" s="27">
        <f t="shared" si="312"/>
        <v>-2.8444178227480919</v>
      </c>
      <c r="BZ133" t="str">
        <f t="shared" si="323"/>
        <v>52 Skilled metal, electrical and electronic trades</v>
      </c>
      <c r="CA133" s="68">
        <f t="shared" si="313"/>
        <v>-0.66742587727854463</v>
      </c>
      <c r="CB133" s="68">
        <f t="shared" si="313"/>
        <v>-0.47493450024428441</v>
      </c>
      <c r="CC133" s="68">
        <f t="shared" si="313"/>
        <v>-0.95067965026529011</v>
      </c>
      <c r="CD133" s="68">
        <f t="shared" si="313"/>
        <v>-1.7051718832024347</v>
      </c>
      <c r="CE133" s="68">
        <f t="shared" si="314"/>
        <v>-2.6558515334677248</v>
      </c>
      <c r="CK133" t="str">
        <f t="shared" si="324"/>
        <v>52 Skilled metal, electrical and electronic trades</v>
      </c>
      <c r="CL133" s="68">
        <f t="shared" si="315"/>
        <v>1.937148350716722E-2</v>
      </c>
      <c r="CM133" s="68">
        <f t="shared" si="315"/>
        <v>-0.3331720162387557</v>
      </c>
      <c r="CN133" s="68">
        <f t="shared" si="315"/>
        <v>-2.3002285721996252E-2</v>
      </c>
      <c r="CO133" s="68">
        <f t="shared" si="315"/>
        <v>-0.46112054453624896</v>
      </c>
      <c r="CP133" s="68">
        <f t="shared" si="316"/>
        <v>-0.48412283025824521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-4.6694697043195531E-3</v>
      </c>
      <c r="C134" s="27">
        <f t="shared" si="299"/>
        <v>-2.707939111715193E-3</v>
      </c>
      <c r="D134" s="27">
        <f t="shared" si="299"/>
        <v>5.0250423666204956E-3</v>
      </c>
      <c r="E134" s="27">
        <f t="shared" si="299"/>
        <v>5.1561870377261898E-4</v>
      </c>
      <c r="F134" s="27">
        <f t="shared" si="300"/>
        <v>5.5406610703931146E-3</v>
      </c>
      <c r="L134" t="str">
        <f t="shared" si="317"/>
        <v>53 Skilled construction and building trades</v>
      </c>
      <c r="M134" s="27">
        <f t="shared" si="301"/>
        <v>2.3287148832312338E-2</v>
      </c>
      <c r="N134" s="27">
        <f t="shared" si="301"/>
        <v>-5.6121832641083585E-2</v>
      </c>
      <c r="O134" s="27">
        <f t="shared" si="301"/>
        <v>7.1863306264594806E-2</v>
      </c>
      <c r="P134" s="27">
        <f t="shared" si="301"/>
        <v>8.239617802584881E-2</v>
      </c>
      <c r="Q134" s="27">
        <f t="shared" si="302"/>
        <v>0.15425948429044362</v>
      </c>
      <c r="W134" t="str">
        <f t="shared" si="318"/>
        <v>53 Skilled construction and building trades</v>
      </c>
      <c r="X134" s="27">
        <f t="shared" si="303"/>
        <v>-0.17140826594168468</v>
      </c>
      <c r="Y134" s="27">
        <f t="shared" si="303"/>
        <v>-7.4216840370403547E-3</v>
      </c>
      <c r="Z134" s="27">
        <f t="shared" si="303"/>
        <v>0.21012571108181122</v>
      </c>
      <c r="AA134" s="27">
        <f t="shared" si="303"/>
        <v>0.24272002318945596</v>
      </c>
      <c r="AB134" s="27">
        <f t="shared" si="304"/>
        <v>0.45284573427126718</v>
      </c>
      <c r="AH134" t="str">
        <f t="shared" si="319"/>
        <v>53 Skilled construction and building trades</v>
      </c>
      <c r="AI134" s="27">
        <f t="shared" si="305"/>
        <v>-1.8175374816858381E-2</v>
      </c>
      <c r="AJ134" s="27">
        <f t="shared" si="305"/>
        <v>-2.3488827845793425E-3</v>
      </c>
      <c r="AK134" s="27">
        <f t="shared" si="305"/>
        <v>9.6909020948064528E-2</v>
      </c>
      <c r="AL134" s="27">
        <f t="shared" si="305"/>
        <v>0.13741193060884038</v>
      </c>
      <c r="AM134" s="27">
        <f t="shared" si="306"/>
        <v>0.23432095155690491</v>
      </c>
      <c r="AS134" t="str">
        <f t="shared" si="320"/>
        <v>53 Skilled construction and building trades</v>
      </c>
      <c r="AT134" s="27">
        <f t="shared" si="307"/>
        <v>-0.11391982251258992</v>
      </c>
      <c r="AU134" s="27">
        <f t="shared" si="307"/>
        <v>-3.4570777456164881E-2</v>
      </c>
      <c r="AV134" s="27">
        <f t="shared" si="307"/>
        <v>0.18050937355753571</v>
      </c>
      <c r="AW134" s="27">
        <f t="shared" si="307"/>
        <v>0.14376922450770924</v>
      </c>
      <c r="AX134" s="27">
        <f t="shared" si="308"/>
        <v>0.32427859806524495</v>
      </c>
      <c r="BD134" t="str">
        <f t="shared" si="321"/>
        <v>53 Skilled construction and building trades</v>
      </c>
      <c r="BE134" s="27">
        <f t="shared" si="309"/>
        <v>0.29513109593102627</v>
      </c>
      <c r="BF134" s="27">
        <f t="shared" si="309"/>
        <v>-2.3257443799608399</v>
      </c>
      <c r="BG134" s="27">
        <f t="shared" si="309"/>
        <v>8.896269732558082E-2</v>
      </c>
      <c r="BH134" s="27">
        <f t="shared" si="309"/>
        <v>-0.97218134540080126</v>
      </c>
      <c r="BI134" s="27">
        <f t="shared" si="310"/>
        <v>-0.88321864807522044</v>
      </c>
      <c r="BO134" t="str">
        <f t="shared" si="322"/>
        <v>53 Skilled construction and building trades</v>
      </c>
      <c r="BP134" s="27">
        <f t="shared" si="311"/>
        <v>0.70025089140476915</v>
      </c>
      <c r="BQ134" s="27">
        <f t="shared" si="311"/>
        <v>-2.0519436582942632</v>
      </c>
      <c r="BR134" s="27">
        <f t="shared" si="311"/>
        <v>0.21818523571357762</v>
      </c>
      <c r="BS134" s="27">
        <f t="shared" si="311"/>
        <v>-0.55084431590558225</v>
      </c>
      <c r="BT134" s="27">
        <f t="shared" si="312"/>
        <v>-0.33265908019200463</v>
      </c>
      <c r="BZ134" t="str">
        <f t="shared" si="323"/>
        <v>53 Skilled construction and building trades</v>
      </c>
      <c r="CA134" s="68">
        <f t="shared" si="313"/>
        <v>-0.39441247565396598</v>
      </c>
      <c r="CB134" s="68">
        <f t="shared" si="313"/>
        <v>-0.72249411126555874</v>
      </c>
      <c r="CC134" s="68">
        <f t="shared" si="313"/>
        <v>-0.47319688302519536</v>
      </c>
      <c r="CD134" s="68">
        <f t="shared" si="313"/>
        <v>-1.0067484018276414</v>
      </c>
      <c r="CE134" s="68">
        <f t="shared" si="314"/>
        <v>-1.4799452848528367</v>
      </c>
      <c r="CK134" t="str">
        <f t="shared" si="324"/>
        <v>53 Skilled construction and building trades</v>
      </c>
      <c r="CL134" s="68">
        <f t="shared" si="315"/>
        <v>-0.1007448278494838</v>
      </c>
      <c r="CM134" s="68">
        <f t="shared" si="315"/>
        <v>-0.6425318385377794</v>
      </c>
      <c r="CN134" s="68">
        <f t="shared" si="315"/>
        <v>-0.11948718903995492</v>
      </c>
      <c r="CO134" s="68">
        <f t="shared" si="315"/>
        <v>-0.94994205470674487</v>
      </c>
      <c r="CP134" s="68">
        <f t="shared" si="316"/>
        <v>-1.0694292437466997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9.7507775948469239E-3</v>
      </c>
      <c r="C135" s="27">
        <f t="shared" si="299"/>
        <v>-9.8015314582752811E-3</v>
      </c>
      <c r="D135" s="27">
        <f t="shared" si="299"/>
        <v>2.3996373505888749E-2</v>
      </c>
      <c r="E135" s="27">
        <f t="shared" si="299"/>
        <v>3.4704832447482514E-2</v>
      </c>
      <c r="F135" s="27">
        <f t="shared" si="300"/>
        <v>5.8701205953371263E-2</v>
      </c>
      <c r="L135" t="str">
        <f t="shared" si="317"/>
        <v>54 Textiles, printing and other skilled trades</v>
      </c>
      <c r="M135" s="27">
        <f t="shared" si="301"/>
        <v>0.27733062867224145</v>
      </c>
      <c r="N135" s="27">
        <f t="shared" si="301"/>
        <v>-0.18321617208672558</v>
      </c>
      <c r="O135" s="27">
        <f t="shared" si="301"/>
        <v>0.15705901614370432</v>
      </c>
      <c r="P135" s="27">
        <f t="shared" si="301"/>
        <v>0.28290053366930801</v>
      </c>
      <c r="Q135" s="27">
        <f t="shared" si="302"/>
        <v>0.43995954981301233</v>
      </c>
      <c r="W135" t="str">
        <f t="shared" si="318"/>
        <v>54 Textiles, printing and other skilled trades</v>
      </c>
      <c r="X135" s="27">
        <f t="shared" si="303"/>
        <v>-4.1389304564549256E-2</v>
      </c>
      <c r="Y135" s="27">
        <f t="shared" si="303"/>
        <v>-5.1787486734149679E-2</v>
      </c>
      <c r="Z135" s="27">
        <f t="shared" si="303"/>
        <v>0.23926316139048343</v>
      </c>
      <c r="AA135" s="27">
        <f t="shared" si="303"/>
        <v>0.39228250956151367</v>
      </c>
      <c r="AB135" s="27">
        <f t="shared" si="304"/>
        <v>0.6315456709519971</v>
      </c>
      <c r="AH135" t="str">
        <f t="shared" si="319"/>
        <v>54 Textiles, printing and other skilled trades</v>
      </c>
      <c r="AI135" s="27">
        <f t="shared" si="305"/>
        <v>-5.5451160254824439E-2</v>
      </c>
      <c r="AJ135" s="27">
        <f t="shared" si="305"/>
        <v>5.3245989334302024E-2</v>
      </c>
      <c r="AK135" s="27">
        <f t="shared" si="305"/>
        <v>2.7686824795498888E-2</v>
      </c>
      <c r="AL135" s="27">
        <f t="shared" si="305"/>
        <v>0.14723108762290937</v>
      </c>
      <c r="AM135" s="27">
        <f t="shared" si="306"/>
        <v>0.17491791241840826</v>
      </c>
      <c r="AS135" t="str">
        <f t="shared" si="320"/>
        <v>54 Textiles, printing and other skilled trades</v>
      </c>
      <c r="AT135" s="27">
        <f t="shared" si="307"/>
        <v>-5.5907519835116659E-2</v>
      </c>
      <c r="AU135" s="27">
        <f t="shared" si="307"/>
        <v>3.0210107092811578E-2</v>
      </c>
      <c r="AV135" s="27">
        <f t="shared" si="307"/>
        <v>0.10700572963848121</v>
      </c>
      <c r="AW135" s="27">
        <f t="shared" si="307"/>
        <v>0.16911958027260332</v>
      </c>
      <c r="AX135" s="27">
        <f t="shared" si="308"/>
        <v>0.27612530991108453</v>
      </c>
      <c r="BD135" t="str">
        <f t="shared" si="321"/>
        <v>54 Textiles, printing and other skilled trades</v>
      </c>
      <c r="BE135" s="27">
        <f t="shared" si="309"/>
        <v>-0.2216866080453439</v>
      </c>
      <c r="BF135" s="27">
        <f t="shared" si="309"/>
        <v>-0.27886892737225022</v>
      </c>
      <c r="BG135" s="27">
        <f t="shared" si="309"/>
        <v>-3.9589599701479905E-2</v>
      </c>
      <c r="BH135" s="27">
        <f t="shared" si="309"/>
        <v>-0.34063195275689528</v>
      </c>
      <c r="BI135" s="27">
        <f t="shared" si="310"/>
        <v>-0.38022155245837519</v>
      </c>
      <c r="BO135" t="str">
        <f t="shared" si="322"/>
        <v>54 Textiles, printing and other skilled trades</v>
      </c>
      <c r="BP135" s="27">
        <f t="shared" si="311"/>
        <v>-0.89453839056027729</v>
      </c>
      <c r="BQ135" s="27">
        <f t="shared" si="311"/>
        <v>-0.17816821925302673</v>
      </c>
      <c r="BR135" s="27">
        <f t="shared" si="311"/>
        <v>-0.75184979899937243</v>
      </c>
      <c r="BS135" s="27">
        <f t="shared" si="311"/>
        <v>-0.92928541796412434</v>
      </c>
      <c r="BT135" s="27">
        <f t="shared" si="312"/>
        <v>-1.6811352169634968</v>
      </c>
      <c r="BZ135" t="str">
        <f t="shared" si="323"/>
        <v>54 Textiles, printing and other skilled trades</v>
      </c>
      <c r="CA135" s="68">
        <f t="shared" si="313"/>
        <v>-1.1473462926842877</v>
      </c>
      <c r="CB135" s="68">
        <f t="shared" si="313"/>
        <v>0.12707320515802545</v>
      </c>
      <c r="CC135" s="68">
        <f t="shared" si="313"/>
        <v>-0.47561605012318564</v>
      </c>
      <c r="CD135" s="68">
        <f t="shared" si="313"/>
        <v>-0.87478605259313058</v>
      </c>
      <c r="CE135" s="68">
        <f t="shared" si="314"/>
        <v>-1.3504021027163162</v>
      </c>
      <c r="CK135" t="str">
        <f t="shared" si="324"/>
        <v>54 Textiles, printing and other skilled trades</v>
      </c>
      <c r="CL135" s="68">
        <f t="shared" si="315"/>
        <v>-0.32248230715778337</v>
      </c>
      <c r="CM135" s="68">
        <f t="shared" si="315"/>
        <v>-0.15221024054689281</v>
      </c>
      <c r="CN135" s="68">
        <f t="shared" si="315"/>
        <v>-0.3161851422464137</v>
      </c>
      <c r="CO135" s="68">
        <f t="shared" si="315"/>
        <v>-0.35663941069624039</v>
      </c>
      <c r="CP135" s="68">
        <f t="shared" si="316"/>
        <v>-0.67282455294265409</v>
      </c>
    </row>
    <row r="136" spans="1:94" x14ac:dyDescent="0.2">
      <c r="A136" t="str">
        <f t="shared" si="298"/>
        <v>61 Caring personal service occupations</v>
      </c>
      <c r="B136" s="27">
        <f t="shared" si="299"/>
        <v>1.7092419593903056E-2</v>
      </c>
      <c r="C136" s="27">
        <f t="shared" si="299"/>
        <v>-1.4675304382019069E-2</v>
      </c>
      <c r="D136" s="27">
        <f t="shared" si="299"/>
        <v>2.7994500461154176E-2</v>
      </c>
      <c r="E136" s="27">
        <f t="shared" si="299"/>
        <v>4.0993520899230834E-2</v>
      </c>
      <c r="F136" s="27">
        <f t="shared" si="300"/>
        <v>6.898802136038501E-2</v>
      </c>
      <c r="L136" t="str">
        <f t="shared" si="317"/>
        <v>61 Caring personal service occupations</v>
      </c>
      <c r="M136" s="27">
        <f t="shared" si="301"/>
        <v>1.3501017331076266</v>
      </c>
      <c r="N136" s="27">
        <f t="shared" si="301"/>
        <v>-0.77773531025670151</v>
      </c>
      <c r="O136" s="27">
        <f t="shared" si="301"/>
        <v>1.3829405025843591</v>
      </c>
      <c r="P136" s="27">
        <f t="shared" si="301"/>
        <v>2.191225537314339</v>
      </c>
      <c r="Q136" s="27">
        <f t="shared" si="302"/>
        <v>3.5741660398986981</v>
      </c>
      <c r="W136" t="str">
        <f t="shared" si="318"/>
        <v>61 Caring personal service occupations</v>
      </c>
      <c r="X136" s="27">
        <f t="shared" si="303"/>
        <v>1.5246890812839489</v>
      </c>
      <c r="Y136" s="27">
        <f t="shared" si="303"/>
        <v>-0.22905911805363566</v>
      </c>
      <c r="Z136" s="27">
        <f t="shared" si="303"/>
        <v>3.0215800158551538</v>
      </c>
      <c r="AA136" s="27">
        <f t="shared" si="303"/>
        <v>4.7446143417737119</v>
      </c>
      <c r="AB136" s="27">
        <f t="shared" si="304"/>
        <v>7.7661943576288657</v>
      </c>
      <c r="AH136" t="str">
        <f t="shared" si="319"/>
        <v>61 Caring personal service occupations</v>
      </c>
      <c r="AI136" s="27">
        <f t="shared" si="305"/>
        <v>-0.10864668303351266</v>
      </c>
      <c r="AJ136" s="27">
        <f t="shared" si="305"/>
        <v>-0.4104878816687485</v>
      </c>
      <c r="AK136" s="27">
        <f t="shared" si="305"/>
        <v>1.096518371836785</v>
      </c>
      <c r="AL136" s="27">
        <f t="shared" si="305"/>
        <v>0.9672308642849341</v>
      </c>
      <c r="AM136" s="27">
        <f t="shared" si="306"/>
        <v>2.0637492361217191</v>
      </c>
      <c r="AS136" t="str">
        <f t="shared" si="320"/>
        <v>61 Caring personal service occupations</v>
      </c>
      <c r="AT136" s="27">
        <f t="shared" si="307"/>
        <v>0.54913696853585581</v>
      </c>
      <c r="AU136" s="27">
        <f t="shared" si="307"/>
        <v>-0.23732561817148046</v>
      </c>
      <c r="AV136" s="27">
        <f t="shared" si="307"/>
        <v>0.72856877376448637</v>
      </c>
      <c r="AW136" s="27">
        <f t="shared" si="307"/>
        <v>1.0170507966666511</v>
      </c>
      <c r="AX136" s="27">
        <f t="shared" si="308"/>
        <v>1.7456195704311375</v>
      </c>
      <c r="BD136" t="str">
        <f t="shared" si="321"/>
        <v>61 Caring personal service occupations</v>
      </c>
      <c r="BE136" s="27">
        <f t="shared" si="309"/>
        <v>4.4768620873055198</v>
      </c>
      <c r="BF136" s="27">
        <f t="shared" si="309"/>
        <v>9.924403999123399E-2</v>
      </c>
      <c r="BG136" s="27">
        <f t="shared" si="309"/>
        <v>3.6199279075911264</v>
      </c>
      <c r="BH136" s="27">
        <f t="shared" si="309"/>
        <v>5.1246654879870164</v>
      </c>
      <c r="BI136" s="27">
        <f t="shared" si="310"/>
        <v>8.7445933955781427</v>
      </c>
      <c r="BO136" t="str">
        <f t="shared" si="322"/>
        <v>61 Caring personal service occupations</v>
      </c>
      <c r="BP136" s="27">
        <f t="shared" si="311"/>
        <v>-0.52169335349816492</v>
      </c>
      <c r="BQ136" s="27">
        <f t="shared" si="311"/>
        <v>-1.4061589616539472</v>
      </c>
      <c r="BR136" s="27">
        <f t="shared" si="311"/>
        <v>-1.0413376748283021</v>
      </c>
      <c r="BS136" s="27">
        <f t="shared" si="311"/>
        <v>-5.1137007171962843</v>
      </c>
      <c r="BT136" s="27">
        <f t="shared" si="312"/>
        <v>-6.1550383920245864</v>
      </c>
      <c r="BZ136" t="str">
        <f t="shared" si="323"/>
        <v>61 Caring personal service occupations</v>
      </c>
      <c r="CA136" s="68">
        <f t="shared" si="313"/>
        <v>-4.416304565395115</v>
      </c>
      <c r="CB136" s="68">
        <f t="shared" si="313"/>
        <v>-0.29392985798453264</v>
      </c>
      <c r="CC136" s="68">
        <f t="shared" si="313"/>
        <v>-1.2462678219992052</v>
      </c>
      <c r="CD136" s="68">
        <f t="shared" si="313"/>
        <v>-0.6711013491530371</v>
      </c>
      <c r="CE136" s="68">
        <f t="shared" si="314"/>
        <v>-1.9173691711522423</v>
      </c>
      <c r="CK136" t="str">
        <f t="shared" si="324"/>
        <v>61 Caring personal service occupations</v>
      </c>
      <c r="CL136" s="68">
        <f t="shared" si="315"/>
        <v>-7.1009563090235206E-2</v>
      </c>
      <c r="CM136" s="68">
        <f t="shared" si="315"/>
        <v>-0.10610748855842844</v>
      </c>
      <c r="CN136" s="68">
        <f t="shared" si="315"/>
        <v>0.28789690886155272</v>
      </c>
      <c r="CO136" s="68">
        <f t="shared" si="315"/>
        <v>0.12129495753489739</v>
      </c>
      <c r="CP136" s="68">
        <f t="shared" si="316"/>
        <v>0.40919186639645011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2.0007219701750387E-2</v>
      </c>
      <c r="C137" s="27">
        <f t="shared" si="299"/>
        <v>-1.5248681885176672E-2</v>
      </c>
      <c r="D137" s="27">
        <f t="shared" si="299"/>
        <v>9.4515711891902006E-3</v>
      </c>
      <c r="E137" s="27">
        <f t="shared" si="299"/>
        <v>1.9828221338099423E-2</v>
      </c>
      <c r="F137" s="27">
        <f t="shared" si="300"/>
        <v>2.9279792527289624E-2</v>
      </c>
      <c r="L137" t="str">
        <f t="shared" si="317"/>
        <v>62 Leisure, travel and related personal service occupations</v>
      </c>
      <c r="M137" s="27">
        <f t="shared" si="301"/>
        <v>0.31531009093717105</v>
      </c>
      <c r="N137" s="27">
        <f t="shared" si="301"/>
        <v>-0.17846049256371765</v>
      </c>
      <c r="O137" s="27">
        <f t="shared" si="301"/>
        <v>0.15058939866200882</v>
      </c>
      <c r="P137" s="27">
        <f t="shared" si="301"/>
        <v>0.25429814830276443</v>
      </c>
      <c r="Q137" s="27">
        <f t="shared" si="302"/>
        <v>0.40488754696477325</v>
      </c>
      <c r="W137" t="str">
        <f t="shared" si="318"/>
        <v>62 Leisure, travel and related personal service occupations</v>
      </c>
      <c r="X137" s="27">
        <f t="shared" si="303"/>
        <v>0.65555821788016799</v>
      </c>
      <c r="Y137" s="27">
        <f t="shared" si="303"/>
        <v>-3.7035821610226449E-2</v>
      </c>
      <c r="Z137" s="27">
        <f t="shared" si="303"/>
        <v>0.63000795414301791</v>
      </c>
      <c r="AA137" s="27">
        <f t="shared" si="303"/>
        <v>1.3190718301696598</v>
      </c>
      <c r="AB137" s="27">
        <f t="shared" si="304"/>
        <v>1.9490797843126777</v>
      </c>
      <c r="AH137" t="str">
        <f t="shared" si="319"/>
        <v>62 Leisure, travel and related personal service occupations</v>
      </c>
      <c r="AI137" s="27">
        <f t="shared" si="305"/>
        <v>0.56321650509079535</v>
      </c>
      <c r="AJ137" s="27">
        <f t="shared" si="305"/>
        <v>-7.2744816465494022E-2</v>
      </c>
      <c r="AK137" s="27">
        <f t="shared" si="305"/>
        <v>0.26748958014516955</v>
      </c>
      <c r="AL137" s="27">
        <f t="shared" si="305"/>
        <v>0.8111313952339827</v>
      </c>
      <c r="AM137" s="27">
        <f t="shared" si="306"/>
        <v>1.0786209753791522</v>
      </c>
      <c r="AS137" t="str">
        <f t="shared" si="320"/>
        <v>62 Leisure, travel and related personal service occupations</v>
      </c>
      <c r="AT137" s="27">
        <f t="shared" si="307"/>
        <v>0.65910994315627347</v>
      </c>
      <c r="AU137" s="27">
        <f t="shared" si="307"/>
        <v>0.1474109105840522</v>
      </c>
      <c r="AV137" s="27">
        <f t="shared" si="307"/>
        <v>0.40029471936616945</v>
      </c>
      <c r="AW137" s="27">
        <f t="shared" si="307"/>
        <v>1.235875410578227</v>
      </c>
      <c r="AX137" s="27">
        <f t="shared" si="308"/>
        <v>1.6361701299443965</v>
      </c>
      <c r="BD137" t="str">
        <f t="shared" si="321"/>
        <v>62 Leisure, travel and related personal service occupations</v>
      </c>
      <c r="BE137" s="27">
        <f t="shared" si="309"/>
        <v>1.673139280237586</v>
      </c>
      <c r="BF137" s="27">
        <f t="shared" si="309"/>
        <v>-0.25141562931329009</v>
      </c>
      <c r="BG137" s="27">
        <f t="shared" si="309"/>
        <v>-0.48178873805104772</v>
      </c>
      <c r="BH137" s="27">
        <f t="shared" si="309"/>
        <v>-0.3348677869080543</v>
      </c>
      <c r="BI137" s="27">
        <f t="shared" si="310"/>
        <v>-0.81665652495910201</v>
      </c>
      <c r="BO137" t="str">
        <f t="shared" si="322"/>
        <v>62 Leisure, travel and related personal service occupations</v>
      </c>
      <c r="BP137" s="27">
        <f t="shared" si="311"/>
        <v>1.4308659277697862</v>
      </c>
      <c r="BQ137" s="27">
        <f t="shared" si="311"/>
        <v>-0.48218522692873833</v>
      </c>
      <c r="BR137" s="27">
        <f t="shared" si="311"/>
        <v>-1.1001735643777764</v>
      </c>
      <c r="BS137" s="27">
        <f t="shared" si="311"/>
        <v>-1.2373319310519264</v>
      </c>
      <c r="BT137" s="27">
        <f t="shared" si="312"/>
        <v>-2.3375054954297028</v>
      </c>
      <c r="BZ137" t="str">
        <f t="shared" si="323"/>
        <v>62 Leisure, travel and related personal service occupations</v>
      </c>
      <c r="CA137" s="68">
        <f t="shared" si="313"/>
        <v>0.3127484797617317</v>
      </c>
      <c r="CB137" s="68">
        <f t="shared" si="313"/>
        <v>-0.23183896259263648</v>
      </c>
      <c r="CC137" s="68">
        <f t="shared" si="313"/>
        <v>0.2418466174320999</v>
      </c>
      <c r="CD137" s="68">
        <f t="shared" si="313"/>
        <v>-1.0450897758398345</v>
      </c>
      <c r="CE137" s="68">
        <f t="shared" si="314"/>
        <v>-0.80324315840773464</v>
      </c>
      <c r="CK137" t="str">
        <f t="shared" si="324"/>
        <v>62 Leisure, travel and related personal service occupations</v>
      </c>
      <c r="CL137" s="68">
        <f t="shared" si="315"/>
        <v>-8.9041262146607458E-3</v>
      </c>
      <c r="CM137" s="68">
        <f t="shared" si="315"/>
        <v>-0.27249759789535521</v>
      </c>
      <c r="CN137" s="68">
        <f t="shared" si="315"/>
        <v>-9.6933777696625589E-2</v>
      </c>
      <c r="CO137" s="68">
        <f t="shared" si="315"/>
        <v>-0.37654032020160022</v>
      </c>
      <c r="CP137" s="68">
        <f t="shared" si="316"/>
        <v>-0.47347409789822581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6.896642986367863E-4</v>
      </c>
      <c r="C138" s="27">
        <f t="shared" si="299"/>
        <v>-3.5303944941759546E-4</v>
      </c>
      <c r="D138" s="27">
        <f t="shared" si="299"/>
        <v>9.2527735959705348E-4</v>
      </c>
      <c r="E138" s="27">
        <f t="shared" si="299"/>
        <v>1.5201546617545675E-3</v>
      </c>
      <c r="F138" s="27">
        <f t="shared" si="300"/>
        <v>2.445432021351621E-3</v>
      </c>
      <c r="L138" t="str">
        <f t="shared" si="317"/>
        <v>63 Community and civil enforcement occupations</v>
      </c>
      <c r="M138" s="27">
        <f t="shared" si="301"/>
        <v>7.5940343972431823E-4</v>
      </c>
      <c r="N138" s="27">
        <f t="shared" si="301"/>
        <v>4.9029298500621807E-3</v>
      </c>
      <c r="O138" s="27">
        <f t="shared" si="301"/>
        <v>3.9164193164339459E-3</v>
      </c>
      <c r="P138" s="27">
        <f t="shared" si="301"/>
        <v>2.2050566668484123E-2</v>
      </c>
      <c r="Q138" s="27">
        <f t="shared" si="302"/>
        <v>2.5966985984918069E-2</v>
      </c>
      <c r="W138" t="str">
        <f t="shared" si="318"/>
        <v>63 Community and civil enforcement occupations</v>
      </c>
      <c r="X138" s="27">
        <f t="shared" si="303"/>
        <v>-8.5976330567296144E-3</v>
      </c>
      <c r="Y138" s="27">
        <f t="shared" si="303"/>
        <v>3.1424090331348548E-2</v>
      </c>
      <c r="Z138" s="27">
        <f t="shared" si="303"/>
        <v>1.7368275446475345E-2</v>
      </c>
      <c r="AA138" s="27">
        <f t="shared" si="303"/>
        <v>7.0863744977354509E-2</v>
      </c>
      <c r="AB138" s="27">
        <f t="shared" si="304"/>
        <v>8.8232020423829854E-2</v>
      </c>
      <c r="AH138" t="str">
        <f t="shared" si="319"/>
        <v>63 Community and civil enforcement occupations</v>
      </c>
      <c r="AI138" s="27">
        <f t="shared" si="305"/>
        <v>-8.9792979522582556E-3</v>
      </c>
      <c r="AJ138" s="27">
        <f t="shared" si="305"/>
        <v>1.6846627330141722E-2</v>
      </c>
      <c r="AK138" s="27">
        <f t="shared" si="305"/>
        <v>-4.6384422243153298E-3</v>
      </c>
      <c r="AL138" s="27">
        <f t="shared" si="305"/>
        <v>1.7329072647630887E-2</v>
      </c>
      <c r="AM138" s="27">
        <f t="shared" si="306"/>
        <v>1.2690630423315558E-2</v>
      </c>
      <c r="AS138" t="str">
        <f t="shared" si="320"/>
        <v>63 Community and civil enforcement occupations</v>
      </c>
      <c r="AT138" s="27">
        <f t="shared" si="307"/>
        <v>-1.0190815154368114E-2</v>
      </c>
      <c r="AU138" s="27">
        <f t="shared" si="307"/>
        <v>1.131678173768122E-2</v>
      </c>
      <c r="AV138" s="27">
        <f t="shared" si="307"/>
        <v>-7.6973966399563054E-3</v>
      </c>
      <c r="AW138" s="27">
        <f t="shared" si="307"/>
        <v>5.1941571085182409E-3</v>
      </c>
      <c r="AX138" s="27">
        <f t="shared" si="308"/>
        <v>-2.5032395314380645E-3</v>
      </c>
      <c r="BD138" t="str">
        <f t="shared" si="321"/>
        <v>63 Community and civil enforcement occupations</v>
      </c>
      <c r="BE138" s="27">
        <f t="shared" si="309"/>
        <v>-6.1900361437955492E-2</v>
      </c>
      <c r="BF138" s="27">
        <f t="shared" si="309"/>
        <v>5.5960865581711344E-2</v>
      </c>
      <c r="BG138" s="27">
        <f t="shared" si="309"/>
        <v>-6.3473895244479162E-2</v>
      </c>
      <c r="BH138" s="27">
        <f t="shared" si="309"/>
        <v>3.1582217821199687E-2</v>
      </c>
      <c r="BI138" s="27">
        <f t="shared" si="310"/>
        <v>-3.1891677423279474E-2</v>
      </c>
      <c r="BO138" t="str">
        <f t="shared" si="322"/>
        <v>63 Community and civil enforcement occupations</v>
      </c>
      <c r="BP138" s="27">
        <f t="shared" si="311"/>
        <v>-5.8948706072049661E-2</v>
      </c>
      <c r="BQ138" s="27">
        <f t="shared" si="311"/>
        <v>6.0701269596959484E-2</v>
      </c>
      <c r="BR138" s="27">
        <f t="shared" si="311"/>
        <v>-7.8457204744811437E-2</v>
      </c>
      <c r="BS138" s="27">
        <f t="shared" si="311"/>
        <v>-2.613481634566317E-4</v>
      </c>
      <c r="BT138" s="27">
        <f t="shared" si="312"/>
        <v>-7.8718552908268069E-2</v>
      </c>
      <c r="BZ138" t="str">
        <f t="shared" si="323"/>
        <v>63 Community and civil enforcement occupations</v>
      </c>
      <c r="CA138" s="68">
        <f t="shared" si="313"/>
        <v>-7.472426044596564E-2</v>
      </c>
      <c r="CB138" s="68">
        <f t="shared" si="313"/>
        <v>6.9193267682772175E-2</v>
      </c>
      <c r="CC138" s="68">
        <f t="shared" si="313"/>
        <v>-5.7664892482457736E-2</v>
      </c>
      <c r="CD138" s="68">
        <f t="shared" si="313"/>
        <v>-4.3995352545924488E-2</v>
      </c>
      <c r="CE138" s="68">
        <f t="shared" si="314"/>
        <v>-0.10166024502838222</v>
      </c>
      <c r="CK138" t="str">
        <f t="shared" si="324"/>
        <v>63 Community and civil enforcement occupations</v>
      </c>
      <c r="CL138" s="68">
        <f t="shared" si="315"/>
        <v>-2.6684575424685018E-2</v>
      </c>
      <c r="CM138" s="68">
        <f t="shared" si="315"/>
        <v>9.9240116241150061E-3</v>
      </c>
      <c r="CN138" s="68">
        <f t="shared" si="315"/>
        <v>-2.1662975234615522E-2</v>
      </c>
      <c r="CO138" s="68">
        <f t="shared" si="315"/>
        <v>-9.5113594964534032E-3</v>
      </c>
      <c r="CP138" s="68">
        <f t="shared" si="316"/>
        <v>-3.1174334731068926E-2</v>
      </c>
    </row>
    <row r="139" spans="1:94" x14ac:dyDescent="0.2">
      <c r="A139" t="str">
        <f t="shared" si="298"/>
        <v>71 Sales occupations</v>
      </c>
      <c r="B139" s="27">
        <f t="shared" si="299"/>
        <v>5.0237998500285652E-2</v>
      </c>
      <c r="C139" s="27">
        <f t="shared" si="299"/>
        <v>-5.590589939821175E-2</v>
      </c>
      <c r="D139" s="27">
        <f t="shared" si="299"/>
        <v>2.3080643422745267E-2</v>
      </c>
      <c r="E139" s="27">
        <f t="shared" si="299"/>
        <v>4.3048020359206435E-2</v>
      </c>
      <c r="F139" s="27">
        <f t="shared" si="300"/>
        <v>6.6128663781951702E-2</v>
      </c>
      <c r="L139" t="str">
        <f t="shared" si="317"/>
        <v>71 Sales occupations</v>
      </c>
      <c r="M139" s="27">
        <f t="shared" si="301"/>
        <v>0.4738320541744323</v>
      </c>
      <c r="N139" s="27">
        <f t="shared" si="301"/>
        <v>-0.33405727081435876</v>
      </c>
      <c r="O139" s="27">
        <f t="shared" si="301"/>
        <v>0.39700385734490795</v>
      </c>
      <c r="P139" s="27">
        <f t="shared" si="301"/>
        <v>1.0552994700746661</v>
      </c>
      <c r="Q139" s="27">
        <f t="shared" si="302"/>
        <v>1.452303327419574</v>
      </c>
      <c r="W139" t="str">
        <f t="shared" si="318"/>
        <v>71 Sales occupations</v>
      </c>
      <c r="X139" s="27">
        <f t="shared" si="303"/>
        <v>-9.7409210430344118E-2</v>
      </c>
      <c r="Y139" s="27">
        <f t="shared" si="303"/>
        <v>0.4446446761692382</v>
      </c>
      <c r="Z139" s="27">
        <f t="shared" si="303"/>
        <v>0.86066239730444849</v>
      </c>
      <c r="AA139" s="27">
        <f t="shared" si="303"/>
        <v>3.3338782809111507</v>
      </c>
      <c r="AB139" s="27">
        <f t="shared" si="304"/>
        <v>4.1945406782155992</v>
      </c>
      <c r="AH139" t="str">
        <f t="shared" si="319"/>
        <v>71 Sales occupations</v>
      </c>
      <c r="AI139" s="27">
        <f t="shared" si="305"/>
        <v>-1.3512881945025867E-3</v>
      </c>
      <c r="AJ139" s="27">
        <f t="shared" si="305"/>
        <v>4.0157045424888516E-2</v>
      </c>
      <c r="AK139" s="27">
        <f t="shared" si="305"/>
        <v>0.18840253059438972</v>
      </c>
      <c r="AL139" s="27">
        <f t="shared" si="305"/>
        <v>1.1100957635048831</v>
      </c>
      <c r="AM139" s="27">
        <f t="shared" si="306"/>
        <v>1.2984982940992729</v>
      </c>
      <c r="AS139" t="str">
        <f t="shared" si="320"/>
        <v>71 Sales occupations</v>
      </c>
      <c r="AT139" s="27">
        <f t="shared" si="307"/>
        <v>-0.17307743878290172</v>
      </c>
      <c r="AU139" s="27">
        <f t="shared" si="307"/>
        <v>0.18908347439445805</v>
      </c>
      <c r="AV139" s="27">
        <f t="shared" si="307"/>
        <v>-1.2055877659662873E-2</v>
      </c>
      <c r="AW139" s="27">
        <f t="shared" si="307"/>
        <v>0.57175545261615879</v>
      </c>
      <c r="AX139" s="27">
        <f t="shared" si="308"/>
        <v>0.55969957495649592</v>
      </c>
      <c r="BD139" t="str">
        <f t="shared" si="321"/>
        <v>71 Sales occupations</v>
      </c>
      <c r="BE139" s="27">
        <f t="shared" si="309"/>
        <v>0.21917976393088523</v>
      </c>
      <c r="BF139" s="27">
        <f t="shared" si="309"/>
        <v>-0.25979635414622493</v>
      </c>
      <c r="BG139" s="27">
        <f t="shared" si="309"/>
        <v>-0.85200638992061428</v>
      </c>
      <c r="BH139" s="27">
        <f t="shared" si="309"/>
        <v>1.1330443772244649</v>
      </c>
      <c r="BI139" s="27">
        <f t="shared" si="310"/>
        <v>0.28103798730385066</v>
      </c>
      <c r="BO139" t="str">
        <f t="shared" si="322"/>
        <v>71 Sales occupations</v>
      </c>
      <c r="BP139" s="27">
        <f t="shared" si="311"/>
        <v>-2.0790518055323162</v>
      </c>
      <c r="BQ139" s="27">
        <f t="shared" si="311"/>
        <v>-0.86915273797928805</v>
      </c>
      <c r="BR139" s="27">
        <f t="shared" si="311"/>
        <v>-2.789828745585357</v>
      </c>
      <c r="BS139" s="27">
        <f t="shared" si="311"/>
        <v>-3.2245152675971553</v>
      </c>
      <c r="BT139" s="27">
        <f t="shared" si="312"/>
        <v>-6.0143440131825123</v>
      </c>
      <c r="BZ139" t="str">
        <f t="shared" si="323"/>
        <v>71 Sales occupations</v>
      </c>
      <c r="CA139" s="68">
        <f t="shared" si="313"/>
        <v>-3.6129346704970828</v>
      </c>
      <c r="CB139" s="68">
        <f t="shared" si="313"/>
        <v>-0.60915839124067617</v>
      </c>
      <c r="CC139" s="68">
        <f t="shared" si="313"/>
        <v>-2.0474982720089852</v>
      </c>
      <c r="CD139" s="68">
        <f t="shared" si="313"/>
        <v>-6.4797718453876012</v>
      </c>
      <c r="CE139" s="68">
        <f t="shared" si="314"/>
        <v>-8.5272701173965864</v>
      </c>
      <c r="CK139" t="str">
        <f t="shared" si="324"/>
        <v>71 Sales occupations</v>
      </c>
      <c r="CL139" s="68">
        <f t="shared" si="315"/>
        <v>-0.87039661757904341</v>
      </c>
      <c r="CM139" s="68">
        <f t="shared" si="315"/>
        <v>-0.92541461733190378</v>
      </c>
      <c r="CN139" s="68">
        <f t="shared" si="315"/>
        <v>-0.65903335889794645</v>
      </c>
      <c r="CO139" s="68">
        <f t="shared" si="315"/>
        <v>-1.0385051413105242</v>
      </c>
      <c r="CP139" s="68">
        <f t="shared" si="316"/>
        <v>-1.6975385002084706</v>
      </c>
    </row>
    <row r="140" spans="1:94" x14ac:dyDescent="0.2">
      <c r="A140" t="str">
        <f t="shared" si="298"/>
        <v>72 Customer service occupations</v>
      </c>
      <c r="B140" s="27">
        <f t="shared" si="299"/>
        <v>1.2820407464400954E-2</v>
      </c>
      <c r="C140" s="27">
        <f t="shared" si="299"/>
        <v>-3.9973139197441998E-3</v>
      </c>
      <c r="D140" s="27">
        <f t="shared" si="299"/>
        <v>3.5504527731319235E-2</v>
      </c>
      <c r="E140" s="27">
        <f t="shared" si="299"/>
        <v>4.4130146338611967E-2</v>
      </c>
      <c r="F140" s="27">
        <f t="shared" si="300"/>
        <v>7.9634674069931202E-2</v>
      </c>
      <c r="L140" t="str">
        <f t="shared" si="317"/>
        <v>72 Customer service occupations</v>
      </c>
      <c r="M140" s="27">
        <f t="shared" si="301"/>
        <v>0.24684113993300605</v>
      </c>
      <c r="N140" s="27">
        <f t="shared" si="301"/>
        <v>-0.10421894042096758</v>
      </c>
      <c r="O140" s="27">
        <f t="shared" si="301"/>
        <v>0.42663355151608551</v>
      </c>
      <c r="P140" s="27">
        <f t="shared" si="301"/>
        <v>0.56703739268840225</v>
      </c>
      <c r="Q140" s="27">
        <f t="shared" si="302"/>
        <v>0.99367094420448776</v>
      </c>
      <c r="W140" t="str">
        <f t="shared" si="318"/>
        <v>72 Customer service occupations</v>
      </c>
      <c r="X140" s="27">
        <f t="shared" si="303"/>
        <v>0.23659195084350593</v>
      </c>
      <c r="Y140" s="27">
        <f t="shared" si="303"/>
        <v>0.15185831348861534</v>
      </c>
      <c r="Z140" s="27">
        <f t="shared" si="303"/>
        <v>1.1204893585655524</v>
      </c>
      <c r="AA140" s="27">
        <f t="shared" si="303"/>
        <v>1.519041726315622</v>
      </c>
      <c r="AB140" s="27">
        <f t="shared" si="304"/>
        <v>2.6395310848811744</v>
      </c>
      <c r="AH140" t="str">
        <f t="shared" si="319"/>
        <v>72 Customer service occupations</v>
      </c>
      <c r="AI140" s="27">
        <f t="shared" si="305"/>
        <v>0.13542466279811738</v>
      </c>
      <c r="AJ140" s="27">
        <f t="shared" si="305"/>
        <v>7.4631492836860103E-2</v>
      </c>
      <c r="AK140" s="27">
        <f t="shared" si="305"/>
        <v>0.42565697564534466</v>
      </c>
      <c r="AL140" s="27">
        <f t="shared" si="305"/>
        <v>0.58567994829654579</v>
      </c>
      <c r="AM140" s="27">
        <f t="shared" si="306"/>
        <v>1.0113369239418906</v>
      </c>
      <c r="AS140" t="str">
        <f t="shared" si="320"/>
        <v>72 Customer service occupations</v>
      </c>
      <c r="AT140" s="27">
        <f t="shared" si="307"/>
        <v>-2.0704409012138436E-2</v>
      </c>
      <c r="AU140" s="27">
        <f t="shared" si="307"/>
        <v>9.6774751222081123E-2</v>
      </c>
      <c r="AV140" s="27">
        <f t="shared" si="307"/>
        <v>0.43566193954818289</v>
      </c>
      <c r="AW140" s="27">
        <f t="shared" si="307"/>
        <v>0.40985891232477356</v>
      </c>
      <c r="AX140" s="27">
        <f t="shared" si="308"/>
        <v>0.84552085187295645</v>
      </c>
      <c r="BD140" t="str">
        <f t="shared" si="321"/>
        <v>72 Customer service occupations</v>
      </c>
      <c r="BE140" s="27">
        <f t="shared" si="309"/>
        <v>0.36040576107858158</v>
      </c>
      <c r="BF140" s="27">
        <f t="shared" si="309"/>
        <v>0.27238568968013155</v>
      </c>
      <c r="BG140" s="27">
        <f t="shared" si="309"/>
        <v>1.149497567072248</v>
      </c>
      <c r="BH140" s="27">
        <f t="shared" si="309"/>
        <v>0.84455803235918392</v>
      </c>
      <c r="BI140" s="27">
        <f t="shared" si="310"/>
        <v>1.994055599431432</v>
      </c>
      <c r="BO140" t="str">
        <f t="shared" si="322"/>
        <v>72 Customer service occupations</v>
      </c>
      <c r="BP140" s="27">
        <f t="shared" si="311"/>
        <v>2.4094563409104097E-2</v>
      </c>
      <c r="BQ140" s="27">
        <f t="shared" si="311"/>
        <v>1.6572581340202674E-2</v>
      </c>
      <c r="BR140" s="27">
        <f t="shared" si="311"/>
        <v>0.69818475117138679</v>
      </c>
      <c r="BS140" s="27">
        <f t="shared" si="311"/>
        <v>-0.52253719153941969</v>
      </c>
      <c r="BT140" s="27">
        <f t="shared" si="312"/>
        <v>0.1756475596319671</v>
      </c>
      <c r="BZ140" t="str">
        <f t="shared" si="323"/>
        <v>72 Customer service occupations</v>
      </c>
      <c r="CA140" s="68">
        <f t="shared" si="313"/>
        <v>-0.48016974703644477</v>
      </c>
      <c r="CB140" s="68">
        <f t="shared" si="313"/>
        <v>-1.6795339155276867E-2</v>
      </c>
      <c r="CC140" s="68">
        <f t="shared" si="313"/>
        <v>7.3158283637057231E-2</v>
      </c>
      <c r="CD140" s="68">
        <f t="shared" si="313"/>
        <v>-0.65176213857720122</v>
      </c>
      <c r="CE140" s="68">
        <f t="shared" si="314"/>
        <v>-0.57860385494014399</v>
      </c>
      <c r="CK140" t="str">
        <f t="shared" si="324"/>
        <v>72 Customer service occupations</v>
      </c>
      <c r="CL140" s="68">
        <f t="shared" si="315"/>
        <v>0.13597993099622929</v>
      </c>
      <c r="CM140" s="68">
        <f t="shared" si="315"/>
        <v>-8.4940035860932128E-2</v>
      </c>
      <c r="CN140" s="68">
        <f t="shared" si="315"/>
        <v>0.37664063964726635</v>
      </c>
      <c r="CO140" s="68">
        <f t="shared" si="315"/>
        <v>0.12394821457813043</v>
      </c>
      <c r="CP140" s="68">
        <f t="shared" si="316"/>
        <v>0.50058885422539678</v>
      </c>
    </row>
    <row r="141" spans="1:94" x14ac:dyDescent="0.2">
      <c r="A141" t="str">
        <f t="shared" si="298"/>
        <v>81 Process, plant and machine operatives</v>
      </c>
      <c r="B141" s="27">
        <f t="shared" si="299"/>
        <v>3.2223978476439104E-2</v>
      </c>
      <c r="C141" s="27">
        <f t="shared" si="299"/>
        <v>-2.4026762775731313E-2</v>
      </c>
      <c r="D141" s="27">
        <f t="shared" si="299"/>
        <v>3.2775207198553001E-2</v>
      </c>
      <c r="E141" s="27">
        <f t="shared" si="299"/>
        <v>9.7106271734869992E-2</v>
      </c>
      <c r="F141" s="27">
        <f t="shared" si="300"/>
        <v>0.129881478933423</v>
      </c>
      <c r="L141" t="str">
        <f t="shared" si="317"/>
        <v>81 Process, plant and machine operatives</v>
      </c>
      <c r="M141" s="27">
        <f t="shared" si="301"/>
        <v>0.14847149911546159</v>
      </c>
      <c r="N141" s="27">
        <f t="shared" si="301"/>
        <v>-0.12309245656286738</v>
      </c>
      <c r="O141" s="27">
        <f t="shared" si="301"/>
        <v>0.31068606647325081</v>
      </c>
      <c r="P141" s="27">
        <f t="shared" si="301"/>
        <v>0.64088246448801101</v>
      </c>
      <c r="Q141" s="27">
        <f t="shared" si="302"/>
        <v>0.95156853096126182</v>
      </c>
      <c r="W141" t="str">
        <f t="shared" si="318"/>
        <v>81 Process, plant and machine operatives</v>
      </c>
      <c r="X141" s="27">
        <f t="shared" si="303"/>
        <v>0.12414397677706734</v>
      </c>
      <c r="Y141" s="27">
        <f t="shared" si="303"/>
        <v>-7.9220366210048354E-2</v>
      </c>
      <c r="Z141" s="27">
        <f t="shared" si="303"/>
        <v>0.77433216127081717</v>
      </c>
      <c r="AA141" s="27">
        <f t="shared" si="303"/>
        <v>1.6897781003105643</v>
      </c>
      <c r="AB141" s="27">
        <f t="shared" si="304"/>
        <v>2.4641102615813812</v>
      </c>
      <c r="AH141" t="str">
        <f t="shared" si="319"/>
        <v>81 Process, plant and machine operatives</v>
      </c>
      <c r="AI141" s="27">
        <f t="shared" si="305"/>
        <v>1.4430377871000211E-2</v>
      </c>
      <c r="AJ141" s="27">
        <f t="shared" si="305"/>
        <v>2.8053662335415064E-2</v>
      </c>
      <c r="AK141" s="27">
        <f t="shared" si="305"/>
        <v>0.28609710531592225</v>
      </c>
      <c r="AL141" s="27">
        <f t="shared" si="305"/>
        <v>0.39313552658707829</v>
      </c>
      <c r="AM141" s="27">
        <f t="shared" si="306"/>
        <v>0.67923263190300054</v>
      </c>
      <c r="AS141" t="str">
        <f t="shared" si="320"/>
        <v>81 Process, plant and machine operatives</v>
      </c>
      <c r="AT141" s="27">
        <f t="shared" si="307"/>
        <v>-5.0926174977835803E-2</v>
      </c>
      <c r="AU141" s="27">
        <f t="shared" si="307"/>
        <v>0.12138402323957176</v>
      </c>
      <c r="AV141" s="27">
        <f t="shared" si="307"/>
        <v>0.58007746857579967</v>
      </c>
      <c r="AW141" s="27">
        <f t="shared" si="307"/>
        <v>0.80222795382300438</v>
      </c>
      <c r="AX141" s="27">
        <f t="shared" si="308"/>
        <v>1.3823054223988041</v>
      </c>
      <c r="BD141" t="str">
        <f t="shared" si="321"/>
        <v>81 Process, plant and machine operatives</v>
      </c>
      <c r="BE141" s="27">
        <f t="shared" si="309"/>
        <v>1.100648968482087</v>
      </c>
      <c r="BF141" s="27">
        <f t="shared" si="309"/>
        <v>-1.4630359855849129</v>
      </c>
      <c r="BG141" s="27">
        <f t="shared" si="309"/>
        <v>3.4234544666327817</v>
      </c>
      <c r="BH141" s="27">
        <f t="shared" si="309"/>
        <v>2.3264901254992107</v>
      </c>
      <c r="BI141" s="27">
        <f t="shared" si="310"/>
        <v>5.7499445921319925</v>
      </c>
      <c r="BO141" t="str">
        <f t="shared" si="322"/>
        <v>81 Process, plant and machine operatives</v>
      </c>
      <c r="BP141" s="27">
        <f t="shared" si="311"/>
        <v>0.57893591442025283</v>
      </c>
      <c r="BQ141" s="27">
        <f t="shared" si="311"/>
        <v>-2.0960338646069481</v>
      </c>
      <c r="BR141" s="27">
        <f t="shared" si="311"/>
        <v>2.5243819287105307</v>
      </c>
      <c r="BS141" s="27">
        <f t="shared" si="311"/>
        <v>-0.81248389153667233</v>
      </c>
      <c r="BT141" s="27">
        <f t="shared" si="312"/>
        <v>1.7118980371738584</v>
      </c>
      <c r="BZ141" t="str">
        <f t="shared" si="323"/>
        <v>81 Process, plant and machine operatives</v>
      </c>
      <c r="CA141" s="68">
        <f t="shared" si="313"/>
        <v>-1.4157774765934565</v>
      </c>
      <c r="CB141" s="68">
        <f t="shared" si="313"/>
        <v>-1.0307187851285544</v>
      </c>
      <c r="CC141" s="68">
        <f t="shared" si="313"/>
        <v>0.64449373349730799</v>
      </c>
      <c r="CD141" s="68">
        <f t="shared" si="313"/>
        <v>-5.1759032780338359</v>
      </c>
      <c r="CE141" s="68">
        <f t="shared" si="314"/>
        <v>-4.5314095445365279</v>
      </c>
      <c r="CK141" t="str">
        <f t="shared" si="324"/>
        <v>81 Process, plant and machine operatives</v>
      </c>
      <c r="CL141" s="68">
        <f t="shared" si="315"/>
        <v>-0.91554544114139969</v>
      </c>
      <c r="CM141" s="68">
        <f t="shared" si="315"/>
        <v>-0.87133173071301284</v>
      </c>
      <c r="CN141" s="68">
        <f t="shared" si="315"/>
        <v>-1.2000171607318659</v>
      </c>
      <c r="CO141" s="68">
        <f t="shared" si="315"/>
        <v>-0.91754119574410686</v>
      </c>
      <c r="CP141" s="68">
        <f t="shared" si="316"/>
        <v>-2.117558356475973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1.7297833431762402E-2</v>
      </c>
      <c r="C142" s="27">
        <f t="shared" si="299"/>
        <v>4.3157536518852874E-3</v>
      </c>
      <c r="D142" s="27">
        <f t="shared" si="299"/>
        <v>3.7836078167484091E-2</v>
      </c>
      <c r="E142" s="27">
        <f t="shared" si="299"/>
        <v>6.2897204664758094E-2</v>
      </c>
      <c r="F142" s="27">
        <f t="shared" si="300"/>
        <v>0.10073328283224219</v>
      </c>
      <c r="L142" t="str">
        <f t="shared" si="317"/>
        <v>82 Transport and mobile machine drivers and operatives</v>
      </c>
      <c r="M142" s="27">
        <f t="shared" si="301"/>
        <v>0.11799900574350436</v>
      </c>
      <c r="N142" s="27">
        <f t="shared" si="301"/>
        <v>6.5875594655850356E-3</v>
      </c>
      <c r="O142" s="27">
        <f t="shared" si="301"/>
        <v>0.15894359272445469</v>
      </c>
      <c r="P142" s="27">
        <f t="shared" si="301"/>
        <v>0.29042183132598864</v>
      </c>
      <c r="Q142" s="27">
        <f t="shared" si="302"/>
        <v>0.44936542405044333</v>
      </c>
      <c r="W142" t="str">
        <f t="shared" si="318"/>
        <v>82 Transport and mobile machine drivers and operatives</v>
      </c>
      <c r="X142" s="27">
        <f t="shared" si="303"/>
        <v>0.12391729934555751</v>
      </c>
      <c r="Y142" s="27">
        <f t="shared" si="303"/>
        <v>0.3976296262830743</v>
      </c>
      <c r="Z142" s="27">
        <f t="shared" si="303"/>
        <v>0.30010450475951411</v>
      </c>
      <c r="AA142" s="27">
        <f t="shared" si="303"/>
        <v>0.66807567405234236</v>
      </c>
      <c r="AB142" s="27">
        <f t="shared" si="304"/>
        <v>0.96818017881185647</v>
      </c>
      <c r="AH142" t="str">
        <f t="shared" si="319"/>
        <v>82 Transport and mobile machine drivers and operatives</v>
      </c>
      <c r="AI142" s="27">
        <f t="shared" si="305"/>
        <v>5.0092709093417565E-2</v>
      </c>
      <c r="AJ142" s="27">
        <f t="shared" si="305"/>
        <v>0.25874988466816318</v>
      </c>
      <c r="AK142" s="27">
        <f t="shared" si="305"/>
        <v>0.16688330442943045</v>
      </c>
      <c r="AL142" s="27">
        <f t="shared" si="305"/>
        <v>0.37715631701862051</v>
      </c>
      <c r="AM142" s="27">
        <f t="shared" si="306"/>
        <v>0.54403962144805096</v>
      </c>
      <c r="AS142" t="str">
        <f t="shared" si="320"/>
        <v>82 Transport and mobile machine drivers and operatives</v>
      </c>
      <c r="AT142" s="27">
        <f t="shared" si="307"/>
        <v>2.3314228777889356E-2</v>
      </c>
      <c r="AU142" s="27">
        <f t="shared" si="307"/>
        <v>0.33890097429400612</v>
      </c>
      <c r="AV142" s="27">
        <f t="shared" si="307"/>
        <v>0.26306790090521726</v>
      </c>
      <c r="AW142" s="27">
        <f t="shared" si="307"/>
        <v>0.492946392436032</v>
      </c>
      <c r="AX142" s="27">
        <f t="shared" si="308"/>
        <v>0.75601429334124925</v>
      </c>
      <c r="BD142" t="str">
        <f t="shared" si="321"/>
        <v>82 Transport and mobile machine drivers and operatives</v>
      </c>
      <c r="BE142" s="27">
        <f t="shared" si="309"/>
        <v>1.5940213635500236</v>
      </c>
      <c r="BF142" s="27">
        <f t="shared" si="309"/>
        <v>-0.40978963363269294</v>
      </c>
      <c r="BG142" s="27">
        <f t="shared" si="309"/>
        <v>1.4184737195358625</v>
      </c>
      <c r="BH142" s="27">
        <f t="shared" si="309"/>
        <v>1.9027015880372193</v>
      </c>
      <c r="BI142" s="27">
        <f t="shared" si="310"/>
        <v>3.3211753075730819</v>
      </c>
      <c r="BO142" t="str">
        <f t="shared" si="322"/>
        <v>82 Transport and mobile machine drivers and operatives</v>
      </c>
      <c r="BP142" s="27">
        <f t="shared" si="311"/>
        <v>2.1291769689876077</v>
      </c>
      <c r="BQ142" s="27">
        <f t="shared" si="311"/>
        <v>-0.99389104119920013</v>
      </c>
      <c r="BR142" s="27">
        <f t="shared" si="311"/>
        <v>0.77003497691266709</v>
      </c>
      <c r="BS142" s="27">
        <f t="shared" si="311"/>
        <v>-2.7243790792532252E-2</v>
      </c>
      <c r="BT142" s="27">
        <f t="shared" si="312"/>
        <v>0.74279118612013484</v>
      </c>
      <c r="BZ142" t="str">
        <f t="shared" si="323"/>
        <v>82 Transport and mobile machine drivers and operatives</v>
      </c>
      <c r="CA142" s="68">
        <f t="shared" si="313"/>
        <v>-0.45387862042198535</v>
      </c>
      <c r="CB142" s="68">
        <f t="shared" si="313"/>
        <v>0.14062351322857047</v>
      </c>
      <c r="CC142" s="68">
        <f t="shared" si="313"/>
        <v>-1.6514649417623648</v>
      </c>
      <c r="CD142" s="68">
        <f t="shared" si="313"/>
        <v>-2.8091427520148375</v>
      </c>
      <c r="CE142" s="68">
        <f t="shared" si="314"/>
        <v>-4.4606076937772023</v>
      </c>
      <c r="CK142" t="str">
        <f t="shared" si="324"/>
        <v>82 Transport and mobile machine drivers and operatives</v>
      </c>
      <c r="CL142" s="68">
        <f t="shared" si="315"/>
        <v>0.42909023020236958</v>
      </c>
      <c r="CM142" s="68">
        <f t="shared" si="315"/>
        <v>-0.43100863830376657</v>
      </c>
      <c r="CN142" s="68">
        <f t="shared" si="315"/>
        <v>0.16073010679782307</v>
      </c>
      <c r="CO142" s="68">
        <f t="shared" si="315"/>
        <v>-1.9889836754108643</v>
      </c>
      <c r="CP142" s="68">
        <f t="shared" si="316"/>
        <v>-1.8282535686130412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8.0554468259446668E-5</v>
      </c>
      <c r="C143" s="27">
        <f t="shared" si="299"/>
        <v>-1.0722973019574287E-4</v>
      </c>
      <c r="D143" s="27">
        <f t="shared" si="299"/>
        <v>-2.0710410186621821E-5</v>
      </c>
      <c r="E143" s="27">
        <f t="shared" si="299"/>
        <v>2.4739785642355057E-4</v>
      </c>
      <c r="F143" s="27">
        <f t="shared" si="300"/>
        <v>2.2668744623692875E-4</v>
      </c>
      <c r="L143" t="str">
        <f t="shared" si="317"/>
        <v>91 Elementary trades and related occupations</v>
      </c>
      <c r="M143" s="27">
        <f t="shared" si="301"/>
        <v>5.5479970310728488E-2</v>
      </c>
      <c r="N143" s="27">
        <f t="shared" si="301"/>
        <v>-3.4293773370570602E-2</v>
      </c>
      <c r="O143" s="27">
        <f t="shared" si="301"/>
        <v>3.6253984243274029E-2</v>
      </c>
      <c r="P143" s="27">
        <f t="shared" si="301"/>
        <v>0.11998495958399741</v>
      </c>
      <c r="Q143" s="27">
        <f t="shared" si="302"/>
        <v>0.15623894382727144</v>
      </c>
      <c r="W143" t="str">
        <f t="shared" si="318"/>
        <v>91 Elementary trades and related occupations</v>
      </c>
      <c r="X143" s="27">
        <f t="shared" si="303"/>
        <v>2.2879340836217676E-2</v>
      </c>
      <c r="Y143" s="27">
        <f t="shared" si="303"/>
        <v>4.1517814156580513E-2</v>
      </c>
      <c r="Z143" s="27">
        <f t="shared" si="303"/>
        <v>-2.4936502900417712E-2</v>
      </c>
      <c r="AA143" s="27">
        <f t="shared" si="303"/>
        <v>0.1924640502842826</v>
      </c>
      <c r="AB143" s="27">
        <f t="shared" si="304"/>
        <v>0.16752754738386488</v>
      </c>
      <c r="AH143" t="str">
        <f t="shared" si="319"/>
        <v>91 Elementary trades and related occupations</v>
      </c>
      <c r="AI143" s="27">
        <f t="shared" si="305"/>
        <v>3.8303600632082602E-2</v>
      </c>
      <c r="AJ143" s="27">
        <f t="shared" si="305"/>
        <v>3.105536594550462E-2</v>
      </c>
      <c r="AK143" s="27">
        <f t="shared" si="305"/>
        <v>-4.0807749097689583E-2</v>
      </c>
      <c r="AL143" s="27">
        <f t="shared" si="305"/>
        <v>0.17848506224060789</v>
      </c>
      <c r="AM143" s="27">
        <f t="shared" si="306"/>
        <v>0.13767731314291831</v>
      </c>
      <c r="AS143" t="str">
        <f t="shared" si="320"/>
        <v>91 Elementary trades and related occupations</v>
      </c>
      <c r="AT143" s="27">
        <f t="shared" si="307"/>
        <v>-1.0114992389980482E-2</v>
      </c>
      <c r="AU143" s="27">
        <f t="shared" si="307"/>
        <v>0.10957506607927892</v>
      </c>
      <c r="AV143" s="27">
        <f t="shared" si="307"/>
        <v>-2.5830671235185343E-2</v>
      </c>
      <c r="AW143" s="27">
        <f t="shared" si="307"/>
        <v>0.13975953898306326</v>
      </c>
      <c r="AX143" s="27">
        <f t="shared" si="308"/>
        <v>0.11392886774787792</v>
      </c>
      <c r="BD143" t="str">
        <f t="shared" si="321"/>
        <v>91 Elementary trades and related occupations</v>
      </c>
      <c r="BE143" s="27">
        <f t="shared" si="309"/>
        <v>-7.542189676066835E-2</v>
      </c>
      <c r="BF143" s="27">
        <f t="shared" si="309"/>
        <v>-0.31733871681974257</v>
      </c>
      <c r="BG143" s="27">
        <f t="shared" si="309"/>
        <v>-0.24096761506528219</v>
      </c>
      <c r="BH143" s="27">
        <f t="shared" si="309"/>
        <v>0.39887658590149844</v>
      </c>
      <c r="BI143" s="27">
        <f t="shared" si="310"/>
        <v>0.15790897083621624</v>
      </c>
      <c r="BO143" t="str">
        <f t="shared" si="322"/>
        <v>91 Elementary trades and related occupations</v>
      </c>
      <c r="BP143" s="27">
        <f t="shared" si="311"/>
        <v>-0.66866436913086691</v>
      </c>
      <c r="BQ143" s="27">
        <f t="shared" si="311"/>
        <v>-0.5500661531172204</v>
      </c>
      <c r="BR143" s="27">
        <f t="shared" si="311"/>
        <v>-1.0034994073193233</v>
      </c>
      <c r="BS143" s="27">
        <f t="shared" si="311"/>
        <v>-0.44538754694125648</v>
      </c>
      <c r="BT143" s="27">
        <f t="shared" si="312"/>
        <v>-1.4488869542605798</v>
      </c>
      <c r="BZ143" t="str">
        <f t="shared" si="323"/>
        <v>91 Elementary trades and related occupations</v>
      </c>
      <c r="CA143" s="68">
        <f t="shared" si="313"/>
        <v>-1.2313176435952506</v>
      </c>
      <c r="CB143" s="68">
        <f t="shared" si="313"/>
        <v>-0.39888134511859352</v>
      </c>
      <c r="CC143" s="68">
        <f t="shared" si="313"/>
        <v>-1.6263238339851265</v>
      </c>
      <c r="CD143" s="68">
        <f t="shared" si="313"/>
        <v>-1.1079308681612954</v>
      </c>
      <c r="CE143" s="68">
        <f t="shared" si="314"/>
        <v>-2.7342547021464219</v>
      </c>
      <c r="CK143" t="str">
        <f t="shared" si="324"/>
        <v>91 Elementary trades and related occupations</v>
      </c>
      <c r="CL143" s="68">
        <f t="shared" si="315"/>
        <v>-0.27173682571014934</v>
      </c>
      <c r="CM143" s="68">
        <f t="shared" si="315"/>
        <v>-0.42653691717341014</v>
      </c>
      <c r="CN143" s="68">
        <f t="shared" si="315"/>
        <v>-0.2281473791186599</v>
      </c>
      <c r="CO143" s="68">
        <f t="shared" si="315"/>
        <v>-0.57973644479992381</v>
      </c>
      <c r="CP143" s="68">
        <f t="shared" si="316"/>
        <v>-0.80788382391858371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1.1094206478241664E-2</v>
      </c>
      <c r="C144" s="27">
        <f t="shared" si="299"/>
        <v>-1.0909385481627676E-2</v>
      </c>
      <c r="D144" s="27">
        <f t="shared" si="299"/>
        <v>2.4001748193061612E-2</v>
      </c>
      <c r="E144" s="27">
        <f t="shared" si="299"/>
        <v>4.306876245054761E-2</v>
      </c>
      <c r="F144" s="27">
        <f t="shared" si="300"/>
        <v>6.7070510643609221E-2</v>
      </c>
      <c r="L144" t="str">
        <f t="shared" ref="L144" si="325">A144</f>
        <v>92 Elementary administration and service occupations</v>
      </c>
      <c r="M144" s="27">
        <f t="shared" si="301"/>
        <v>0.39392328935353782</v>
      </c>
      <c r="N144" s="27">
        <f t="shared" si="301"/>
        <v>-0.25145912245178792</v>
      </c>
      <c r="O144" s="27">
        <f t="shared" si="301"/>
        <v>0.59004732996394149</v>
      </c>
      <c r="P144" s="27">
        <f t="shared" si="301"/>
        <v>1.1433427683791448</v>
      </c>
      <c r="Q144" s="27">
        <f t="shared" si="302"/>
        <v>1.7333900983430863</v>
      </c>
      <c r="W144" t="str">
        <f t="shared" ref="W144" si="326">A144</f>
        <v>92 Elementary administration and service occupations</v>
      </c>
      <c r="X144" s="27">
        <f t="shared" si="303"/>
        <v>0.58857562180170575</v>
      </c>
      <c r="Y144" s="27">
        <f t="shared" si="303"/>
        <v>0.19816257130462134</v>
      </c>
      <c r="Z144" s="27">
        <f t="shared" si="303"/>
        <v>1.4000899471694952</v>
      </c>
      <c r="AA144" s="27">
        <f t="shared" si="303"/>
        <v>2.8861562650856101</v>
      </c>
      <c r="AB144" s="27">
        <f t="shared" si="304"/>
        <v>4.2862462122551053</v>
      </c>
      <c r="AH144" t="str">
        <f t="shared" ref="AH144" si="327">L144</f>
        <v>92 Elementary administration and service occupations</v>
      </c>
      <c r="AI144" s="27">
        <f t="shared" si="305"/>
        <v>0.1789046298114938</v>
      </c>
      <c r="AJ144" s="27">
        <f t="shared" si="305"/>
        <v>0.12196115904892713</v>
      </c>
      <c r="AK144" s="27">
        <f t="shared" si="305"/>
        <v>0.61666763345647269</v>
      </c>
      <c r="AL144" s="27">
        <f t="shared" si="305"/>
        <v>1.4131708510213441</v>
      </c>
      <c r="AM144" s="27">
        <f t="shared" si="306"/>
        <v>2.0298384844778168</v>
      </c>
      <c r="AS144" t="str">
        <f t="shared" ref="AS144" si="328">W144</f>
        <v>92 Elementary administration and service occupations</v>
      </c>
      <c r="AT144" s="27">
        <f t="shared" si="307"/>
        <v>0.18746824662325956</v>
      </c>
      <c r="AU144" s="27">
        <f t="shared" si="307"/>
        <v>0.16563885483503649</v>
      </c>
      <c r="AV144" s="27">
        <f t="shared" si="307"/>
        <v>0.45155033436606695</v>
      </c>
      <c r="AW144" s="27">
        <f t="shared" si="307"/>
        <v>1.1287550907215911</v>
      </c>
      <c r="AX144" s="27">
        <f t="shared" si="308"/>
        <v>1.580305425087658</v>
      </c>
      <c r="BD144" t="str">
        <f t="shared" ref="BD144" si="329">AH144</f>
        <v>92 Elementary administration and service occupations</v>
      </c>
      <c r="BE144" s="27">
        <f t="shared" si="309"/>
        <v>0.39874416002403024</v>
      </c>
      <c r="BF144" s="27">
        <f t="shared" si="309"/>
        <v>-1.0654268455346418</v>
      </c>
      <c r="BG144" s="27">
        <f t="shared" si="309"/>
        <v>-0.11112900211567833</v>
      </c>
      <c r="BH144" s="27">
        <f t="shared" si="309"/>
        <v>0.55178893527551409</v>
      </c>
      <c r="BI144" s="27">
        <f t="shared" si="310"/>
        <v>0.44065993315983576</v>
      </c>
      <c r="BO144" t="str">
        <f t="shared" ref="BO144" si="330">AS144</f>
        <v>92 Elementary administration and service occupations</v>
      </c>
      <c r="BP144" s="27">
        <f t="shared" si="311"/>
        <v>-5.4757583656847686E-2</v>
      </c>
      <c r="BQ144" s="27">
        <f t="shared" si="311"/>
        <v>-2.8692565003636297</v>
      </c>
      <c r="BR144" s="27">
        <f t="shared" si="311"/>
        <v>-0.67905515904947578</v>
      </c>
      <c r="BS144" s="27">
        <f t="shared" si="311"/>
        <v>-3.0397728383957059</v>
      </c>
      <c r="BT144" s="27">
        <f t="shared" si="312"/>
        <v>-3.7188279974451817</v>
      </c>
      <c r="BZ144" t="str">
        <f t="shared" ref="BZ144" si="331">BD144</f>
        <v>92 Elementary administration and service occupations</v>
      </c>
      <c r="CA144" s="68">
        <f t="shared" si="313"/>
        <v>-6.0237147551660186</v>
      </c>
      <c r="CB144" s="68">
        <f t="shared" si="313"/>
        <v>-1.1057534417264243</v>
      </c>
      <c r="CC144" s="68">
        <f t="shared" si="313"/>
        <v>-1.1381873601781329</v>
      </c>
      <c r="CD144" s="68">
        <f t="shared" si="313"/>
        <v>-8.2913341256449531</v>
      </c>
      <c r="CE144" s="68">
        <f t="shared" si="314"/>
        <v>-9.429521485823086</v>
      </c>
      <c r="CK144" t="str">
        <f t="shared" ref="CK144" si="332">BO144</f>
        <v>92 Elementary administration and service occupations</v>
      </c>
      <c r="CL144" s="68">
        <f t="shared" si="315"/>
        <v>-3.1269943681757901</v>
      </c>
      <c r="CM144" s="68">
        <f t="shared" si="315"/>
        <v>-2.3368693207407301</v>
      </c>
      <c r="CN144" s="68">
        <f t="shared" si="315"/>
        <v>-1.6000246285595834</v>
      </c>
      <c r="CO144" s="68">
        <f t="shared" si="315"/>
        <v>-2.1232399798621961</v>
      </c>
      <c r="CP144" s="68">
        <f t="shared" si="316"/>
        <v>-3.7232646084217795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4.0994880589445515</v>
      </c>
      <c r="C146" s="29">
        <f>D35-C35</f>
        <v>-0.8029819497721391</v>
      </c>
      <c r="D146" s="29">
        <f>E35-D35</f>
        <v>3.0500239163215142</v>
      </c>
      <c r="E146" s="29">
        <f>F35-E35</f>
        <v>5.1742288714138098</v>
      </c>
      <c r="F146" s="29">
        <f t="shared" ref="F146" si="334">F35-D35</f>
        <v>8.224252787735324</v>
      </c>
      <c r="L146" s="24" t="str">
        <f t="shared" ref="L146" si="335">L35</f>
        <v>All occupations</v>
      </c>
      <c r="M146" s="29">
        <f>N35-M35</f>
        <v>30.926443507587337</v>
      </c>
      <c r="N146" s="29">
        <f t="shared" ref="N146" si="336">O35-N35</f>
        <v>-7.0034792033728195</v>
      </c>
      <c r="O146" s="29">
        <f>P35-O35</f>
        <v>20.685609612573586</v>
      </c>
      <c r="P146" s="29">
        <f>Q35-P35</f>
        <v>36.811129953733314</v>
      </c>
      <c r="Q146" s="29">
        <f>Q35-O35</f>
        <v>57.4967395663069</v>
      </c>
      <c r="W146" s="24" t="str">
        <f t="shared" ref="W146" si="337">W35</f>
        <v>All occupations</v>
      </c>
      <c r="X146" s="29">
        <f>Y35-X35</f>
        <v>14.067702038819789</v>
      </c>
      <c r="Y146" s="29">
        <f t="shared" ref="Y146" si="338">Z35-Y35</f>
        <v>20.282856476570942</v>
      </c>
      <c r="Z146" s="29">
        <f>AA35-Z35</f>
        <v>19.526038607359112</v>
      </c>
      <c r="AA146" s="29">
        <f>AB35-AA35</f>
        <v>47.59792250308638</v>
      </c>
      <c r="AB146" s="29">
        <f>AB35-Z35</f>
        <v>67.123961110445492</v>
      </c>
      <c r="AH146" s="24" t="str">
        <f t="shared" ref="AH146" si="339">AH35</f>
        <v>All occupations</v>
      </c>
      <c r="AI146" s="29">
        <f>AJ35-AI35</f>
        <v>-1.1082050268581156</v>
      </c>
      <c r="AJ146" s="29">
        <f t="shared" ref="AJ146" si="340">AK35-AJ35</f>
        <v>2.8530129046607726</v>
      </c>
      <c r="AK146" s="29">
        <f>AL35-AK35</f>
        <v>1.1879392462724709</v>
      </c>
      <c r="AL146" s="29">
        <f>AM35-AL35</f>
        <v>8.5816159213212089</v>
      </c>
      <c r="AM146" s="29">
        <f>AM35-AK35</f>
        <v>9.7695551675936798</v>
      </c>
      <c r="AS146" s="24" t="str">
        <f t="shared" ref="AS146" si="341">AS35</f>
        <v>All occupations</v>
      </c>
      <c r="AT146" s="29">
        <f>AU35-AT35</f>
        <v>1.1136357625811755</v>
      </c>
      <c r="AU146" s="29">
        <f t="shared" ref="AU146" si="342">AV35-AU35</f>
        <v>6.6780743588984279</v>
      </c>
      <c r="AV146" s="29">
        <f>AW35-AV35</f>
        <v>3.0689806459423679</v>
      </c>
      <c r="AW146" s="29">
        <f>AX35-AW35</f>
        <v>11.855159150823695</v>
      </c>
      <c r="AX146" s="29">
        <f>AX35-AV35</f>
        <v>14.924139796766063</v>
      </c>
      <c r="BD146" s="24" t="str">
        <f t="shared" ref="BD146" si="343">BD35</f>
        <v>All occupations</v>
      </c>
      <c r="BE146" s="29">
        <f>BF35-BE35</f>
        <v>25.510384203738397</v>
      </c>
      <c r="BF146" s="29">
        <f t="shared" ref="BF146" si="344">BG35-BF35</f>
        <v>-4.8081909119157444</v>
      </c>
      <c r="BG146" s="29">
        <f>BH35-BG35</f>
        <v>3.4288517000985905</v>
      </c>
      <c r="BH146" s="29">
        <f>BI35-BH35</f>
        <v>10.773991379477224</v>
      </c>
      <c r="BI146" s="29">
        <f>BI35-BG35</f>
        <v>14.202843079575814</v>
      </c>
      <c r="BO146" s="24" t="str">
        <f t="shared" ref="BO146" si="345">BO35</f>
        <v>All occupations</v>
      </c>
      <c r="BP146" s="29">
        <f>BQ35-BP35</f>
        <v>5.3354841139299936</v>
      </c>
      <c r="BQ146" s="29">
        <f t="shared" ref="BQ146" si="346">BR35-BQ35</f>
        <v>-10.992071732514717</v>
      </c>
      <c r="BR146" s="29">
        <f>BS35-BR35</f>
        <v>-17.098688752610627</v>
      </c>
      <c r="BS146" s="29">
        <f>BT35-BS35</f>
        <v>-35.412924434957148</v>
      </c>
      <c r="BT146" s="29">
        <f>BT35-BR35</f>
        <v>-52.511613187567775</v>
      </c>
      <c r="BZ146" s="24" t="str">
        <f t="shared" ref="BZ146" si="347">BZ35</f>
        <v>All occupations</v>
      </c>
      <c r="CA146" s="70">
        <f>CB35-CA35</f>
        <v>-25.069138127283424</v>
      </c>
      <c r="CB146" s="70">
        <f t="shared" ref="CB146" si="348">CC35-CB35</f>
        <v>-1.9027940012533122</v>
      </c>
      <c r="CC146" s="70">
        <f>CD35-CC35</f>
        <v>-17.20904322188558</v>
      </c>
      <c r="CD146" s="70">
        <f>CE35-CD35</f>
        <v>-46.525724892675143</v>
      </c>
      <c r="CE146" s="70">
        <f>CE35-CC35</f>
        <v>-63.734768114560723</v>
      </c>
      <c r="CK146" s="24" t="str">
        <f t="shared" ref="CK146" si="349">CK35</f>
        <v>All occupations</v>
      </c>
      <c r="CL146" s="70">
        <f>CM35-CL35</f>
        <v>-3.8537945314602382</v>
      </c>
      <c r="CM146" s="70">
        <f t="shared" ref="CM146" si="350">CN35-CM35</f>
        <v>-7.3924259413016173</v>
      </c>
      <c r="CN146" s="70">
        <f>CO35-CN35</f>
        <v>-2.182711754070894</v>
      </c>
      <c r="CO146" s="70">
        <f>CP35-CO35</f>
        <v>-10.049398452223421</v>
      </c>
      <c r="CP146" s="70">
        <f>CP35-CN35</f>
        <v>-12.232110206294315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Derby, Derbyshire, Nottingham and Nottinghamshire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1.025432954529256</v>
      </c>
      <c r="C8" s="69">
        <f>'Basic T2'!O8</f>
        <v>8.5978904862078949</v>
      </c>
      <c r="D8" s="69">
        <f>'Basic T2'!Z8</f>
        <v>22.727419272775883</v>
      </c>
      <c r="E8" s="69">
        <f>'Basic T2'!AK8</f>
        <v>4.2251836437928354</v>
      </c>
      <c r="F8" s="69">
        <f>'Basic T2'!AV8</f>
        <v>6.6590658130261371</v>
      </c>
      <c r="G8" s="69">
        <f>'Basic T2'!BG8</f>
        <v>16.713153245095494</v>
      </c>
      <c r="H8" s="69">
        <f>'Basic T2'!BR8</f>
        <v>11.652744550680527</v>
      </c>
      <c r="I8" s="69">
        <f>'Basic T2'!CC8</f>
        <v>8.5147635223672449</v>
      </c>
      <c r="J8" s="69">
        <f>'Basic T2'!CN8</f>
        <v>1.3989376344562334</v>
      </c>
      <c r="K8" s="309">
        <f>SUM(B8:J8)</f>
        <v>81.514591122931506</v>
      </c>
      <c r="L8" s="97"/>
      <c r="M8" s="97">
        <f t="shared" ref="M8:M33" si="0">B8/B$35*100</f>
        <v>7.1567724301970905</v>
      </c>
      <c r="N8" s="97">
        <f t="shared" ref="N8:N33" si="1">C8/C$35*100</f>
        <v>8.779796353844544</v>
      </c>
      <c r="O8" s="97">
        <f t="shared" ref="O8:O33" si="2">D8/D$35*100</f>
        <v>10.857639059852161</v>
      </c>
      <c r="P8" s="97">
        <f t="shared" ref="P8:P33" si="3">E8/E$35*100</f>
        <v>7.1714703256983618</v>
      </c>
      <c r="Q8" s="97">
        <f t="shared" ref="Q8:Q33" si="4">F8/F$35*100</f>
        <v>10.894521311154341</v>
      </c>
      <c r="R8" s="97">
        <f t="shared" ref="R8:R33" si="5">G8/G$35*100</f>
        <v>6.9067101434196561</v>
      </c>
      <c r="S8" s="97">
        <f t="shared" ref="S8:S33" si="6">H8/H$35*100</f>
        <v>5.2320618916980797</v>
      </c>
      <c r="T8" s="97">
        <f t="shared" ref="T8:T33" si="7">I8/I$35*100</f>
        <v>6.010211045634847</v>
      </c>
      <c r="U8" s="97">
        <f t="shared" ref="U8:U33" si="8">J8/J$35*100</f>
        <v>3.658765412810991</v>
      </c>
      <c r="V8" s="97">
        <f t="shared" ref="V8:V33" si="9">K8/K$35*100</f>
        <v>7.5043790223343327</v>
      </c>
      <c r="W8" s="97"/>
      <c r="X8" s="97">
        <f t="shared" ref="X8:X32" si="10">IF($K8&gt;0,B8/$K8*100,0)</f>
        <v>1.257974726246015</v>
      </c>
      <c r="Y8" s="97">
        <f t="shared" ref="Y8:AG23" si="11">IF($K8&gt;0,C8/$K8*100,0)</f>
        <v>10.547670506304184</v>
      </c>
      <c r="Z8" s="97">
        <f t="shared" si="11"/>
        <v>27.881412345552764</v>
      </c>
      <c r="AA8" s="97">
        <f t="shared" si="11"/>
        <v>5.1833464237351929</v>
      </c>
      <c r="AB8" s="97">
        <f t="shared" si="11"/>
        <v>8.1691703550149111</v>
      </c>
      <c r="AC8" s="97">
        <f t="shared" si="11"/>
        <v>20.503265752619086</v>
      </c>
      <c r="AD8" s="97">
        <f t="shared" si="11"/>
        <v>14.295286758056747</v>
      </c>
      <c r="AE8" s="97">
        <f t="shared" si="11"/>
        <v>10.445692489000157</v>
      </c>
      <c r="AF8" s="97">
        <f>IF($K8&gt;0,J8/$K8*100,0)</f>
        <v>1.7161806434709423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0.36254216202368872</v>
      </c>
      <c r="C9" s="69">
        <f>'Basic T2'!O9</f>
        <v>3.1893615688372758</v>
      </c>
      <c r="D9" s="69">
        <f>'Basic T2'!Z9</f>
        <v>7.9103812920496219</v>
      </c>
      <c r="E9" s="69">
        <f>'Basic T2'!AK9</f>
        <v>2.1819503886399891</v>
      </c>
      <c r="F9" s="69">
        <f>'Basic T2'!AV9</f>
        <v>2.5965248076406371</v>
      </c>
      <c r="G9" s="69">
        <f>'Basic T2'!BG9</f>
        <v>7.1356097661044009</v>
      </c>
      <c r="H9" s="69">
        <f>'Basic T2'!BR9</f>
        <v>6.7180400235992375</v>
      </c>
      <c r="I9" s="69">
        <f>'Basic T2'!CC9</f>
        <v>4.5180107811132286</v>
      </c>
      <c r="J9" s="69">
        <f>'Basic T2'!CN9</f>
        <v>1.3965486215819438</v>
      </c>
      <c r="K9" s="309">
        <f>SUM(B9:J9)</f>
        <v>36.008969411590023</v>
      </c>
      <c r="L9" s="97"/>
      <c r="M9" s="97">
        <f t="shared" si="0"/>
        <v>2.5302792722770415</v>
      </c>
      <c r="N9" s="97">
        <f t="shared" si="1"/>
        <v>3.2568390023213363</v>
      </c>
      <c r="O9" s="97">
        <f t="shared" si="2"/>
        <v>3.7790504880491689</v>
      </c>
      <c r="P9" s="97">
        <f t="shared" si="3"/>
        <v>3.7034585436932823</v>
      </c>
      <c r="Q9" s="97">
        <f t="shared" si="4"/>
        <v>4.2480275230868649</v>
      </c>
      <c r="R9" s="97">
        <f t="shared" si="5"/>
        <v>2.948790550071692</v>
      </c>
      <c r="S9" s="97">
        <f t="shared" si="6"/>
        <v>3.0163882029254045</v>
      </c>
      <c r="T9" s="97">
        <f t="shared" si="7"/>
        <v>3.1890725126556116</v>
      </c>
      <c r="U9" s="97">
        <f t="shared" si="8"/>
        <v>3.6525172159936905</v>
      </c>
      <c r="V9" s="97">
        <f t="shared" si="9"/>
        <v>3.3150501149014007</v>
      </c>
      <c r="W9" s="97"/>
      <c r="X9" s="97">
        <f t="shared" si="10"/>
        <v>1.0068107139633913</v>
      </c>
      <c r="Y9" s="97">
        <f t="shared" si="11"/>
        <v>8.8571309341908915</v>
      </c>
      <c r="Z9" s="97">
        <f t="shared" si="11"/>
        <v>21.967808080348856</v>
      </c>
      <c r="AA9" s="97">
        <f t="shared" si="11"/>
        <v>6.0594635844748614</v>
      </c>
      <c r="AB9" s="97">
        <f t="shared" si="11"/>
        <v>7.2107723438619349</v>
      </c>
      <c r="AC9" s="97">
        <f t="shared" si="11"/>
        <v>19.816201026313458</v>
      </c>
      <c r="AD9" s="97">
        <f t="shared" si="11"/>
        <v>18.656573996358077</v>
      </c>
      <c r="AE9" s="97">
        <f t="shared" si="11"/>
        <v>12.546903882395032</v>
      </c>
      <c r="AF9" s="97">
        <f t="shared" si="11"/>
        <v>3.8783354380934982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2.9927833532132486</v>
      </c>
      <c r="C10" s="69">
        <f>'Basic T2'!O10</f>
        <v>11.4940065242349</v>
      </c>
      <c r="D10" s="69">
        <f>'Basic T2'!Z10</f>
        <v>21.762089311941036</v>
      </c>
      <c r="E10" s="69">
        <f>'Basic T2'!AK10</f>
        <v>2.3272195992229641</v>
      </c>
      <c r="F10" s="69">
        <f>'Basic T2'!AV10</f>
        <v>6.2505877641495831</v>
      </c>
      <c r="G10" s="69">
        <f>'Basic T2'!BG10</f>
        <v>10.936695852870047</v>
      </c>
      <c r="H10" s="69">
        <f>'Basic T2'!BR10</f>
        <v>6.956619412326944</v>
      </c>
      <c r="I10" s="69">
        <f>'Basic T2'!CC10</f>
        <v>4.3862344343824491</v>
      </c>
      <c r="J10" s="69">
        <f>'Basic T2'!CN10</f>
        <v>0.77523245184506873</v>
      </c>
      <c r="K10" s="309">
        <f t="shared" ref="K10:K32" si="12">SUM(B10:J10)</f>
        <v>67.881468704186247</v>
      </c>
      <c r="L10" s="97"/>
      <c r="M10" s="97">
        <f t="shared" si="0"/>
        <v>20.887440078090741</v>
      </c>
      <c r="N10" s="97">
        <f t="shared" si="1"/>
        <v>11.737185619475323</v>
      </c>
      <c r="O10" s="97">
        <f t="shared" si="2"/>
        <v>10.396469044787542</v>
      </c>
      <c r="P10" s="97">
        <f t="shared" si="3"/>
        <v>3.9500262483808455</v>
      </c>
      <c r="Q10" s="97">
        <f t="shared" si="4"/>
        <v>10.226233456134324</v>
      </c>
      <c r="R10" s="97">
        <f t="shared" si="5"/>
        <v>4.5195892764687953</v>
      </c>
      <c r="S10" s="97">
        <f t="shared" si="6"/>
        <v>3.1235099305559957</v>
      </c>
      <c r="T10" s="97">
        <f t="shared" si="7"/>
        <v>3.0960571690592515</v>
      </c>
      <c r="U10" s="97">
        <f t="shared" si="8"/>
        <v>2.0275340457202757</v>
      </c>
      <c r="V10" s="97">
        <f t="shared" si="9"/>
        <v>6.2492893938547178</v>
      </c>
      <c r="W10" s="97"/>
      <c r="X10" s="97">
        <f t="shared" si="10"/>
        <v>4.4088370660558258</v>
      </c>
      <c r="Y10" s="97">
        <f t="shared" si="11"/>
        <v>16.932465875662565</v>
      </c>
      <c r="Z10" s="97">
        <f t="shared" si="11"/>
        <v>32.058954715278531</v>
      </c>
      <c r="AA10" s="97">
        <f t="shared" si="11"/>
        <v>3.4283577589702983</v>
      </c>
      <c r="AB10" s="97">
        <f t="shared" si="11"/>
        <v>9.2080915211018546</v>
      </c>
      <c r="AC10" s="97">
        <f t="shared" si="11"/>
        <v>16.111460258071258</v>
      </c>
      <c r="AD10" s="97">
        <f t="shared" si="11"/>
        <v>10.248186353542952</v>
      </c>
      <c r="AE10" s="97">
        <f t="shared" si="11"/>
        <v>6.4616080325202958</v>
      </c>
      <c r="AF10" s="97">
        <f t="shared" si="11"/>
        <v>1.1420384187964103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2.7410325026172928</v>
      </c>
      <c r="C11" s="69">
        <f>'Basic T2'!O11</f>
        <v>8.0704778816289036</v>
      </c>
      <c r="D11" s="69">
        <f>'Basic T2'!Z11</f>
        <v>18.296062852187003</v>
      </c>
      <c r="E11" s="69">
        <f>'Basic T2'!AK11</f>
        <v>5.7162861234034832</v>
      </c>
      <c r="F11" s="69">
        <f>'Basic T2'!AV11</f>
        <v>1.3201775337598607</v>
      </c>
      <c r="G11" s="69">
        <f>'Basic T2'!BG11</f>
        <v>5.0557676066861328</v>
      </c>
      <c r="H11" s="69">
        <f>'Basic T2'!BR11</f>
        <v>3.6781685535582214</v>
      </c>
      <c r="I11" s="69">
        <f>'Basic T2'!CC11</f>
        <v>1.988944540509533</v>
      </c>
      <c r="J11" s="69">
        <f>'Basic T2'!CN11</f>
        <v>0.22827617794541663</v>
      </c>
      <c r="K11" s="309">
        <f t="shared" si="12"/>
        <v>47.09519377229585</v>
      </c>
      <c r="L11" s="97"/>
      <c r="M11" s="97">
        <f t="shared" si="0"/>
        <v>19.130403171030427</v>
      </c>
      <c r="N11" s="97">
        <f t="shared" si="1"/>
        <v>8.2412252624725024</v>
      </c>
      <c r="O11" s="97">
        <f t="shared" si="2"/>
        <v>8.7406336936535407</v>
      </c>
      <c r="P11" s="97">
        <f t="shared" si="3"/>
        <v>9.7023419011416081</v>
      </c>
      <c r="Q11" s="97">
        <f t="shared" si="4"/>
        <v>2.1598678673394764</v>
      </c>
      <c r="R11" s="97">
        <f t="shared" si="5"/>
        <v>2.0892958318394284</v>
      </c>
      <c r="S11" s="97">
        <f t="shared" si="6"/>
        <v>1.651491237675019</v>
      </c>
      <c r="T11" s="97">
        <f t="shared" si="7"/>
        <v>1.4039117369641427</v>
      </c>
      <c r="U11" s="97">
        <f t="shared" si="8"/>
        <v>0.59703089248865826</v>
      </c>
      <c r="V11" s="97">
        <f t="shared" si="9"/>
        <v>4.335667753820875</v>
      </c>
      <c r="W11" s="97"/>
      <c r="X11" s="97">
        <f t="shared" si="10"/>
        <v>5.8201958269247607</v>
      </c>
      <c r="Y11" s="97">
        <f t="shared" si="11"/>
        <v>17.136521235371646</v>
      </c>
      <c r="Z11" s="97">
        <f t="shared" si="11"/>
        <v>38.84910834139049</v>
      </c>
      <c r="AA11" s="97">
        <f t="shared" si="11"/>
        <v>12.137727155432446</v>
      </c>
      <c r="AB11" s="97">
        <f t="shared" si="11"/>
        <v>2.8032107483045676</v>
      </c>
      <c r="AC11" s="97">
        <f t="shared" si="11"/>
        <v>10.73520926812755</v>
      </c>
      <c r="AD11" s="97">
        <f t="shared" si="11"/>
        <v>7.8100720242113866</v>
      </c>
      <c r="AE11" s="97">
        <f t="shared" si="11"/>
        <v>4.2232431405336879</v>
      </c>
      <c r="AF11" s="97">
        <f t="shared" si="11"/>
        <v>0.48471225970345633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3.654069251235839</v>
      </c>
      <c r="C12" s="69">
        <f>'Basic T2'!O12</f>
        <v>20.048681733107038</v>
      </c>
      <c r="D12" s="69">
        <f>'Basic T2'!Z12</f>
        <v>11.975266550201249</v>
      </c>
      <c r="E12" s="69">
        <f>'Basic T2'!AK12</f>
        <v>0.97837111725974502</v>
      </c>
      <c r="F12" s="69">
        <f>'Basic T2'!AV12</f>
        <v>0.52621768897574328</v>
      </c>
      <c r="G12" s="69">
        <f>'Basic T2'!BG12</f>
        <v>2.2672768241183592</v>
      </c>
      <c r="H12" s="69">
        <f>'Basic T2'!BR12</f>
        <v>1.5596972947253347</v>
      </c>
      <c r="I12" s="69">
        <f>'Basic T2'!CC12</f>
        <v>1.1809882572772561</v>
      </c>
      <c r="J12" s="69">
        <f>'Basic T2'!CN12</f>
        <v>0.27289127627119503</v>
      </c>
      <c r="K12" s="309">
        <f t="shared" si="12"/>
        <v>42.46345999317176</v>
      </c>
      <c r="L12" s="97"/>
      <c r="M12" s="97">
        <f t="shared" si="0"/>
        <v>25.50273224569893</v>
      </c>
      <c r="N12" s="97">
        <f t="shared" si="1"/>
        <v>20.472852388860577</v>
      </c>
      <c r="O12" s="97">
        <f t="shared" si="2"/>
        <v>5.7209804724003472</v>
      </c>
      <c r="P12" s="97">
        <f t="shared" si="3"/>
        <v>1.6606046095194609</v>
      </c>
      <c r="Q12" s="97">
        <f t="shared" si="4"/>
        <v>0.86091502739591852</v>
      </c>
      <c r="R12" s="97">
        <f t="shared" si="5"/>
        <v>0.9369520885398368</v>
      </c>
      <c r="S12" s="97">
        <f t="shared" si="6"/>
        <v>0.70030135328423015</v>
      </c>
      <c r="T12" s="97">
        <f t="shared" si="7"/>
        <v>0.83360960642151294</v>
      </c>
      <c r="U12" s="97">
        <f t="shared" si="8"/>
        <v>0.71371670794101716</v>
      </c>
      <c r="V12" s="97">
        <f t="shared" si="9"/>
        <v>3.9092620596957897</v>
      </c>
      <c r="W12" s="97"/>
      <c r="X12" s="97">
        <f t="shared" si="10"/>
        <v>8.6052084588100524</v>
      </c>
      <c r="Y12" s="97">
        <f t="shared" si="11"/>
        <v>47.213961689252173</v>
      </c>
      <c r="Z12" s="97">
        <f t="shared" si="11"/>
        <v>28.201344290189507</v>
      </c>
      <c r="AA12" s="97">
        <f t="shared" si="11"/>
        <v>2.3040306122418421</v>
      </c>
      <c r="AB12" s="97">
        <f t="shared" si="11"/>
        <v>1.2392247100456733</v>
      </c>
      <c r="AC12" s="97">
        <f t="shared" si="11"/>
        <v>5.3393595917123653</v>
      </c>
      <c r="AD12" s="97">
        <f t="shared" si="11"/>
        <v>3.6730339331183526</v>
      </c>
      <c r="AE12" s="97">
        <f t="shared" si="11"/>
        <v>2.7811870664028842</v>
      </c>
      <c r="AF12" s="97">
        <f t="shared" si="11"/>
        <v>0.64264964822715032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1.0808093881719001</v>
      </c>
      <c r="C13" s="69">
        <f>'Basic T2'!O13</f>
        <v>14.652243575459323</v>
      </c>
      <c r="D13" s="69">
        <f>'Basic T2'!Z13</f>
        <v>26.794957935223788</v>
      </c>
      <c r="E13" s="69">
        <f>'Basic T2'!AK13</f>
        <v>2.37766694774762</v>
      </c>
      <c r="F13" s="69">
        <f>'Basic T2'!AV13</f>
        <v>4.3483696659800435</v>
      </c>
      <c r="G13" s="69">
        <f>'Basic T2'!BG13</f>
        <v>10.570246822054331</v>
      </c>
      <c r="H13" s="69">
        <f>'Basic T2'!BR13</f>
        <v>6.9205679652135528</v>
      </c>
      <c r="I13" s="69">
        <f>'Basic T2'!CC13</f>
        <v>4.3954701398080314</v>
      </c>
      <c r="J13" s="69">
        <f>'Basic T2'!CN13</f>
        <v>0.85453218381879936</v>
      </c>
      <c r="K13" s="309">
        <f t="shared" si="12"/>
        <v>71.994864623477397</v>
      </c>
      <c r="L13" s="97"/>
      <c r="M13" s="97">
        <f t="shared" si="0"/>
        <v>7.5432594567996736</v>
      </c>
      <c r="N13" s="97">
        <f t="shared" si="1"/>
        <v>14.962241601683662</v>
      </c>
      <c r="O13" s="97">
        <f t="shared" si="2"/>
        <v>12.8008366630994</v>
      </c>
      <c r="P13" s="97">
        <f t="shared" si="3"/>
        <v>4.0356513225681461</v>
      </c>
      <c r="Q13" s="97">
        <f t="shared" si="4"/>
        <v>7.1141219091313284</v>
      </c>
      <c r="R13" s="97">
        <f t="shared" si="5"/>
        <v>4.3681542240244626</v>
      </c>
      <c r="S13" s="97">
        <f t="shared" si="6"/>
        <v>3.1073228939516855</v>
      </c>
      <c r="T13" s="97">
        <f t="shared" si="7"/>
        <v>3.1025762624688631</v>
      </c>
      <c r="U13" s="97">
        <f t="shared" si="8"/>
        <v>2.2349336534257644</v>
      </c>
      <c r="V13" s="97">
        <f t="shared" si="9"/>
        <v>6.6279759777171297</v>
      </c>
      <c r="W13" s="97"/>
      <c r="X13" s="97">
        <f t="shared" si="10"/>
        <v>1.501231225066364</v>
      </c>
      <c r="Y13" s="97">
        <f t="shared" si="11"/>
        <v>20.351789884026328</v>
      </c>
      <c r="Z13" s="97">
        <f t="shared" si="11"/>
        <v>37.217873907198097</v>
      </c>
      <c r="AA13" s="97">
        <f t="shared" si="11"/>
        <v>3.302550758561003</v>
      </c>
      <c r="AB13" s="97">
        <f t="shared" si="11"/>
        <v>6.0398331029878038</v>
      </c>
      <c r="AC13" s="97">
        <f t="shared" si="11"/>
        <v>14.681945548943212</v>
      </c>
      <c r="AD13" s="97">
        <f t="shared" si="11"/>
        <v>9.6125855662165769</v>
      </c>
      <c r="AE13" s="97">
        <f t="shared" si="11"/>
        <v>6.1052550939510706</v>
      </c>
      <c r="AF13" s="97">
        <f t="shared" si="11"/>
        <v>1.1869349130495315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0.37546293081205506</v>
      </c>
      <c r="C14" s="69">
        <f>'Basic T2'!O14</f>
        <v>2.091247686631164</v>
      </c>
      <c r="D14" s="69">
        <f>'Basic T2'!Z14</f>
        <v>5.1574278494301664</v>
      </c>
      <c r="E14" s="69">
        <f>'Basic T2'!AK14</f>
        <v>0.95277869075549138</v>
      </c>
      <c r="F14" s="69">
        <f>'Basic T2'!AV14</f>
        <v>2.3657024934627069</v>
      </c>
      <c r="G14" s="69">
        <f>'Basic T2'!BG14</f>
        <v>4.7035040625432361</v>
      </c>
      <c r="H14" s="69">
        <f>'Basic T2'!BR14</f>
        <v>3.2466857122813448</v>
      </c>
      <c r="I14" s="69">
        <f>'Basic T2'!CC14</f>
        <v>2.8100755858641073</v>
      </c>
      <c r="J14" s="69">
        <f>'Basic T2'!CN14</f>
        <v>0.4602535624512199</v>
      </c>
      <c r="K14" s="309">
        <f t="shared" si="12"/>
        <v>22.163138574231493</v>
      </c>
      <c r="L14" s="97"/>
      <c r="M14" s="97">
        <f t="shared" si="0"/>
        <v>2.6204567933261691</v>
      </c>
      <c r="N14" s="97">
        <f t="shared" si="1"/>
        <v>2.1354922865699519</v>
      </c>
      <c r="O14" s="97">
        <f t="shared" si="2"/>
        <v>2.4638736758563295</v>
      </c>
      <c r="P14" s="97">
        <f t="shared" si="3"/>
        <v>1.6171661834743585</v>
      </c>
      <c r="Q14" s="97">
        <f t="shared" si="4"/>
        <v>3.8703921773027323</v>
      </c>
      <c r="R14" s="97">
        <f t="shared" si="5"/>
        <v>1.9437229313933282</v>
      </c>
      <c r="S14" s="97">
        <f t="shared" si="6"/>
        <v>1.457756197749638</v>
      </c>
      <c r="T14" s="97">
        <f t="shared" si="7"/>
        <v>1.98351337425444</v>
      </c>
      <c r="U14" s="97">
        <f t="shared" si="8"/>
        <v>1.2037418780817353</v>
      </c>
      <c r="V14" s="97">
        <f t="shared" si="9"/>
        <v>2.0403781690412321</v>
      </c>
      <c r="W14" s="97"/>
      <c r="X14" s="97">
        <f t="shared" si="10"/>
        <v>1.6940873674299726</v>
      </c>
      <c r="Y14" s="97">
        <f t="shared" si="11"/>
        <v>9.4357018958614614</v>
      </c>
      <c r="Z14" s="97">
        <f t="shared" si="11"/>
        <v>23.270295550227594</v>
      </c>
      <c r="AA14" s="97">
        <f t="shared" si="11"/>
        <v>4.2989339599368046</v>
      </c>
      <c r="AB14" s="97">
        <f t="shared" si="11"/>
        <v>10.674040978172865</v>
      </c>
      <c r="AC14" s="97">
        <f t="shared" si="11"/>
        <v>21.22219308781419</v>
      </c>
      <c r="AD14" s="97">
        <f t="shared" si="11"/>
        <v>14.649034031922636</v>
      </c>
      <c r="AE14" s="97">
        <f t="shared" si="11"/>
        <v>12.679050742079054</v>
      </c>
      <c r="AF14" s="97">
        <f t="shared" si="11"/>
        <v>2.0766623865554168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8.459383159561841E-2</v>
      </c>
      <c r="C15" s="69">
        <f>'Basic T2'!O15</f>
        <v>2.0576203619895801</v>
      </c>
      <c r="D15" s="69">
        <f>'Basic T2'!Z15</f>
        <v>6.1355637101572471</v>
      </c>
      <c r="E15" s="69">
        <f>'Basic T2'!AK15</f>
        <v>2.9992497585362043</v>
      </c>
      <c r="F15" s="69">
        <f>'Basic T2'!AV15</f>
        <v>1.017329071332935</v>
      </c>
      <c r="G15" s="69">
        <f>'Basic T2'!BG15</f>
        <v>4.4343485372637526</v>
      </c>
      <c r="H15" s="69">
        <f>'Basic T2'!BR15</f>
        <v>3.2431312393592586</v>
      </c>
      <c r="I15" s="69">
        <f>'Basic T2'!CC15</f>
        <v>0.93936890180062549</v>
      </c>
      <c r="J15" s="69">
        <f>'Basic T2'!CN15</f>
        <v>0.13315000526730297</v>
      </c>
      <c r="K15" s="309">
        <f t="shared" si="12"/>
        <v>21.044355417302526</v>
      </c>
      <c r="L15" s="97"/>
      <c r="M15" s="97">
        <f t="shared" si="0"/>
        <v>0.59040310637001736</v>
      </c>
      <c r="N15" s="97">
        <f t="shared" si="1"/>
        <v>2.1011535074529899</v>
      </c>
      <c r="O15" s="97">
        <f t="shared" si="2"/>
        <v>2.9311614923834775</v>
      </c>
      <c r="P15" s="97">
        <f t="shared" si="3"/>
        <v>5.0906735555267559</v>
      </c>
      <c r="Q15" s="97">
        <f t="shared" si="4"/>
        <v>1.6643946101888469</v>
      </c>
      <c r="R15" s="97">
        <f t="shared" si="5"/>
        <v>1.8324944175788707</v>
      </c>
      <c r="S15" s="97">
        <f t="shared" si="6"/>
        <v>1.4561602456338223</v>
      </c>
      <c r="T15" s="97">
        <f t="shared" si="7"/>
        <v>0.66306073382979502</v>
      </c>
      <c r="U15" s="97">
        <f t="shared" si="8"/>
        <v>0.34823899363960575</v>
      </c>
      <c r="V15" s="97">
        <f t="shared" si="9"/>
        <v>1.9373809910177651</v>
      </c>
      <c r="W15" s="97"/>
      <c r="X15" s="97">
        <f t="shared" si="10"/>
        <v>0.40197872502222581</v>
      </c>
      <c r="Y15" s="97">
        <f t="shared" si="11"/>
        <v>9.7775404434474567</v>
      </c>
      <c r="Z15" s="97">
        <f t="shared" si="11"/>
        <v>29.155389122123587</v>
      </c>
      <c r="AA15" s="97">
        <f t="shared" si="11"/>
        <v>14.252039081559332</v>
      </c>
      <c r="AB15" s="97">
        <f t="shared" si="11"/>
        <v>4.8342135036195693</v>
      </c>
      <c r="AC15" s="97">
        <f t="shared" si="11"/>
        <v>21.071439107219511</v>
      </c>
      <c r="AD15" s="97">
        <f t="shared" si="11"/>
        <v>15.410931696642882</v>
      </c>
      <c r="AE15" s="97">
        <f t="shared" si="11"/>
        <v>4.4637570653662442</v>
      </c>
      <c r="AF15" s="97">
        <f t="shared" si="11"/>
        <v>0.63271125499918113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3.7717969428271887E-2</v>
      </c>
      <c r="C16" s="69">
        <f>'Basic T2'!O16</f>
        <v>0.64874742337195856</v>
      </c>
      <c r="D16" s="69">
        <f>'Basic T2'!Z16</f>
        <v>3.167383565436066</v>
      </c>
      <c r="E16" s="69">
        <f>'Basic T2'!AK16</f>
        <v>0.883652967002868</v>
      </c>
      <c r="F16" s="69">
        <f>'Basic T2'!AV16</f>
        <v>0.64499333037319517</v>
      </c>
      <c r="G16" s="69">
        <f>'Basic T2'!BG16</f>
        <v>3.0359201088202474</v>
      </c>
      <c r="H16" s="69">
        <f>'Basic T2'!BR16</f>
        <v>3.0416462131228101</v>
      </c>
      <c r="I16" s="69">
        <f>'Basic T2'!CC16</f>
        <v>1.5901059759235243</v>
      </c>
      <c r="J16" s="69">
        <f>'Basic T2'!CN16</f>
        <v>0.20991553426878765</v>
      </c>
      <c r="K16" s="309">
        <f t="shared" si="12"/>
        <v>13.260083087747729</v>
      </c>
      <c r="L16" s="97"/>
      <c r="M16" s="97">
        <f t="shared" si="0"/>
        <v>0.26324385473957529</v>
      </c>
      <c r="N16" s="97">
        <f t="shared" si="1"/>
        <v>0.66247299514038505</v>
      </c>
      <c r="O16" s="97">
        <f t="shared" si="2"/>
        <v>1.5131637738916965</v>
      </c>
      <c r="P16" s="97">
        <f t="shared" si="3"/>
        <v>1.4998380106829496</v>
      </c>
      <c r="Q16" s="97">
        <f t="shared" si="4"/>
        <v>1.0552371429574283</v>
      </c>
      <c r="R16" s="97">
        <f t="shared" si="5"/>
        <v>1.254593905931765</v>
      </c>
      <c r="S16" s="97">
        <f t="shared" si="6"/>
        <v>1.3656938217853782</v>
      </c>
      <c r="T16" s="97">
        <f t="shared" si="7"/>
        <v>1.12238848150284</v>
      </c>
      <c r="U16" s="97">
        <f t="shared" si="8"/>
        <v>0.54901067601409848</v>
      </c>
      <c r="V16" s="97">
        <f t="shared" si="9"/>
        <v>1.22074696060287</v>
      </c>
      <c r="W16" s="97"/>
      <c r="X16" s="97">
        <f t="shared" si="10"/>
        <v>0.28444745918012504</v>
      </c>
      <c r="Y16" s="97">
        <f t="shared" si="11"/>
        <v>4.892483848546914</v>
      </c>
      <c r="Z16" s="97">
        <f t="shared" si="11"/>
        <v>23.886604212629088</v>
      </c>
      <c r="AA16" s="97">
        <f t="shared" si="11"/>
        <v>6.6640077679404612</v>
      </c>
      <c r="AB16" s="97">
        <f t="shared" si="11"/>
        <v>4.8641726156992693</v>
      </c>
      <c r="AC16" s="97">
        <f t="shared" si="11"/>
        <v>22.895181642002132</v>
      </c>
      <c r="AD16" s="97">
        <f t="shared" si="11"/>
        <v>22.938364661781648</v>
      </c>
      <c r="AE16" s="97">
        <f t="shared" si="11"/>
        <v>11.991674300991196</v>
      </c>
      <c r="AF16" s="97">
        <f t="shared" si="11"/>
        <v>1.5830634912291679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0.18394337943637504</v>
      </c>
      <c r="C17" s="69">
        <f>'Basic T2'!O17</f>
        <v>2.5826564673992491</v>
      </c>
      <c r="D17" s="69">
        <f>'Basic T2'!Z17</f>
        <v>5.4920294627798691</v>
      </c>
      <c r="E17" s="69">
        <f>'Basic T2'!AK17</f>
        <v>0.74100668499582423</v>
      </c>
      <c r="F17" s="69">
        <f>'Basic T2'!AV17</f>
        <v>0.91220585934120557</v>
      </c>
      <c r="G17" s="69">
        <f>'Basic T2'!BG17</f>
        <v>2.4431829412633457</v>
      </c>
      <c r="H17" s="69">
        <f>'Basic T2'!BR17</f>
        <v>1.1336264258041397</v>
      </c>
      <c r="I17" s="69">
        <f>'Basic T2'!CC17</f>
        <v>0.97619051679315794</v>
      </c>
      <c r="J17" s="69">
        <f>'Basic T2'!CN17</f>
        <v>0.31261351722901343</v>
      </c>
      <c r="K17" s="309">
        <f t="shared" si="12"/>
        <v>14.777455255042181</v>
      </c>
      <c r="L17" s="97"/>
      <c r="M17" s="97">
        <f t="shared" si="0"/>
        <v>1.2837903256891798</v>
      </c>
      <c r="N17" s="97">
        <f t="shared" si="1"/>
        <v>2.6372978199802439</v>
      </c>
      <c r="O17" s="97">
        <f t="shared" si="2"/>
        <v>2.6237239211917984</v>
      </c>
      <c r="P17" s="97">
        <f t="shared" si="3"/>
        <v>1.2577222437179876</v>
      </c>
      <c r="Q17" s="97">
        <f t="shared" si="4"/>
        <v>1.4924084629577177</v>
      </c>
      <c r="R17" s="97">
        <f t="shared" si="5"/>
        <v>1.0096452868704013</v>
      </c>
      <c r="S17" s="97">
        <f t="shared" si="6"/>
        <v>0.50899627946665615</v>
      </c>
      <c r="T17" s="97">
        <f t="shared" si="7"/>
        <v>0.68905155278382568</v>
      </c>
      <c r="U17" s="97">
        <f t="shared" si="8"/>
        <v>0.81760580046107179</v>
      </c>
      <c r="V17" s="97">
        <f t="shared" si="9"/>
        <v>1.3604389556733711</v>
      </c>
      <c r="W17" s="97"/>
      <c r="X17" s="97">
        <f t="shared" si="10"/>
        <v>1.244756801910208</v>
      </c>
      <c r="Y17" s="97">
        <f t="shared" si="11"/>
        <v>17.477004144661691</v>
      </c>
      <c r="Z17" s="97">
        <f t="shared" si="11"/>
        <v>37.164920265320696</v>
      </c>
      <c r="AA17" s="97">
        <f t="shared" si="11"/>
        <v>5.0144403904927204</v>
      </c>
      <c r="AB17" s="97">
        <f t="shared" si="11"/>
        <v>6.1729563283905327</v>
      </c>
      <c r="AC17" s="97">
        <f t="shared" si="11"/>
        <v>16.533177729837568</v>
      </c>
      <c r="AD17" s="97">
        <f t="shared" si="11"/>
        <v>7.6713236903041047</v>
      </c>
      <c r="AE17" s="97">
        <f t="shared" si="11"/>
        <v>6.6059446633078069</v>
      </c>
      <c r="AF17" s="97">
        <f t="shared" si="11"/>
        <v>2.1154759857746637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0.69415257968709243</v>
      </c>
      <c r="C18" s="69">
        <f>'Basic T2'!O18</f>
        <v>7.3892243388924719</v>
      </c>
      <c r="D18" s="69">
        <f>'Basic T2'!Z18</f>
        <v>16.355387470435833</v>
      </c>
      <c r="E18" s="69">
        <f>'Basic T2'!AK18</f>
        <v>4.6299560415263947</v>
      </c>
      <c r="F18" s="69">
        <f>'Basic T2'!AV18</f>
        <v>4.1443915619132818</v>
      </c>
      <c r="G18" s="69">
        <f>'Basic T2'!BG18</f>
        <v>13.181080743752837</v>
      </c>
      <c r="H18" s="69">
        <f>'Basic T2'!BR18</f>
        <v>9.9236536561333075</v>
      </c>
      <c r="I18" s="69">
        <f>'Basic T2'!CC18</f>
        <v>5.9714989881467657</v>
      </c>
      <c r="J18" s="69">
        <f>'Basic T2'!CN18</f>
        <v>1.0583866304211813</v>
      </c>
      <c r="K18" s="309">
        <f t="shared" si="12"/>
        <v>63.347732010909169</v>
      </c>
      <c r="L18" s="97"/>
      <c r="M18" s="97">
        <f t="shared" si="0"/>
        <v>4.8446775800523945</v>
      </c>
      <c r="N18" s="97">
        <f t="shared" si="1"/>
        <v>7.5455584148712562</v>
      </c>
      <c r="O18" s="97">
        <f t="shared" si="2"/>
        <v>7.8135089473505071</v>
      </c>
      <c r="P18" s="97">
        <f t="shared" si="3"/>
        <v>7.8584968513435811</v>
      </c>
      <c r="Q18" s="97">
        <f t="shared" si="4"/>
        <v>6.7804048586980459</v>
      </c>
      <c r="R18" s="97">
        <f t="shared" si="5"/>
        <v>5.4470812741950096</v>
      </c>
      <c r="S18" s="97">
        <f t="shared" si="6"/>
        <v>4.4557031088125223</v>
      </c>
      <c r="T18" s="97">
        <f t="shared" si="7"/>
        <v>4.2150282956512459</v>
      </c>
      <c r="U18" s="97">
        <f t="shared" si="8"/>
        <v>2.7680922304101019</v>
      </c>
      <c r="V18" s="97">
        <f t="shared" si="9"/>
        <v>5.8319054866900935</v>
      </c>
      <c r="W18" s="97"/>
      <c r="X18" s="97">
        <f t="shared" si="10"/>
        <v>1.0957812658037258</v>
      </c>
      <c r="Y18" s="97">
        <f t="shared" si="11"/>
        <v>11.664544419080334</v>
      </c>
      <c r="Z18" s="97">
        <f t="shared" si="11"/>
        <v>25.818426250239323</v>
      </c>
      <c r="AA18" s="97">
        <f t="shared" si="11"/>
        <v>7.3087952710431141</v>
      </c>
      <c r="AB18" s="97">
        <f t="shared" si="11"/>
        <v>6.5422887771255533</v>
      </c>
      <c r="AC18" s="97">
        <f t="shared" si="11"/>
        <v>20.807502218836994</v>
      </c>
      <c r="AD18" s="97">
        <f t="shared" si="11"/>
        <v>15.665365343189155</v>
      </c>
      <c r="AE18" s="97">
        <f t="shared" si="11"/>
        <v>9.4265395122881568</v>
      </c>
      <c r="AF18" s="97">
        <f t="shared" si="11"/>
        <v>1.670756942393637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0.43927753337644149</v>
      </c>
      <c r="C19" s="69">
        <f>'Basic T2'!O19</f>
        <v>5.3493465674837521</v>
      </c>
      <c r="D19" s="69">
        <f>'Basic T2'!Z19</f>
        <v>17.461037846492726</v>
      </c>
      <c r="E19" s="69">
        <f>'Basic T2'!AK19</f>
        <v>6.754889571199322</v>
      </c>
      <c r="F19" s="69">
        <f>'Basic T2'!AV19</f>
        <v>6.2857498014647142</v>
      </c>
      <c r="G19" s="69">
        <f>'Basic T2'!BG19</f>
        <v>21.006100839485768</v>
      </c>
      <c r="H19" s="69">
        <f>'Basic T2'!BR19</f>
        <v>23.002978629483188</v>
      </c>
      <c r="I19" s="69">
        <f>'Basic T2'!CC19</f>
        <v>10.463486784400533</v>
      </c>
      <c r="J19" s="69">
        <f>'Basic T2'!CN19</f>
        <v>1.999704656080086</v>
      </c>
      <c r="K19" s="309">
        <f t="shared" si="12"/>
        <v>92.762572229466514</v>
      </c>
      <c r="L19" s="97"/>
      <c r="M19" s="97">
        <f t="shared" si="0"/>
        <v>3.0658360706934009</v>
      </c>
      <c r="N19" s="97">
        <f t="shared" si="1"/>
        <v>5.4625228786042781</v>
      </c>
      <c r="O19" s="97">
        <f t="shared" si="2"/>
        <v>8.3417146607020225</v>
      </c>
      <c r="P19" s="97">
        <f t="shared" si="3"/>
        <v>11.465179787958219</v>
      </c>
      <c r="Q19" s="97">
        <f t="shared" si="4"/>
        <v>10.283760078580965</v>
      </c>
      <c r="R19" s="97">
        <f t="shared" si="5"/>
        <v>8.6807706250373435</v>
      </c>
      <c r="S19" s="97">
        <f t="shared" si="6"/>
        <v>10.328297111416179</v>
      </c>
      <c r="T19" s="97">
        <f t="shared" si="7"/>
        <v>7.385732285137439</v>
      </c>
      <c r="U19" s="97">
        <f t="shared" si="8"/>
        <v>5.2300045772568104</v>
      </c>
      <c r="V19" s="97">
        <f t="shared" si="9"/>
        <v>8.5398882765265967</v>
      </c>
      <c r="W19" s="97"/>
      <c r="X19" s="97">
        <f t="shared" si="10"/>
        <v>0.47355040165316015</v>
      </c>
      <c r="Y19" s="97">
        <f t="shared" si="11"/>
        <v>5.7667078854293612</v>
      </c>
      <c r="Z19" s="97">
        <f t="shared" si="11"/>
        <v>18.823365315161169</v>
      </c>
      <c r="AA19" s="97">
        <f t="shared" si="11"/>
        <v>7.2819127465436919</v>
      </c>
      <c r="AB19" s="97">
        <f t="shared" si="11"/>
        <v>6.7761702272719129</v>
      </c>
      <c r="AC19" s="97">
        <f t="shared" si="11"/>
        <v>22.645017634400041</v>
      </c>
      <c r="AD19" s="97">
        <f t="shared" si="11"/>
        <v>24.797693807563665</v>
      </c>
      <c r="AE19" s="97">
        <f t="shared" si="11"/>
        <v>11.279858387838832</v>
      </c>
      <c r="AF19" s="97">
        <f t="shared" si="11"/>
        <v>2.1557235941381854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4.0057936113136773E-2</v>
      </c>
      <c r="C20" s="69">
        <f>'Basic T2'!O20</f>
        <v>0.84853978085335391</v>
      </c>
      <c r="D20" s="69">
        <f>'Basic T2'!Z20</f>
        <v>3.0997187478520996</v>
      </c>
      <c r="E20" s="69">
        <f>'Basic T2'!AK20</f>
        <v>1.4175308535964277</v>
      </c>
      <c r="F20" s="69">
        <f>'Basic T2'!AV20</f>
        <v>1.0849351232289519</v>
      </c>
      <c r="G20" s="69">
        <f>'Basic T2'!BG20</f>
        <v>4.0911396621008</v>
      </c>
      <c r="H20" s="69">
        <f>'Basic T2'!BR20</f>
        <v>5.0696182673586216</v>
      </c>
      <c r="I20" s="69">
        <f>'Basic T2'!CC20</f>
        <v>4.106309419181212</v>
      </c>
      <c r="J20" s="69">
        <f>'Basic T2'!CN20</f>
        <v>0.90626413106053427</v>
      </c>
      <c r="K20" s="309">
        <f t="shared" si="12"/>
        <v>20.664113921345137</v>
      </c>
      <c r="L20" s="97"/>
      <c r="M20" s="97">
        <f t="shared" si="0"/>
        <v>0.27957511168216942</v>
      </c>
      <c r="N20" s="97">
        <f t="shared" si="1"/>
        <v>0.86649236646815631</v>
      </c>
      <c r="O20" s="97">
        <f t="shared" si="2"/>
        <v>1.4808380550073936</v>
      </c>
      <c r="P20" s="97">
        <f t="shared" si="3"/>
        <v>2.4059973031617385</v>
      </c>
      <c r="Q20" s="97">
        <f t="shared" si="4"/>
        <v>1.7750010516664769</v>
      </c>
      <c r="R20" s="97">
        <f t="shared" si="5"/>
        <v>1.6906633588529996</v>
      </c>
      <c r="S20" s="97">
        <f t="shared" si="6"/>
        <v>2.2762497218352258</v>
      </c>
      <c r="T20" s="97">
        <f t="shared" si="7"/>
        <v>2.8984699531732794</v>
      </c>
      <c r="U20" s="97">
        <f t="shared" si="8"/>
        <v>2.3702327937473373</v>
      </c>
      <c r="V20" s="97">
        <f t="shared" si="9"/>
        <v>1.9023752789559776</v>
      </c>
      <c r="W20" s="97"/>
      <c r="X20" s="97">
        <f t="shared" si="10"/>
        <v>0.19385266779699009</v>
      </c>
      <c r="Y20" s="97">
        <f t="shared" si="11"/>
        <v>4.1063448647408443</v>
      </c>
      <c r="Z20" s="97">
        <f t="shared" si="11"/>
        <v>15.000491962301002</v>
      </c>
      <c r="AA20" s="97">
        <f t="shared" si="11"/>
        <v>6.8598675897357477</v>
      </c>
      <c r="AB20" s="97">
        <f t="shared" si="11"/>
        <v>5.2503346011282908</v>
      </c>
      <c r="AC20" s="97">
        <f t="shared" si="11"/>
        <v>19.798282557254147</v>
      </c>
      <c r="AD20" s="97">
        <f t="shared" si="11"/>
        <v>24.533441340167627</v>
      </c>
      <c r="AE20" s="97">
        <f t="shared" si="11"/>
        <v>19.871693675379767</v>
      </c>
      <c r="AF20" s="97">
        <f t="shared" si="11"/>
        <v>4.3856907414955861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2.4869638185894407E-2</v>
      </c>
      <c r="C21" s="69">
        <f>'Basic T2'!O21</f>
        <v>0.15697498885908676</v>
      </c>
      <c r="D21" s="69">
        <f>'Basic T2'!Z21</f>
        <v>2.283924597835997</v>
      </c>
      <c r="E21" s="69">
        <f>'Basic T2'!AK21</f>
        <v>0.77424148554710892</v>
      </c>
      <c r="F21" s="69">
        <f>'Basic T2'!AV21</f>
        <v>1.144219923368744</v>
      </c>
      <c r="G21" s="69">
        <f>'Basic T2'!BG21</f>
        <v>2.2903213920063421</v>
      </c>
      <c r="H21" s="69">
        <f>'Basic T2'!BR21</f>
        <v>3.3947273679816159</v>
      </c>
      <c r="I21" s="69">
        <f>'Basic T2'!CC21</f>
        <v>2.5113976083792187</v>
      </c>
      <c r="J21" s="69">
        <f>'Basic T2'!CN21</f>
        <v>1.3739682807391911</v>
      </c>
      <c r="K21" s="309">
        <f t="shared" si="12"/>
        <v>13.954645282903201</v>
      </c>
      <c r="L21" s="97"/>
      <c r="M21" s="97">
        <f t="shared" si="0"/>
        <v>0.17357189480953811</v>
      </c>
      <c r="N21" s="97">
        <f t="shared" si="1"/>
        <v>0.16029611415039757</v>
      </c>
      <c r="O21" s="97">
        <f t="shared" si="2"/>
        <v>1.0911062371663844</v>
      </c>
      <c r="P21" s="97">
        <f t="shared" si="3"/>
        <v>1.3141321908416321</v>
      </c>
      <c r="Q21" s="97">
        <f t="shared" si="4"/>
        <v>1.8719935633318598</v>
      </c>
      <c r="R21" s="97">
        <f t="shared" si="5"/>
        <v>0.94647525561959556</v>
      </c>
      <c r="S21" s="97">
        <f t="shared" si="6"/>
        <v>1.5242266418415444</v>
      </c>
      <c r="T21" s="97">
        <f t="shared" si="7"/>
        <v>1.772689236314261</v>
      </c>
      <c r="U21" s="97">
        <f t="shared" si="8"/>
        <v>3.5934608520428699</v>
      </c>
      <c r="V21" s="97">
        <f t="shared" si="9"/>
        <v>1.2846895982978888</v>
      </c>
      <c r="W21" s="97"/>
      <c r="X21" s="97">
        <f t="shared" si="10"/>
        <v>0.17821763062916346</v>
      </c>
      <c r="Y21" s="97">
        <f t="shared" si="11"/>
        <v>1.1248941529986982</v>
      </c>
      <c r="Z21" s="97">
        <f t="shared" si="11"/>
        <v>16.366769283875605</v>
      </c>
      <c r="AA21" s="97">
        <f t="shared" si="11"/>
        <v>5.5482706285317454</v>
      </c>
      <c r="AB21" s="97">
        <f t="shared" si="11"/>
        <v>8.1995629424605081</v>
      </c>
      <c r="AC21" s="97">
        <f t="shared" si="11"/>
        <v>16.412609174755399</v>
      </c>
      <c r="AD21" s="97">
        <f t="shared" si="11"/>
        <v>24.326862483138363</v>
      </c>
      <c r="AE21" s="97">
        <f t="shared" si="11"/>
        <v>17.996857372333967</v>
      </c>
      <c r="AF21" s="97">
        <f t="shared" si="11"/>
        <v>9.8459563312765432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3.676096143863973E-2</v>
      </c>
      <c r="C22" s="69">
        <f>'Basic T2'!O22</f>
        <v>0.61655623458933673</v>
      </c>
      <c r="D22" s="69">
        <f>'Basic T2'!Z22</f>
        <v>1.963399685786287</v>
      </c>
      <c r="E22" s="69">
        <f>'Basic T2'!AK22</f>
        <v>0.74760300613784791</v>
      </c>
      <c r="F22" s="69">
        <f>'Basic T2'!AV22</f>
        <v>2.9405627407089883</v>
      </c>
      <c r="G22" s="69">
        <f>'Basic T2'!BG22</f>
        <v>17.480372840135146</v>
      </c>
      <c r="H22" s="69">
        <f>'Basic T2'!BR22</f>
        <v>9.559748770517384</v>
      </c>
      <c r="I22" s="69">
        <f>'Basic T2'!CC22</f>
        <v>4.9019396174643015</v>
      </c>
      <c r="J22" s="69">
        <f>'Basic T2'!CN22</f>
        <v>1.5801600170895334</v>
      </c>
      <c r="K22" s="309">
        <f t="shared" si="12"/>
        <v>39.827103873867458</v>
      </c>
      <c r="L22" s="97"/>
      <c r="M22" s="97">
        <f t="shared" si="0"/>
        <v>0.25656463854564876</v>
      </c>
      <c r="N22" s="97">
        <f t="shared" si="1"/>
        <v>0.62960073625863233</v>
      </c>
      <c r="O22" s="97">
        <f t="shared" si="2"/>
        <v>0.93798089711093391</v>
      </c>
      <c r="P22" s="97">
        <f t="shared" si="3"/>
        <v>1.2689182828293988</v>
      </c>
      <c r="Q22" s="97">
        <f t="shared" si="4"/>
        <v>4.810888545773671</v>
      </c>
      <c r="R22" s="97">
        <f t="shared" si="5"/>
        <v>7.2237636210957303</v>
      </c>
      <c r="S22" s="97">
        <f t="shared" si="6"/>
        <v>4.2923104526058236</v>
      </c>
      <c r="T22" s="97">
        <f t="shared" si="7"/>
        <v>3.4600716222507808</v>
      </c>
      <c r="U22" s="97">
        <f t="shared" si="8"/>
        <v>4.1327323497742983</v>
      </c>
      <c r="V22" s="97">
        <f t="shared" si="9"/>
        <v>3.6665544010476148</v>
      </c>
      <c r="W22" s="97"/>
      <c r="X22" s="97">
        <f t="shared" si="10"/>
        <v>9.2301367317748712E-2</v>
      </c>
      <c r="Y22" s="97">
        <f t="shared" si="11"/>
        <v>1.5480820210828583</v>
      </c>
      <c r="Z22" s="97">
        <f t="shared" si="11"/>
        <v>4.9298078313813098</v>
      </c>
      <c r="AA22" s="97">
        <f t="shared" si="11"/>
        <v>1.8771211898949733</v>
      </c>
      <c r="AB22" s="97">
        <f t="shared" si="11"/>
        <v>7.3833205397554353</v>
      </c>
      <c r="AC22" s="97">
        <f t="shared" si="11"/>
        <v>43.890645163393081</v>
      </c>
      <c r="AD22" s="97">
        <f t="shared" si="11"/>
        <v>24.00312310127579</v>
      </c>
      <c r="AE22" s="97">
        <f t="shared" si="11"/>
        <v>12.308049395177608</v>
      </c>
      <c r="AF22" s="97">
        <f t="shared" si="11"/>
        <v>3.9675493907212136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6.9164119461015599E-3</v>
      </c>
      <c r="C23" s="69">
        <f>'Basic T2'!O23</f>
        <v>0.19234017717811586</v>
      </c>
      <c r="D23" s="69">
        <f>'Basic T2'!Z23</f>
        <v>0.83776353136923765</v>
      </c>
      <c r="E23" s="69">
        <f>'Basic T2'!AK23</f>
        <v>0.54790909122186227</v>
      </c>
      <c r="F23" s="69">
        <f>'Basic T2'!AV23</f>
        <v>0.77368372633099103</v>
      </c>
      <c r="G23" s="69">
        <f>'Basic T2'!BG23</f>
        <v>8.0351602117440972</v>
      </c>
      <c r="H23" s="69">
        <f>'Basic T2'!BR23</f>
        <v>7.5341037099379502</v>
      </c>
      <c r="I23" s="69">
        <f>'Basic T2'!CC23</f>
        <v>3.8603740051784037</v>
      </c>
      <c r="J23" s="69">
        <f>'Basic T2'!CN23</f>
        <v>1.5540576834415296</v>
      </c>
      <c r="K23" s="309">
        <f t="shared" si="12"/>
        <v>23.342308548348292</v>
      </c>
      <c r="L23" s="97"/>
      <c r="M23" s="97">
        <f t="shared" si="0"/>
        <v>4.8271499480401402E-2</v>
      </c>
      <c r="N23" s="97">
        <f t="shared" si="1"/>
        <v>0.19640952498698794</v>
      </c>
      <c r="O23" s="97">
        <f t="shared" si="2"/>
        <v>0.40022731714243293</v>
      </c>
      <c r="P23" s="97">
        <f t="shared" si="3"/>
        <v>0.92997467569260528</v>
      </c>
      <c r="Q23" s="97">
        <f t="shared" si="4"/>
        <v>1.2657802282293196</v>
      </c>
      <c r="R23" s="97">
        <f t="shared" si="5"/>
        <v>3.3205297483130871</v>
      </c>
      <c r="S23" s="97">
        <f t="shared" si="6"/>
        <v>3.382799368631606</v>
      </c>
      <c r="T23" s="97">
        <f t="shared" si="7"/>
        <v>2.7248745576147759</v>
      </c>
      <c r="U23" s="97">
        <f t="shared" si="8"/>
        <v>4.0644646063147478</v>
      </c>
      <c r="V23" s="97">
        <f t="shared" si="9"/>
        <v>2.1489346654380994</v>
      </c>
      <c r="W23" s="97"/>
      <c r="X23" s="97">
        <f t="shared" si="10"/>
        <v>2.9630368100806236E-2</v>
      </c>
      <c r="Y23" s="97">
        <f t="shared" si="11"/>
        <v>0.82399809247541578</v>
      </c>
      <c r="Z23" s="97">
        <f t="shared" si="11"/>
        <v>3.5890346048421078</v>
      </c>
      <c r="AA23" s="97">
        <f t="shared" si="11"/>
        <v>2.3472789338166491</v>
      </c>
      <c r="AB23" s="97">
        <f t="shared" si="11"/>
        <v>3.3145124644740296</v>
      </c>
      <c r="AC23" s="97">
        <f t="shared" si="11"/>
        <v>34.423159967665953</v>
      </c>
      <c r="AD23" s="97">
        <f t="shared" si="11"/>
        <v>32.27660063841914</v>
      </c>
      <c r="AE23" s="97">
        <f t="shared" si="11"/>
        <v>16.538098608295385</v>
      </c>
      <c r="AF23" s="97">
        <f t="shared" si="11"/>
        <v>6.6576863219105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7.2708160586695311E-2</v>
      </c>
      <c r="C24" s="69">
        <f>'Basic T2'!O24</f>
        <v>0.64248942063061609</v>
      </c>
      <c r="D24" s="69">
        <f>'Basic T2'!Z24</f>
        <v>1.4324009657823038</v>
      </c>
      <c r="E24" s="69">
        <f>'Basic T2'!AK24</f>
        <v>0.62810691776437955</v>
      </c>
      <c r="F24" s="69">
        <f>'Basic T2'!AV24</f>
        <v>0.64031097846788176</v>
      </c>
      <c r="G24" s="69">
        <f>'Basic T2'!BG24</f>
        <v>4.0728346344056199</v>
      </c>
      <c r="H24" s="69">
        <f>'Basic T2'!BR24</f>
        <v>4.7395879245156234</v>
      </c>
      <c r="I24" s="69">
        <f>'Basic T2'!CC24</f>
        <v>3.8494505761357898</v>
      </c>
      <c r="J24" s="69">
        <f>'Basic T2'!CN24</f>
        <v>1.3373864022650346</v>
      </c>
      <c r="K24" s="309">
        <f t="shared" si="12"/>
        <v>17.415275980553947</v>
      </c>
      <c r="L24" s="97"/>
      <c r="M24" s="97">
        <f t="shared" si="0"/>
        <v>0.50744981116399046</v>
      </c>
      <c r="N24" s="97">
        <f t="shared" si="1"/>
        <v>0.65608259161769245</v>
      </c>
      <c r="O24" s="97">
        <f t="shared" si="2"/>
        <v>0.68430526531789326</v>
      </c>
      <c r="P24" s="97">
        <f t="shared" si="3"/>
        <v>1.0660957018354791</v>
      </c>
      <c r="Q24" s="97">
        <f t="shared" si="4"/>
        <v>1.0475766115779406</v>
      </c>
      <c r="R24" s="97">
        <f t="shared" si="5"/>
        <v>1.683098806634526</v>
      </c>
      <c r="S24" s="97">
        <f t="shared" si="6"/>
        <v>2.1280666759971476</v>
      </c>
      <c r="T24" s="97">
        <f t="shared" si="7"/>
        <v>2.7171641715640455</v>
      </c>
      <c r="U24" s="97">
        <f t="shared" si="8"/>
        <v>3.49778502747409</v>
      </c>
      <c r="V24" s="97">
        <f t="shared" si="9"/>
        <v>1.6032814485879983</v>
      </c>
      <c r="W24" s="97"/>
      <c r="X24" s="97">
        <f t="shared" si="10"/>
        <v>0.41749645924579026</v>
      </c>
      <c r="Y24" s="97">
        <f t="shared" ref="Y24:AG32" si="13">IF($K24&gt;0,C24/$K24*100,0)</f>
        <v>3.6892290501053533</v>
      </c>
      <c r="Z24" s="97">
        <f t="shared" si="13"/>
        <v>8.2249685125962717</v>
      </c>
      <c r="AA24" s="97">
        <f t="shared" si="13"/>
        <v>3.6066434919878922</v>
      </c>
      <c r="AB24" s="97">
        <f t="shared" si="13"/>
        <v>3.676720249411257</v>
      </c>
      <c r="AC24" s="97">
        <f t="shared" si="13"/>
        <v>23.386563835987346</v>
      </c>
      <c r="AD24" s="97">
        <f t="shared" si="13"/>
        <v>27.215118094068046</v>
      </c>
      <c r="AE24" s="97">
        <f t="shared" si="13"/>
        <v>22.103873521350572</v>
      </c>
      <c r="AF24" s="97">
        <f t="shared" si="13"/>
        <v>7.6793867852474591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5.9334319155719656E-2</v>
      </c>
      <c r="C25" s="69">
        <f>'Basic T2'!O25</f>
        <v>3.4550894052996575</v>
      </c>
      <c r="D25" s="69">
        <f>'Basic T2'!Z25</f>
        <v>11.519426996459487</v>
      </c>
      <c r="E25" s="69">
        <f>'Basic T2'!AK25</f>
        <v>8.8228053585546746</v>
      </c>
      <c r="F25" s="69">
        <f>'Basic T2'!AV25</f>
        <v>5.1181832583645583</v>
      </c>
      <c r="G25" s="69">
        <f>'Basic T2'!BG25</f>
        <v>35.043590403483648</v>
      </c>
      <c r="H25" s="69">
        <f>'Basic T2'!BR25</f>
        <v>24.273400778704701</v>
      </c>
      <c r="I25" s="69">
        <f>'Basic T2'!CC25</f>
        <v>3.7403467128606689</v>
      </c>
      <c r="J25" s="69">
        <f>'Basic T2'!CN25</f>
        <v>0.71702194830472765</v>
      </c>
      <c r="K25" s="309">
        <f t="shared" si="12"/>
        <v>92.749199181187848</v>
      </c>
      <c r="L25" s="97"/>
      <c r="M25" s="97">
        <f t="shared" si="0"/>
        <v>0.41411017426596114</v>
      </c>
      <c r="N25" s="97">
        <f t="shared" si="1"/>
        <v>3.5281888518489515</v>
      </c>
      <c r="O25" s="97">
        <f t="shared" si="2"/>
        <v>5.503210857455076</v>
      </c>
      <c r="P25" s="97">
        <f t="shared" si="3"/>
        <v>14.975085618169562</v>
      </c>
      <c r="Q25" s="97">
        <f t="shared" si="4"/>
        <v>8.3735704298898437</v>
      </c>
      <c r="R25" s="97">
        <f t="shared" si="5"/>
        <v>14.481762821902572</v>
      </c>
      <c r="S25" s="97">
        <f t="shared" si="6"/>
        <v>10.898714431078684</v>
      </c>
      <c r="T25" s="97">
        <f t="shared" si="7"/>
        <v>2.6401523740602131</v>
      </c>
      <c r="U25" s="97">
        <f t="shared" si="8"/>
        <v>1.8752909637057609</v>
      </c>
      <c r="V25" s="97">
        <f t="shared" si="9"/>
        <v>8.5386571297885148</v>
      </c>
      <c r="W25" s="97"/>
      <c r="X25" s="97">
        <f t="shared" si="10"/>
        <v>6.3972864110458355E-2</v>
      </c>
      <c r="Y25" s="97">
        <f t="shared" si="13"/>
        <v>3.7251959432555908</v>
      </c>
      <c r="Z25" s="97">
        <f t="shared" si="13"/>
        <v>12.419974617738749</v>
      </c>
      <c r="AA25" s="97">
        <f t="shared" si="13"/>
        <v>9.5125407404533036</v>
      </c>
      <c r="AB25" s="97">
        <f t="shared" si="13"/>
        <v>5.5183045282860732</v>
      </c>
      <c r="AC25" s="97">
        <f t="shared" si="13"/>
        <v>37.783173022362305</v>
      </c>
      <c r="AD25" s="97">
        <f t="shared" si="13"/>
        <v>26.171008475540596</v>
      </c>
      <c r="AE25" s="97">
        <f t="shared" si="13"/>
        <v>4.0327536473428838</v>
      </c>
      <c r="AF25" s="97">
        <f t="shared" si="13"/>
        <v>0.77307616091003395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2.4388843085722315E-2</v>
      </c>
      <c r="C26" s="69">
        <f>'Basic T2'!O26</f>
        <v>0.53806968507618014</v>
      </c>
      <c r="D26" s="69">
        <f>'Basic T2'!Z26</f>
        <v>2.5216212586552191</v>
      </c>
      <c r="E26" s="69">
        <f>'Basic T2'!AK26</f>
        <v>1.6542929679031986</v>
      </c>
      <c r="F26" s="69">
        <f>'Basic T2'!AV26</f>
        <v>2.1160997212245474</v>
      </c>
      <c r="G26" s="69">
        <f>'Basic T2'!BG26</f>
        <v>6.8592081564993368</v>
      </c>
      <c r="H26" s="69">
        <f>'Basic T2'!BR26</f>
        <v>6.8227275501540374</v>
      </c>
      <c r="I26" s="69">
        <f>'Basic T2'!CC26</f>
        <v>4.4943543622706308</v>
      </c>
      <c r="J26" s="69">
        <f>'Basic T2'!CN26</f>
        <v>0.9950509421330842</v>
      </c>
      <c r="K26" s="309">
        <f t="shared" si="12"/>
        <v>26.025813487001955</v>
      </c>
      <c r="L26" s="97"/>
      <c r="M26" s="97">
        <f t="shared" si="0"/>
        <v>0.17021629647198994</v>
      </c>
      <c r="N26" s="97">
        <f t="shared" si="1"/>
        <v>0.54945364409144914</v>
      </c>
      <c r="O26" s="97">
        <f t="shared" si="2"/>
        <v>1.2046617851118859</v>
      </c>
      <c r="P26" s="97">
        <f t="shared" si="3"/>
        <v>2.807857345267843</v>
      </c>
      <c r="Q26" s="97">
        <f t="shared" si="4"/>
        <v>3.4620311852620071</v>
      </c>
      <c r="R26" s="97">
        <f t="shared" si="5"/>
        <v>2.8345675920983351</v>
      </c>
      <c r="S26" s="97">
        <f t="shared" si="6"/>
        <v>3.0633927189723571</v>
      </c>
      <c r="T26" s="97">
        <f t="shared" si="7"/>
        <v>3.1723744482343905</v>
      </c>
      <c r="U26" s="97">
        <f t="shared" si="8"/>
        <v>2.6024447991040298</v>
      </c>
      <c r="V26" s="97">
        <f t="shared" si="9"/>
        <v>2.3959829287066121</v>
      </c>
      <c r="W26" s="97"/>
      <c r="X26" s="97">
        <f t="shared" si="10"/>
        <v>9.3710204670078068E-2</v>
      </c>
      <c r="Y26" s="97">
        <f t="shared" si="13"/>
        <v>2.0674461735649787</v>
      </c>
      <c r="Z26" s="97">
        <f t="shared" si="13"/>
        <v>9.6889238828772442</v>
      </c>
      <c r="AA26" s="97">
        <f t="shared" si="13"/>
        <v>6.3563545044591994</v>
      </c>
      <c r="AB26" s="97">
        <f t="shared" si="13"/>
        <v>8.1307726357194898</v>
      </c>
      <c r="AC26" s="97">
        <f t="shared" si="13"/>
        <v>26.355403491710348</v>
      </c>
      <c r="AD26" s="97">
        <f t="shared" si="13"/>
        <v>26.215232632637996</v>
      </c>
      <c r="AE26" s="97">
        <f t="shared" si="13"/>
        <v>17.268833362366333</v>
      </c>
      <c r="AF26" s="97">
        <f t="shared" si="13"/>
        <v>3.8233231119943341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2.2720612574148192E-3</v>
      </c>
      <c r="C27" s="69">
        <f>'Basic T2'!O27</f>
        <v>3.8160306438502233E-2</v>
      </c>
      <c r="D27" s="69">
        <f>'Basic T2'!Z27</f>
        <v>0.19112779630155693</v>
      </c>
      <c r="E27" s="69">
        <f>'Basic T2'!AK27</f>
        <v>5.7503486496688405E-2</v>
      </c>
      <c r="F27" s="69">
        <f>'Basic T2'!AV27</f>
        <v>4.8272028477952464E-2</v>
      </c>
      <c r="G27" s="69">
        <f>'Basic T2'!BG27</f>
        <v>0.22629745913418114</v>
      </c>
      <c r="H27" s="69">
        <f>'Basic T2'!BR27</f>
        <v>0.30830859710628006</v>
      </c>
      <c r="I27" s="69">
        <f>'Basic T2'!CC27</f>
        <v>0.26325736126509036</v>
      </c>
      <c r="J27" s="69">
        <f>'Basic T2'!CN27</f>
        <v>5.665376411702764E-2</v>
      </c>
      <c r="K27" s="309">
        <f t="shared" si="12"/>
        <v>1.1918528605946941</v>
      </c>
      <c r="L27" s="97"/>
      <c r="M27" s="97">
        <f t="shared" si="0"/>
        <v>1.5857326697921521E-2</v>
      </c>
      <c r="N27" s="97">
        <f t="shared" si="1"/>
        <v>3.8967665367196591E-2</v>
      </c>
      <c r="O27" s="97">
        <f t="shared" si="2"/>
        <v>9.1308062813494767E-2</v>
      </c>
      <c r="P27" s="97">
        <f t="shared" si="3"/>
        <v>9.7601567600742359E-2</v>
      </c>
      <c r="Q27" s="97">
        <f t="shared" si="4"/>
        <v>7.8975138217880547E-2</v>
      </c>
      <c r="R27" s="97">
        <f t="shared" si="5"/>
        <v>9.3517419095693444E-2</v>
      </c>
      <c r="S27" s="97">
        <f t="shared" si="6"/>
        <v>0.13843002005123842</v>
      </c>
      <c r="T27" s="97">
        <f t="shared" si="7"/>
        <v>0.18582222469993423</v>
      </c>
      <c r="U27" s="97">
        <f t="shared" si="8"/>
        <v>0.14817160361655712</v>
      </c>
      <c r="V27" s="97">
        <f t="shared" si="9"/>
        <v>0.10972410560543006</v>
      </c>
      <c r="W27" s="97"/>
      <c r="X27" s="97">
        <f t="shared" si="10"/>
        <v>0.19063269741880201</v>
      </c>
      <c r="Y27" s="97">
        <f t="shared" si="13"/>
        <v>3.2017632125715201</v>
      </c>
      <c r="Z27" s="97">
        <f t="shared" si="13"/>
        <v>16.036190592032533</v>
      </c>
      <c r="AA27" s="97">
        <f t="shared" si="13"/>
        <v>4.8247135529796958</v>
      </c>
      <c r="AB27" s="97">
        <f t="shared" si="13"/>
        <v>4.0501667675543747</v>
      </c>
      <c r="AC27" s="97">
        <f t="shared" si="13"/>
        <v>18.987029910828625</v>
      </c>
      <c r="AD27" s="97">
        <f t="shared" si="13"/>
        <v>25.868008317104223</v>
      </c>
      <c r="AE27" s="97">
        <f t="shared" si="13"/>
        <v>22.088075631561928</v>
      </c>
      <c r="AF27" s="97">
        <f t="shared" si="13"/>
        <v>4.7534193179483024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0.13317159454139288</v>
      </c>
      <c r="C28" s="69">
        <f>'Basic T2'!O28</f>
        <v>1.9133143835727295</v>
      </c>
      <c r="D28" s="69">
        <f>'Basic T2'!Z28</f>
        <v>8.564780266701689</v>
      </c>
      <c r="E28" s="69">
        <f>'Basic T2'!AK28</f>
        <v>2.9834140976990589</v>
      </c>
      <c r="F28" s="69">
        <f>'Basic T2'!AV28</f>
        <v>2.5011211055735174</v>
      </c>
      <c r="G28" s="69">
        <f>'Basic T2'!BG28</f>
        <v>19.105603118352182</v>
      </c>
      <c r="H28" s="69">
        <f>'Basic T2'!BR28</f>
        <v>18.163313250284158</v>
      </c>
      <c r="I28" s="69">
        <f>'Basic T2'!CC28</f>
        <v>11.984885260681192</v>
      </c>
      <c r="J28" s="69">
        <f>'Basic T2'!CN28</f>
        <v>3.5824078071502781</v>
      </c>
      <c r="K28" s="309">
        <f t="shared" si="12"/>
        <v>68.932010884556206</v>
      </c>
      <c r="L28" s="97"/>
      <c r="M28" s="97">
        <f t="shared" si="0"/>
        <v>0.92944038134287821</v>
      </c>
      <c r="N28" s="97">
        <f t="shared" si="1"/>
        <v>1.9537944424387717</v>
      </c>
      <c r="O28" s="97">
        <f t="shared" si="2"/>
        <v>4.091678498411107</v>
      </c>
      <c r="P28" s="97">
        <f t="shared" si="3"/>
        <v>5.0637954405486649</v>
      </c>
      <c r="Q28" s="97">
        <f t="shared" si="4"/>
        <v>4.0919429168497441</v>
      </c>
      <c r="R28" s="97">
        <f t="shared" si="5"/>
        <v>7.8953899912571082</v>
      </c>
      <c r="S28" s="97">
        <f t="shared" si="6"/>
        <v>8.1552958335670915</v>
      </c>
      <c r="T28" s="97">
        <f t="shared" si="7"/>
        <v>8.4596230517963207</v>
      </c>
      <c r="U28" s="97">
        <f t="shared" si="8"/>
        <v>9.3693882104188742</v>
      </c>
      <c r="V28" s="97">
        <f t="shared" si="9"/>
        <v>6.3460041855483471</v>
      </c>
      <c r="W28" s="97"/>
      <c r="X28" s="97">
        <f t="shared" si="10"/>
        <v>0.19319267323337169</v>
      </c>
      <c r="Y28" s="97">
        <f t="shared" si="13"/>
        <v>2.7756543861415133</v>
      </c>
      <c r="Z28" s="97">
        <f t="shared" si="13"/>
        <v>12.424967960162288</v>
      </c>
      <c r="AA28" s="97">
        <f t="shared" si="13"/>
        <v>4.3280531924355543</v>
      </c>
      <c r="AB28" s="97">
        <f t="shared" si="13"/>
        <v>3.6283884272029532</v>
      </c>
      <c r="AC28" s="97">
        <f t="shared" si="13"/>
        <v>27.716590410149593</v>
      </c>
      <c r="AD28" s="97">
        <f t="shared" si="13"/>
        <v>26.349605962755305</v>
      </c>
      <c r="AE28" s="97">
        <f t="shared" si="13"/>
        <v>17.386530737878608</v>
      </c>
      <c r="AF28" s="97">
        <f t="shared" si="13"/>
        <v>5.1970162500407984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5.4552582278517017E-2</v>
      </c>
      <c r="C29" s="69">
        <f>'Basic T2'!O29</f>
        <v>0.66131148056334998</v>
      </c>
      <c r="D29" s="69">
        <f>'Basic T2'!Z29</f>
        <v>2.7141586140568692</v>
      </c>
      <c r="E29" s="69">
        <f>'Basic T2'!AK29</f>
        <v>0.97626689907434583</v>
      </c>
      <c r="F29" s="69">
        <f>'Basic T2'!AV29</f>
        <v>1.1607482072006496</v>
      </c>
      <c r="G29" s="69">
        <f>'Basic T2'!BG29</f>
        <v>4.7742669590617419</v>
      </c>
      <c r="H29" s="69">
        <f>'Basic T2'!BR29</f>
        <v>4.5192391399143794</v>
      </c>
      <c r="I29" s="69">
        <f>'Basic T2'!CC29</f>
        <v>2.1282882580694085</v>
      </c>
      <c r="J29" s="69">
        <f>'Basic T2'!CN29</f>
        <v>0.61603398088880723</v>
      </c>
      <c r="K29" s="309">
        <f t="shared" si="12"/>
        <v>17.604866121108067</v>
      </c>
      <c r="L29" s="97"/>
      <c r="M29" s="97">
        <f t="shared" si="0"/>
        <v>0.38073714631706834</v>
      </c>
      <c r="N29" s="97">
        <f t="shared" si="1"/>
        <v>0.67530287052614668</v>
      </c>
      <c r="O29" s="97">
        <f t="shared" si="2"/>
        <v>1.2966432408768045</v>
      </c>
      <c r="P29" s="97">
        <f t="shared" si="3"/>
        <v>1.6570330870608916</v>
      </c>
      <c r="Q29" s="97">
        <f t="shared" si="4"/>
        <v>1.8990345545909135</v>
      </c>
      <c r="R29" s="97">
        <f t="shared" si="5"/>
        <v>1.9729656965373348</v>
      </c>
      <c r="S29" s="97">
        <f t="shared" si="6"/>
        <v>2.0291304576856577</v>
      </c>
      <c r="T29" s="97">
        <f t="shared" si="7"/>
        <v>1.502268567217645</v>
      </c>
      <c r="U29" s="97">
        <f t="shared" si="8"/>
        <v>1.6111681942621654</v>
      </c>
      <c r="V29" s="97">
        <f t="shared" si="9"/>
        <v>1.6207354559505589</v>
      </c>
      <c r="W29" s="97"/>
      <c r="X29" s="97">
        <f>IF($K29&gt;0,B29/$K29*100,0)</f>
        <v>0.30987217910796261</v>
      </c>
      <c r="Y29" s="97">
        <f t="shared" si="13"/>
        <v>3.7564130054385583</v>
      </c>
      <c r="Z29" s="97">
        <f t="shared" si="13"/>
        <v>15.417093179723866</v>
      </c>
      <c r="AA29" s="97">
        <f t="shared" si="13"/>
        <v>5.5454377917921853</v>
      </c>
      <c r="AB29" s="97">
        <f t="shared" si="13"/>
        <v>6.5933373148968366</v>
      </c>
      <c r="AC29" s="97">
        <f t="shared" si="13"/>
        <v>27.119018833874808</v>
      </c>
      <c r="AD29" s="97">
        <f t="shared" si="13"/>
        <v>25.670397654974806</v>
      </c>
      <c r="AE29" s="97">
        <f t="shared" si="13"/>
        <v>12.089204447386345</v>
      </c>
      <c r="AF29" s="97">
        <f t="shared" si="13"/>
        <v>3.499225592804641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6.1623982349825336E-2</v>
      </c>
      <c r="C30" s="69">
        <f>'Basic T2'!O30</f>
        <v>0.40075427941050057</v>
      </c>
      <c r="D30" s="69">
        <f>'Basic T2'!Z30</f>
        <v>1.3178962130226097</v>
      </c>
      <c r="E30" s="69">
        <f>'Basic T2'!AK30</f>
        <v>0.6388455969835497</v>
      </c>
      <c r="F30" s="69">
        <f>'Basic T2'!AV30</f>
        <v>1.4362314358301846</v>
      </c>
      <c r="G30" s="69">
        <f>'Basic T2'!BG30</f>
        <v>9.7294981268634473</v>
      </c>
      <c r="H30" s="69">
        <f>'Basic T2'!BR30</f>
        <v>11.734042530836767</v>
      </c>
      <c r="I30" s="69">
        <f>'Basic T2'!CC30</f>
        <v>9.7058849938580494</v>
      </c>
      <c r="J30" s="69">
        <f>'Basic T2'!CN30</f>
        <v>2.8260535197470529</v>
      </c>
      <c r="K30" s="309">
        <f t="shared" si="12"/>
        <v>37.850830678901993</v>
      </c>
      <c r="L30" s="97"/>
      <c r="M30" s="97">
        <f t="shared" si="0"/>
        <v>0.43009034961495318</v>
      </c>
      <c r="N30" s="97">
        <f t="shared" si="1"/>
        <v>0.40923305161889378</v>
      </c>
      <c r="O30" s="97">
        <f t="shared" si="2"/>
        <v>0.62960256189253772</v>
      </c>
      <c r="P30" s="97">
        <f t="shared" si="3"/>
        <v>1.0843226301420417</v>
      </c>
      <c r="Q30" s="97">
        <f t="shared" si="4"/>
        <v>2.3497370989777191</v>
      </c>
      <c r="R30" s="97">
        <f t="shared" si="5"/>
        <v>4.0207148476251744</v>
      </c>
      <c r="S30" s="97">
        <f t="shared" si="6"/>
        <v>5.2685645423824328</v>
      </c>
      <c r="T30" s="97">
        <f t="shared" si="7"/>
        <v>6.8509732589178505</v>
      </c>
      <c r="U30" s="97">
        <f t="shared" si="8"/>
        <v>7.3912278990352425</v>
      </c>
      <c r="V30" s="97">
        <f t="shared" si="9"/>
        <v>3.4846151567676018</v>
      </c>
      <c r="W30" s="97"/>
      <c r="X30" s="97">
        <f t="shared" si="10"/>
        <v>0.16280747673042345</v>
      </c>
      <c r="Y30" s="97">
        <f t="shared" si="13"/>
        <v>1.0587727461259668</v>
      </c>
      <c r="Z30" s="97">
        <f t="shared" si="13"/>
        <v>3.4818158264547776</v>
      </c>
      <c r="AA30" s="97">
        <f t="shared" si="13"/>
        <v>1.6877980893022817</v>
      </c>
      <c r="AB30" s="97">
        <f t="shared" si="13"/>
        <v>3.7944515617479921</v>
      </c>
      <c r="AC30" s="97">
        <f t="shared" si="13"/>
        <v>25.704847033348354</v>
      </c>
      <c r="AD30" s="97">
        <f t="shared" si="13"/>
        <v>31.000753009569504</v>
      </c>
      <c r="AE30" s="97">
        <f t="shared" si="13"/>
        <v>25.642462317922387</v>
      </c>
      <c r="AF30" s="97">
        <f t="shared" si="13"/>
        <v>7.4662919387982987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7.4715962069040062E-2</v>
      </c>
      <c r="C31" s="69">
        <f>'Basic T2'!O31</f>
        <v>0.48515202530838131</v>
      </c>
      <c r="D31" s="69">
        <f>'Basic T2'!Z31</f>
        <v>1.999923249805464</v>
      </c>
      <c r="E31" s="69">
        <f>'Basic T2'!AK31</f>
        <v>1.0245277643341117</v>
      </c>
      <c r="F31" s="69">
        <f>'Basic T2'!AV31</f>
        <v>1.4737432074844692</v>
      </c>
      <c r="G31" s="69">
        <f>'Basic T2'!BG31</f>
        <v>8.7974593918461643</v>
      </c>
      <c r="H31" s="69">
        <f>'Basic T2'!BR31</f>
        <v>13.177761205354699</v>
      </c>
      <c r="I31" s="69">
        <f>'Basic T2'!CC31</f>
        <v>11.059796406862194</v>
      </c>
      <c r="J31" s="69">
        <f>'Basic T2'!CN31</f>
        <v>4.2339172770741653</v>
      </c>
      <c r="K31" s="309">
        <f t="shared" si="12"/>
        <v>42.32699649013869</v>
      </c>
      <c r="L31" s="97"/>
      <c r="M31" s="97">
        <f t="shared" si="0"/>
        <v>0.52146279780605742</v>
      </c>
      <c r="N31" s="97">
        <f t="shared" si="1"/>
        <v>0.49541640355801903</v>
      </c>
      <c r="O31" s="97">
        <f t="shared" si="2"/>
        <v>0.95542941031606687</v>
      </c>
      <c r="P31" s="97">
        <f t="shared" si="3"/>
        <v>1.7389470089826977</v>
      </c>
      <c r="Q31" s="97">
        <f t="shared" si="4"/>
        <v>2.4111079890066676</v>
      </c>
      <c r="R31" s="97">
        <f t="shared" si="5"/>
        <v>3.635549864644303</v>
      </c>
      <c r="S31" s="97">
        <f t="shared" si="6"/>
        <v>5.9167916983477626</v>
      </c>
      <c r="T31" s="97">
        <f t="shared" si="7"/>
        <v>7.8066419992032285</v>
      </c>
      <c r="U31" s="97">
        <f t="shared" si="8"/>
        <v>11.073338591025292</v>
      </c>
      <c r="V31" s="97">
        <f t="shared" si="9"/>
        <v>3.8966989855839262</v>
      </c>
      <c r="W31" s="97"/>
      <c r="X31" s="97">
        <f t="shared" si="10"/>
        <v>0.17652082185053536</v>
      </c>
      <c r="Y31" s="97">
        <f t="shared" si="13"/>
        <v>1.1461999800090037</v>
      </c>
      <c r="Z31" s="97">
        <f t="shared" si="13"/>
        <v>4.7249354209940329</v>
      </c>
      <c r="AA31" s="97">
        <f t="shared" si="13"/>
        <v>2.4205066489251261</v>
      </c>
      <c r="AB31" s="97">
        <f t="shared" si="13"/>
        <v>3.4818043558271867</v>
      </c>
      <c r="AC31" s="97">
        <f t="shared" si="13"/>
        <v>20.78451135529021</v>
      </c>
      <c r="AD31" s="97">
        <f t="shared" si="13"/>
        <v>31.133230085023499</v>
      </c>
      <c r="AE31" s="97">
        <f t="shared" si="13"/>
        <v>26.12941461471025</v>
      </c>
      <c r="AF31" s="97">
        <f t="shared" si="13"/>
        <v>10.002876717370155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7.2448931299027523E-4</v>
      </c>
      <c r="C32" s="69">
        <f>'Basic T2'!O32</f>
        <v>0.24189383205358334</v>
      </c>
      <c r="D32" s="69">
        <f>'Basic T2'!Z32</f>
        <v>0.87163348600592028</v>
      </c>
      <c r="E32" s="69">
        <f>'Basic T2'!AK32</f>
        <v>0.67595971138529343</v>
      </c>
      <c r="F32" s="69">
        <f>'Basic T2'!AV32</f>
        <v>0.70559015479721654</v>
      </c>
      <c r="G32" s="69">
        <f>'Basic T2'!BG32</f>
        <v>2.8976069788566168</v>
      </c>
      <c r="H32" s="69">
        <f>'Basic T2'!BR32</f>
        <v>4.6151315125350383</v>
      </c>
      <c r="I32" s="69">
        <f>'Basic T2'!CC32</f>
        <v>6.6097507190641016</v>
      </c>
      <c r="J32" s="69">
        <f>'Basic T2'!CN32</f>
        <v>2.485640526483504</v>
      </c>
      <c r="K32" s="309">
        <f t="shared" si="12"/>
        <v>19.103931410494265</v>
      </c>
      <c r="L32" s="97"/>
      <c r="M32" s="97">
        <f t="shared" si="0"/>
        <v>5.0564058023291301E-3</v>
      </c>
      <c r="N32" s="97">
        <f t="shared" si="1"/>
        <v>0.24701158825974182</v>
      </c>
      <c r="O32" s="97">
        <f t="shared" si="2"/>
        <v>0.41640811347504486</v>
      </c>
      <c r="P32" s="97">
        <f t="shared" si="3"/>
        <v>1.1473169973780541</v>
      </c>
      <c r="Q32" s="97">
        <f t="shared" si="4"/>
        <v>1.1543761834192872</v>
      </c>
      <c r="R32" s="97">
        <f t="shared" si="5"/>
        <v>1.1974360085751869</v>
      </c>
      <c r="S32" s="97">
        <f t="shared" si="6"/>
        <v>2.0721859650222325</v>
      </c>
      <c r="T32" s="97">
        <f t="shared" si="7"/>
        <v>4.6655431681991626</v>
      </c>
      <c r="U32" s="97">
        <f t="shared" si="8"/>
        <v>6.5009156684201486</v>
      </c>
      <c r="V32" s="97">
        <f t="shared" si="9"/>
        <v>1.7587420871046546</v>
      </c>
      <c r="W32" s="97"/>
      <c r="X32" s="97">
        <f t="shared" si="10"/>
        <v>3.7923571720546233E-3</v>
      </c>
      <c r="Y32" s="97">
        <f t="shared" si="13"/>
        <v>1.2661992280850896</v>
      </c>
      <c r="Z32" s="97">
        <f t="shared" si="13"/>
        <v>4.5625869737320679</v>
      </c>
      <c r="AA32" s="97">
        <f t="shared" si="13"/>
        <v>3.5383277758941909</v>
      </c>
      <c r="AB32" s="97">
        <f t="shared" si="13"/>
        <v>3.6934290625102348</v>
      </c>
      <c r="AC32" s="97">
        <f t="shared" si="13"/>
        <v>15.16759517501664</v>
      </c>
      <c r="AD32" s="97">
        <f t="shared" si="13"/>
        <v>24.158019694311879</v>
      </c>
      <c r="AE32" s="97">
        <f t="shared" si="13"/>
        <v>34.598903110765988</v>
      </c>
      <c r="AF32" s="97">
        <f t="shared" si="13"/>
        <v>13.011146622511843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6.4233343218686456E-2</v>
      </c>
      <c r="C33" s="69">
        <f>'Basic T2'!O33</f>
        <v>1.5659805134202085</v>
      </c>
      <c r="D33" s="69">
        <f>'Basic T2'!Z33</f>
        <v>6.7691441580066956</v>
      </c>
      <c r="E33" s="69">
        <f>'Basic T2'!AK33</f>
        <v>3.1993415983280249</v>
      </c>
      <c r="F33" s="69">
        <f>'Basic T2'!AV33</f>
        <v>2.9080523168521286</v>
      </c>
      <c r="G33" s="69">
        <f>'Basic T2'!BG33</f>
        <v>17.098039582611214</v>
      </c>
      <c r="H33" s="69">
        <f>'Basic T2'!BR33</f>
        <v>27.728747813258543</v>
      </c>
      <c r="I33" s="69">
        <f>'Basic T2'!CC33</f>
        <v>24.720449075526254</v>
      </c>
      <c r="J33" s="69">
        <f>'Basic T2'!CN33</f>
        <v>6.8701786754235261</v>
      </c>
      <c r="K33" s="309">
        <f t="shared" ref="K33" si="14">SUM(B33:J33)</f>
        <v>90.924167076645276</v>
      </c>
      <c r="L33" s="97"/>
      <c r="M33" s="97">
        <f t="shared" si="0"/>
        <v>0.4483017810344489</v>
      </c>
      <c r="N33" s="97">
        <f t="shared" si="1"/>
        <v>1.5991120175319138</v>
      </c>
      <c r="O33" s="97">
        <f t="shared" si="2"/>
        <v>3.2338438046849474</v>
      </c>
      <c r="P33" s="97">
        <f t="shared" si="3"/>
        <v>5.4302925667831081</v>
      </c>
      <c r="Q33" s="97">
        <f t="shared" si="4"/>
        <v>4.7577000782786696</v>
      </c>
      <c r="R33" s="97">
        <f t="shared" si="5"/>
        <v>7.0657644123777636</v>
      </c>
      <c r="S33" s="97">
        <f t="shared" si="6"/>
        <v>12.450159197026576</v>
      </c>
      <c r="T33" s="97">
        <f t="shared" si="7"/>
        <v>17.449118310390293</v>
      </c>
      <c r="U33" s="97">
        <f t="shared" si="8"/>
        <v>17.968186356814769</v>
      </c>
      <c r="V33" s="97">
        <f t="shared" si="9"/>
        <v>8.3706414107406015</v>
      </c>
      <c r="W33" s="97"/>
      <c r="X33" s="97">
        <f t="shared" ref="X33" si="15">IF($K33&gt;0,B33/$K33*100,0)</f>
        <v>7.0644961932442477E-2</v>
      </c>
      <c r="Y33" s="97">
        <f t="shared" ref="Y33" si="16">IF($K33&gt;0,C33/$K33*100,0)</f>
        <v>1.7222929434153105</v>
      </c>
      <c r="Z33" s="97">
        <f t="shared" ref="Z33" si="17">IF($K33&gt;0,D33/$K33*100,0)</f>
        <v>7.444823940262868</v>
      </c>
      <c r="AA33" s="97">
        <f t="shared" ref="AA33" si="18">IF($K33&gt;0,E33/$K33*100,0)</f>
        <v>3.5186922258315696</v>
      </c>
      <c r="AB33" s="97">
        <f t="shared" ref="AB33" si="19">IF($K33&gt;0,F33/$K33*100,0)</f>
        <v>3.1983271448621156</v>
      </c>
      <c r="AC33" s="97">
        <f t="shared" ref="AC33" si="20">IF($K33&gt;0,G33/$K33*100,0)</f>
        <v>18.804725005837316</v>
      </c>
      <c r="AD33" s="97">
        <f t="shared" ref="AD33" si="21">IF($K33&gt;0,H33/$K33*100,0)</f>
        <v>30.49656511000466</v>
      </c>
      <c r="AE33" s="97">
        <f t="shared" ref="AE33" si="22">IF($K33&gt;0,I33/$K33*100,0)</f>
        <v>27.187985186257407</v>
      </c>
      <c r="AF33" s="97">
        <f>IF($K33&gt;0,J33/$K33*100,0)</f>
        <v>7.5559434815963211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14.328148121666857</v>
      </c>
      <c r="C35" s="310">
        <f t="shared" ref="C35:K35" si="24">SUM(C8:C33)</f>
        <v>97.928131128497114</v>
      </c>
      <c r="D35" s="310">
        <f t="shared" si="24"/>
        <v>209.32192668675194</v>
      </c>
      <c r="E35" s="310">
        <f t="shared" si="24"/>
        <v>58.916560369109305</v>
      </c>
      <c r="F35" s="310">
        <f t="shared" si="24"/>
        <v>61.123069319330831</v>
      </c>
      <c r="G35" s="310">
        <f t="shared" si="24"/>
        <v>241.9842862671585</v>
      </c>
      <c r="H35" s="310">
        <f t="shared" si="24"/>
        <v>222.71801809474769</v>
      </c>
      <c r="I35" s="310">
        <f t="shared" si="24"/>
        <v>141.67162280518298</v>
      </c>
      <c r="J35" s="310">
        <f t="shared" si="24"/>
        <v>38.235237207554242</v>
      </c>
      <c r="K35" s="310">
        <f t="shared" si="24"/>
        <v>1086.2269999999994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1.319074937528423</v>
      </c>
      <c r="Y35" s="98">
        <f t="shared" ref="Y35:AG35" si="26">IF($K35&gt;0,C35/$K35*100,0)</f>
        <v>9.015438865770891</v>
      </c>
      <c r="Z35" s="98">
        <f t="shared" si="26"/>
        <v>19.270550878108537</v>
      </c>
      <c r="AA35" s="98">
        <f t="shared" si="26"/>
        <v>5.4239639015702368</v>
      </c>
      <c r="AB35" s="98">
        <f t="shared" si="26"/>
        <v>5.6270990611843441</v>
      </c>
      <c r="AC35" s="98">
        <f t="shared" si="26"/>
        <v>22.277506107577754</v>
      </c>
      <c r="AD35" s="98">
        <f t="shared" si="26"/>
        <v>20.503819007882129</v>
      </c>
      <c r="AE35" s="98">
        <f t="shared" si="26"/>
        <v>13.042542931190541</v>
      </c>
      <c r="AF35" s="98">
        <f t="shared" si="26"/>
        <v>3.5200043091871462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automation\Data\Results\Workbooks\LEPs\DN_LEP\[DN_LEP_MainTables.Main.xlsm]Manager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automation\Data\Results\Workbooks\LEPs\DN_LEP\[DN_LEP_MainTables.Main.xlsm]Manager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automation\Data\Results\Workbooks\LEPs\DN_LEP\[DN_LEP_MainTables.Main.xlsm]Manager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automation\Data\Results\Workbooks\LEPs\DN_LEP\[DN_LEP_MainTables.Main.xlsm]Manager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automation\Data\Results\Workbooks\LEPs\DN_LEP\[DN_LEP_MainTables.Main.xlsm]Manager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automation\Data\Results\Workbooks\LEPs\DN_LEP\[DN_LEP_MainTables.Main.xlsm]Manager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automation\Data\Results\Workbooks\LEPs\DN_LEP\[DN_LEP_MainTables.Main.xlsm]Manager</v>
      </c>
      <c r="Y79" s="91" t="str">
        <f ca="1">CELL("filename")</f>
        <v>M:\IE\Projects\Nuffield via NFER AI and automation\Data\Results\Workbooks\LEPs\DN_LEP\[DN_LEP_MainTables.Main.xlsm]Manager</v>
      </c>
      <c r="AW79" s="91" t="str">
        <f ca="1">CELL("filename")</f>
        <v>M:\IE\Projects\Nuffield via NFER AI and automation\Data\Results\Workbooks\LEPs\DN_LEP\[DN_LEP_MainTables.Main.xlsm]Manager</v>
      </c>
      <c r="BU79" s="91" t="str">
        <f ca="1">CELL("filename")</f>
        <v>M:\IE\Projects\Nuffield via NFER AI and automation\Data\Results\Workbooks\LEPs\DN_LEP\[DN_LEP_MainTables.Main.xlsm]Manager</v>
      </c>
      <c r="CS79" s="91" t="str">
        <f ca="1">CELL("filename")</f>
        <v>M:\IE\Projects\Nuffield via NFER AI and automation\Data\Results\Workbooks\LEPs\DN_LEP\[DN_LEP_MainTables.Main.xlsm]Manager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automation\Data\Results\Workbooks\LEPs\DN_LEP\[DN_LEP_MainTables.Main.xlsm]Manager</v>
      </c>
      <c r="Y96" s="91" t="str">
        <f ca="1">CELL("filename")</f>
        <v>M:\IE\Projects\Nuffield via NFER AI and automation\Data\Results\Workbooks\LEPs\DN_LEP\[DN_LEP_MainTables.Main.xlsm]Manager</v>
      </c>
      <c r="AW96" s="91" t="str">
        <f ca="1">CELL("filename")</f>
        <v>M:\IE\Projects\Nuffield via NFER AI and automation\Data\Results\Workbooks\LEPs\DN_LEP\[DN_LEP_MainTables.Main.xlsm]Manager</v>
      </c>
      <c r="BU96" s="91" t="str">
        <f ca="1">CELL("filename")</f>
        <v>M:\IE\Projects\Nuffield via NFER AI and automation\Data\Results\Workbooks\LEPs\DN_LEP\[DN_LEP_MainTables.Main.xlsm]Manager</v>
      </c>
      <c r="CS96" s="91" t="str">
        <f ca="1">CELL("filename")</f>
        <v>M:\IE\Projects\Nuffield via NFER AI and automation\Data\Results\Workbooks\LEPs\DN_LEP\[DN_LEP_MainTables.Main.xlsm]Manager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14D1D9-8C1F-48D5-8E8A-E06873D07D5D}"/>
</file>

<file path=customXml/itemProps2.xml><?xml version="1.0" encoding="utf-8"?>
<ds:datastoreItem xmlns:ds="http://schemas.openxmlformats.org/officeDocument/2006/customXml" ds:itemID="{311430A0-5A88-42D0-916D-C883E255A74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2024-02-29T15:49:37Z</dcterms:modified>
</cp:coreProperties>
</file>