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DO_LEP\"/>
    </mc:Choice>
  </mc:AlternateContent>
  <xr:revisionPtr revIDLastSave="0" documentId="13_ncr:1_{C5851FB5-3A33-44E3-A554-DCD6EE18E01E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<sst xmlns="http://schemas.openxmlformats.org/spreadsheetml/2006/main" count="2355" uniqueCount="531">
  <si>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</si>
  <si>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</si>
  <si>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</si>
  <si>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</si>
  <si>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</si>
  <si>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</si>
  <si>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</si>
  <si>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</si>
  <si>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</si>
  <si>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</si>
  <si>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</si>
  <si>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</si>
  <si>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</si>
  <si>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</si>
  <si>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</si>
  <si>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</si>
  <si>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</si>
  <si>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</si>
  <si>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</si>
  <si>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</si>
  <si>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</si>
  <si>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</si>
  <si>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</si>
  <si>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</si>
  <si>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</si>
  <si>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</si>
  <si>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</si>
  <si>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</si>
  <si>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</si>
  <si>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</si>
  <si>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</si>
  <si>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</si>
  <si>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</si>
  <si>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</si>
  <si>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</si>
  <si>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</si>
  <si>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</si>
  <si>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</si>
  <si>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</si>
  <si>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</si>
  <si>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</si>
  <si>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</si>
  <si>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</si>
  <si>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</si>
  <si>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</si>
  <si>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</si>
  <si>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</si>
  <si>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</si>
  <si>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</si>
  <si>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</si>
  <si>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</si>
  <si>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</si>
  <si>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</si>
  <si>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</si>
  <si>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</si>
  <si>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</si>
  <si>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</si>
  <si>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</si>
  <si>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</si>
  <si>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</si>
  <si>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</si>
  <si>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</si>
  <si>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</si>
  <si>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</si>
  <si>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</si>
  <si>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</si>
  <si>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</si>
  <si>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</si>
  <si>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</si>
  <si>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</si>
  <si>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</si>
  <si>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</si>
  <si>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</si>
  <si>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</si>
  <si>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</si>
  <si>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</si>
  <si>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</si>
  <si>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</si>
  <si>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</si>
  <si>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</si>
  <si>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</si>
  <si>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</si>
  <si>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</si>
  <si>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</si>
  <si>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</si>
  <si>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</si>
  <si>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</si>
  <si>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</si>
  <si>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</si>
  <si>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</si>
  <si>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</si>
  <si>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</si>
  <si>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</si>
  <si>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</si>
  <si>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</si>
  <si>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</si>
  <si>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</si>
  <si>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</si>
  <si>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</si>
  <si>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</si>
  <si>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</si>
  <si>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</si>
  <si>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</si>
  <si>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</si>
  <si>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</si>
  <si>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</si>
  <si>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</si>
  <si>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</si>
  <si>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</si>
  <si>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</si>
  <si>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</si>
  <si>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</si>
  <si>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</si>
  <si>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</si>
  <si>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</si>
  <si>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</si>
  <si>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</si>
  <si>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</si>
  <si>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</si>
  <si>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</si>
  <si>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</si>
  <si>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</si>
  <si>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</si>
  <si>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</si>
  <si>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</si>
  <si>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</si>
  <si>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</si>
  <si>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</si>
  <si>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</si>
  <si>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</si>
  <si>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</si>
  <si>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</si>
  <si>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</si>
  <si>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</si>
  <si>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</si>
  <si>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</si>
  <si>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</si>
  <si>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</si>
  <si>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</si>
  <si>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</si>
  <si>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</si>
  <si>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</si>
  <si>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</si>
  <si>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</si>
  <si>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</si>
  <si>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</si>
  <si>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</si>
  <si>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</si>
  <si>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</si>
  <si>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</si>
  <si>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</si>
  <si>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</si>
  <si>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</si>
  <si>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</si>
  <si>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</si>
  <si>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</si>
  <si>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</si>
  <si>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</si>
  <si>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</si>
  <si>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</si>
  <si>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</si>
  <si>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</si>
  <si>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</si>
  <si>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</si>
  <si>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</si>
  <si>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</si>
  <si>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</si>
  <si>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</si>
  <si>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</si>
  <si>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</si>
  <si>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</si>
  <si>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</si>
  <si>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</si>
  <si>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</si>
  <si>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</si>
  <si>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</si>
  <si>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</si>
  <si>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</si>
  <si>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</si>
  <si>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</si>
  <si>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</si>
  <si>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</si>
  <si>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</si>
  <si>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</si>
  <si>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</si>
  <si>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</si>
  <si>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</si>
  <si>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</si>
  <si>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</si>
  <si>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</si>
  <si>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</si>
  <si>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</si>
  <si>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</si>
  <si>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</si>
  <si>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</si>
  <si>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</si>
  <si>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</si>
  <si>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</si>
  <si>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</si>
  <si>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</si>
  <si>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</si>
  <si>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</si>
  <si>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</si>
  <si>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</si>
  <si>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</si>
  <si>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</si>
  <si>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</si>
  <si>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</si>
  <si>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</si>
  <si>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</si>
  <si>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</si>
  <si>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</si>
  <si>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</si>
  <si>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</si>
  <si>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</si>
  <si>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</si>
  <si>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</si>
  <si>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</si>
  <si>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</si>
  <si>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</si>
  <si>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</si>
  <si>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</si>
  <si>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</si>
  <si>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</si>
  <si>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</si>
  <si>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</si>
  <si>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</si>
  <si>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</si>
  <si>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</si>
  <si>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</si>
  <si>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</si>
  <si>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</si>
  <si>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</si>
  <si>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</si>
  <si>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</si>
  <si>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</si>
  <si>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</si>
  <si>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</si>
  <si>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</si>
  <si>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</si>
  <si>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</si>
  <si>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</si>
  <si>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</si>
  <si>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</si>
  <si>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</si>
  <si>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</si>
  <si>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</si>
  <si>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</si>
  <si>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</si>
  <si>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</si>
  <si>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</si>
  <si>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</si>
  <si>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</si>
  <si>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</si>
  <si>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</si>
  <si>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</si>
  <si>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</si>
  <si>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</si>
  <si>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</si>
  <si>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</si>
  <si>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</si>
  <si>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</si>
  <si>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</si>
  <si>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</si>
  <si>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</si>
  <si>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</si>
  <si>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</si>
  <si>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</si>
  <si>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</si>
  <si>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</si>
  <si>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</si>
  <si>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</si>
  <si>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</si>
  <si>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</si>
  <si>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</si>
  <si>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</si>
  <si>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</si>
  <si>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</si>
  <si>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</si>
  <si>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</si>
  <si>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</si>
  <si>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</si>
  <si>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</si>
  <si>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</si>
  <si>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</si>
  <si>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</si>
  <si>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</si>
  <si>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</si>
  <si>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</si>
  <si>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</si>
  <si>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</si>
  <si>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</si>
  <si>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</si>
  <si>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</si>
  <si>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</si>
  <si>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</si>
  <si>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</si>
  <si>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</si>
  <si>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</si>
  <si>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</si>
  <si>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</si>
  <si>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</si>
  <si>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</si>
  <si>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</si>
  <si>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</si>
  <si>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</si>
  <si>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</si>
  <si>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</si>
  <si>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</si>
  <si>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</si>
  <si>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</si>
  <si>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</si>
  <si>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</si>
  <si>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</si>
  <si>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</si>
  <si>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</si>
  <si>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</si>
  <si>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</si>
  <si>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</si>
  <si>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</si>
  <si>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</si>
  <si>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</si>
  <si>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</si>
  <si>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</si>
  <si>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</si>
  <si>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</si>
  <si>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</si>
  <si>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</si>
  <si>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</si>
  <si>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</si>
  <si>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</si>
  <si>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</si>
  <si>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</si>
  <si>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</si>
  <si>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</si>
  <si>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</si>
  <si>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</si>
  <si>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</si>
  <si>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</si>
  <si>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</si>
  <si>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</si>
  <si>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</si>
  <si>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</si>
  <si>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</si>
  <si>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</si>
  <si>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</si>
  <si>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</si>
  <si>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</si>
  <si>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</si>
  <si>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</si>
  <si>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</si>
  <si>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</si>
  <si>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</si>
  <si>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</si>
  <si>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</si>
  <si>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</si>
  <si>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</si>
  <si>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</si>
  <si>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</si>
  <si>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</si>
  <si>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</si>
  <si>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</si>
  <si>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</si>
  <si>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</si>
  <si>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</si>
  <si>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</si>
  <si>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</si>
  <si>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</si>
  <si>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</si>
  <si>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</si>
  <si>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</si>
  <si>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</si>
  <si>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</si>
  <si>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</si>
  <si>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</si>
  <si>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</si>
  <si>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</si>
  <si>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</si>
  <si>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</si>
  <si>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</si>
  <si>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</si>
  <si>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</si>
  <si>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</si>
  <si>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</si>
  <si>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</si>
  <si>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</si>
  <si>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</si>
  <si>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</si>
  <si>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</si>
  <si>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</si>
  <si>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</si>
  <si>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</si>
  <si>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</si>
  <si>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</si>
  <si>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</si>
  <si>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</si>
  <si>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</si>
  <si>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</si>
  <si>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</si>
  <si>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</si>
  <si>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</si>
  <si>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</si>
  <si>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</si>
  <si>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</si>
  <si>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</si>
  <si>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</si>
  <si>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</si>
  <si>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</si>
  <si>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</si>
  <si>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</si>
  <si>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</si>
  <si>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</si>
  <si>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</si>
  <si>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</si>
  <si>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</si>
  <si>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</si>
  <si>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</si>
  <si>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</si>
  <si>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</si>
  <si>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</si>
  <si>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</si>
  <si>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</si>
  <si>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</si>
  <si>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</si>
  <si>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</si>
  <si>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</si>
  <si>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</si>
  <si>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</si>
  <si>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</si>
  <si>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</si>
  <si>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</si>
  <si>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</si>
  <si>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</si>
  <si>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</si>
  <si>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</si>
  <si>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</si>
  <si>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</si>
  <si>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</si>
  <si>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</si>
  <si>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</si>
  <si>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</si>
  <si>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</si>
  <si>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</si>
  <si>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</si>
  <si>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</si>
  <si>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</si>
  <si>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</si>
  <si>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</si>
  <si>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</si>
  <si>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</si>
  <si>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</si>
  <si>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</si>
  <si>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</si>
  <si>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</si>
  <si>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</si>
  <si>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</si>
  <si>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</si>
  <si>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</si>
  <si>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</si>
  <si>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</si>
  <si>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</si>
  <si>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</si>
  <si>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</si>
  <si>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</si>
  <si>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</si>
  <si>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</si>
  <si>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</si>
  <si>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</si>
  <si>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</si>
  <si>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</si>
  <si>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</si>
  <si>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</si>
  <si>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</si>
  <si>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</si>
  <si>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</si>
  <si>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</si>
  <si>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</si>
  <si>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</si>
  <si>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</si>
  <si>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</si>
  <si>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</si>
  <si>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</si>
  <si>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</si>
  <si>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</si>
  <si>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</si>
  <si>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</si>
  <si>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</si>
  <si>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</si>
  <si>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</si>
  <si>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</si>
  <si>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</si>
  <si>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</si>
  <si>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</si>
  <si>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</si>
  <si>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</si>
  <si>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</si>
  <si>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</si>
  <si>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</si>
  <si>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</si>
  <si>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</si>
  <si>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</si>
  <si>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</si>
  <si>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</si>
  <si>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</si>
  <si>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</si>
  <si>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</si>
  <si>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</si>
  <si>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</si>
  <si>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</si>
  <si>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</si>
  <si>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</si>
  <si>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</si>
  <si>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</si>
  <si>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</si>
  <si>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</si>
  <si>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</si>
  <si>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</si>
  <si>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</si>
  <si>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</si>
  <si>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</si>
  <si>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</si>
  <si>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</si>
  <si>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</si>
  <si>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</si>
  <si>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</si>
  <si>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</si>
  <si>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automation/Data/Results/Workbooks/LEPs/DO_LEP/DO_LEP_Database.Main.xlsx</t>
  </si>
  <si>
    <t>9. Dorset</t>
  </si>
  <si>
    <t>28-02-2024 09:53:39</t>
  </si>
  <si>
    <t>Dorset</t>
  </si>
  <si>
    <t>29 02 2024 03:49:51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</si>
</sst>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1.1569428294504691</c:v>
                </c:pt>
                <c:pt idx="2">
                  <c:v>-2.0388495170886589E-2</c:v>
                </c:pt>
                <c:pt idx="3">
                  <c:v>0.92520401429931898</c:v>
                </c:pt>
                <c:pt idx="4">
                  <c:v>-0.22286117833147934</c:v>
                </c:pt>
                <c:pt idx="5">
                  <c:v>0.23044211500462541</c:v>
                </c:pt>
                <c:pt idx="7">
                  <c:v>2.407371558053284</c:v>
                </c:pt>
                <c:pt idx="8">
                  <c:v>0.59203797550548831</c:v>
                </c:pt>
                <c:pt idx="9">
                  <c:v>0.69234840879972559</c:v>
                </c:pt>
                <c:pt idx="10">
                  <c:v>2.0621475799610156</c:v>
                </c:pt>
                <c:pt idx="11">
                  <c:v>4.5704057098308049</c:v>
                </c:pt>
                <c:pt idx="12">
                  <c:v>1.8468462995516743</c:v>
                </c:pt>
                <c:pt idx="13">
                  <c:v>-2.3972174552738368</c:v>
                </c:pt>
                <c:pt idx="14">
                  <c:v>4.0907305477208888</c:v>
                </c:pt>
                <c:pt idx="15">
                  <c:v>1.5082868050692033</c:v>
                </c:pt>
                <c:pt idx="17">
                  <c:v>2.5366779764271374</c:v>
                </c:pt>
                <c:pt idx="18">
                  <c:v>-2.0718620772070206</c:v>
                </c:pt>
                <c:pt idx="19">
                  <c:v>0.41119981224897462</c:v>
                </c:pt>
                <c:pt idx="20">
                  <c:v>0.83779163857462535</c:v>
                </c:pt>
                <c:pt idx="22">
                  <c:v>3.6450068564145566</c:v>
                </c:pt>
                <c:pt idx="24">
                  <c:v>1.4372218931221425</c:v>
                </c:pt>
                <c:pt idx="25">
                  <c:v>-1.1448557442514495</c:v>
                </c:pt>
                <c:pt idx="26">
                  <c:v>-0.26324814166506227</c:v>
                </c:pt>
                <c:pt idx="27">
                  <c:v>0.65996591348804756</c:v>
                </c:pt>
                <c:pt idx="29">
                  <c:v>1.2669238192500876</c:v>
                </c:pt>
                <c:pt idx="30">
                  <c:v>16.077512718765561</c:v>
                </c:pt>
                <c:pt idx="31">
                  <c:v>-7.5767393376517393</c:v>
                </c:pt>
                <c:pt idx="32">
                  <c:v>5.7196970475652531</c:v>
                </c:pt>
                <c:pt idx="33">
                  <c:v>4.660616209588575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0.62244341201385112</c:v>
                </c:pt>
                <c:pt idx="2">
                  <c:v>1.3389972392381377</c:v>
                </c:pt>
                <c:pt idx="3">
                  <c:v>0.4960176846788622</c:v>
                </c:pt>
                <c:pt idx="4">
                  <c:v>-0.3113671291109843</c:v>
                </c:pt>
                <c:pt idx="5">
                  <c:v>0.81865971717123287</c:v>
                </c:pt>
                <c:pt idx="7">
                  <c:v>0.36040790212457097</c:v>
                </c:pt>
                <c:pt idx="8">
                  <c:v>1.7719824560494368</c:v>
                </c:pt>
                <c:pt idx="9">
                  <c:v>1.5978017534785227</c:v>
                </c:pt>
                <c:pt idx="10">
                  <c:v>0.69320607138714241</c:v>
                </c:pt>
                <c:pt idx="11">
                  <c:v>-0.63386348652314517</c:v>
                </c:pt>
                <c:pt idx="12">
                  <c:v>-0.18828628650437995</c:v>
                </c:pt>
                <c:pt idx="13">
                  <c:v>0.80451673862904638</c:v>
                </c:pt>
                <c:pt idx="14">
                  <c:v>-0.42871420059342746</c:v>
                </c:pt>
                <c:pt idx="15">
                  <c:v>0.74982461569945702</c:v>
                </c:pt>
                <c:pt idx="17">
                  <c:v>0.98986852439084672</c:v>
                </c:pt>
                <c:pt idx="18">
                  <c:v>3.2440335451378033E-2</c:v>
                </c:pt>
                <c:pt idx="19">
                  <c:v>7.0797852276038853E-2</c:v>
                </c:pt>
                <c:pt idx="20">
                  <c:v>0.39793046105618401</c:v>
                </c:pt>
                <c:pt idx="22">
                  <c:v>1.4641433534728465</c:v>
                </c:pt>
                <c:pt idx="24">
                  <c:v>-0.38458101525151722</c:v>
                </c:pt>
                <c:pt idx="25">
                  <c:v>-1.4377467087520635</c:v>
                </c:pt>
                <c:pt idx="26">
                  <c:v>-1.1126525318449265</c:v>
                </c:pt>
                <c:pt idx="27">
                  <c:v>-0.67676245670549307</c:v>
                </c:pt>
                <c:pt idx="29">
                  <c:v>0.93791109210978885</c:v>
                </c:pt>
                <c:pt idx="30">
                  <c:v>-0.45368937315248825</c:v>
                </c:pt>
                <c:pt idx="31">
                  <c:v>-4.3574590809677289</c:v>
                </c:pt>
                <c:pt idx="32">
                  <c:v>0.4786409239851741</c:v>
                </c:pt>
                <c:pt idx="33">
                  <c:v>0.3606656867820357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8.572000000000024</c:v>
                </c:pt>
                <c:pt idx="1">
                  <c:v>7.4139999999999908</c:v>
                </c:pt>
                <c:pt idx="2">
                  <c:v>8.0569999999999951</c:v>
                </c:pt>
                <c:pt idx="3">
                  <c:v>7.2660000000000009</c:v>
                </c:pt>
                <c:pt idx="4">
                  <c:v>6.9750000000000183</c:v>
                </c:pt>
                <c:pt idx="5">
                  <c:v>5.8229999999999995</c:v>
                </c:pt>
                <c:pt idx="6">
                  <c:v>6.6820000000000039</c:v>
                </c:pt>
                <c:pt idx="7">
                  <c:v>7.811000000000007</c:v>
                </c:pt>
                <c:pt idx="8">
                  <c:v>7.5090000000000128</c:v>
                </c:pt>
                <c:pt idx="9">
                  <c:v>6.0549999999999953</c:v>
                </c:pt>
                <c:pt idx="10">
                  <c:v>7.6900000000000164</c:v>
                </c:pt>
                <c:pt idx="11">
                  <c:v>7.7590000000000021</c:v>
                </c:pt>
                <c:pt idx="12">
                  <c:v>7.8200000000000021</c:v>
                </c:pt>
                <c:pt idx="13">
                  <c:v>7.9199999999999982</c:v>
                </c:pt>
                <c:pt idx="14">
                  <c:v>7.9829999999999979</c:v>
                </c:pt>
                <c:pt idx="15">
                  <c:v>8.0030000000000019</c:v>
                </c:pt>
                <c:pt idx="16">
                  <c:v>8.0279999999999951</c:v>
                </c:pt>
                <c:pt idx="17">
                  <c:v>8.0520000000000156</c:v>
                </c:pt>
                <c:pt idx="18">
                  <c:v>8.0730000000000004</c:v>
                </c:pt>
                <c:pt idx="19">
                  <c:v>8.0919999999999845</c:v>
                </c:pt>
                <c:pt idx="20">
                  <c:v>8.1229999999999922</c:v>
                </c:pt>
                <c:pt idx="21">
                  <c:v>8.1529999999999969</c:v>
                </c:pt>
                <c:pt idx="22">
                  <c:v>8.1820000000000039</c:v>
                </c:pt>
                <c:pt idx="23">
                  <c:v>8.2100000000000062</c:v>
                </c:pt>
                <c:pt idx="24" formatCode="#,##0.00">
                  <c:v>8.2360000000000166</c:v>
                </c:pt>
                <c:pt idx="25">
                  <c:v>8.2609999999999939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0.64000000000000157</c:v>
                </c:pt>
                <c:pt idx="1">
                  <c:v>0.41900000000000004</c:v>
                </c:pt>
                <c:pt idx="2">
                  <c:v>0.78199999999999759</c:v>
                </c:pt>
                <c:pt idx="3">
                  <c:v>0.63800000000000079</c:v>
                </c:pt>
                <c:pt idx="4">
                  <c:v>0.44000000000000078</c:v>
                </c:pt>
                <c:pt idx="5">
                  <c:v>0.64799999999999958</c:v>
                </c:pt>
                <c:pt idx="6">
                  <c:v>0.31399999999999978</c:v>
                </c:pt>
                <c:pt idx="7">
                  <c:v>0.46300000000000058</c:v>
                </c:pt>
                <c:pt idx="8">
                  <c:v>0.52700000000000091</c:v>
                </c:pt>
                <c:pt idx="9">
                  <c:v>0.43199999999999916</c:v>
                </c:pt>
                <c:pt idx="10">
                  <c:v>0.43699999999999856</c:v>
                </c:pt>
                <c:pt idx="11">
                  <c:v>0.41000000000000036</c:v>
                </c:pt>
                <c:pt idx="12">
                  <c:v>0.39900000000000008</c:v>
                </c:pt>
                <c:pt idx="13">
                  <c:v>0.3760000000000005</c:v>
                </c:pt>
                <c:pt idx="14">
                  <c:v>0.35400000000000043</c:v>
                </c:pt>
                <c:pt idx="15">
                  <c:v>0.33499999999999946</c:v>
                </c:pt>
                <c:pt idx="16">
                  <c:v>0.32099999999999984</c:v>
                </c:pt>
                <c:pt idx="17">
                  <c:v>0.30599999999999961</c:v>
                </c:pt>
                <c:pt idx="18">
                  <c:v>0.29300000000000004</c:v>
                </c:pt>
                <c:pt idx="19">
                  <c:v>0.28099999999999969</c:v>
                </c:pt>
                <c:pt idx="20">
                  <c:v>0.27000000000000035</c:v>
                </c:pt>
                <c:pt idx="21">
                  <c:v>0.25899999999999962</c:v>
                </c:pt>
                <c:pt idx="22">
                  <c:v>0.24900000000000011</c:v>
                </c:pt>
                <c:pt idx="23">
                  <c:v>0.24000000000000013</c:v>
                </c:pt>
                <c:pt idx="24" formatCode="#,##0.00">
                  <c:v>0.23099999999999982</c:v>
                </c:pt>
                <c:pt idx="25">
                  <c:v>0.22400000000000048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0.78399999999999903</c:v>
                </c:pt>
                <c:pt idx="1">
                  <c:v>0.65700000000000036</c:v>
                </c:pt>
                <c:pt idx="2">
                  <c:v>0.49599999999999977</c:v>
                </c:pt>
                <c:pt idx="3">
                  <c:v>0.51399999999999946</c:v>
                </c:pt>
                <c:pt idx="4">
                  <c:v>0.60100000000000087</c:v>
                </c:pt>
                <c:pt idx="5">
                  <c:v>0.47500000000000042</c:v>
                </c:pt>
                <c:pt idx="6">
                  <c:v>0.77100000000000024</c:v>
                </c:pt>
                <c:pt idx="7">
                  <c:v>0.6479999999999998</c:v>
                </c:pt>
                <c:pt idx="8">
                  <c:v>1.1189999999999978</c:v>
                </c:pt>
                <c:pt idx="9">
                  <c:v>0.89700000000000046</c:v>
                </c:pt>
                <c:pt idx="10">
                  <c:v>1.0009999999999994</c:v>
                </c:pt>
                <c:pt idx="11">
                  <c:v>0.98400000000000043</c:v>
                </c:pt>
                <c:pt idx="12">
                  <c:v>0.9619999999999993</c:v>
                </c:pt>
                <c:pt idx="13">
                  <c:v>0.95600000000000041</c:v>
                </c:pt>
                <c:pt idx="14">
                  <c:v>0.95300000000000085</c:v>
                </c:pt>
                <c:pt idx="15">
                  <c:v>0.95100000000000062</c:v>
                </c:pt>
                <c:pt idx="16">
                  <c:v>0.94800000000000129</c:v>
                </c:pt>
                <c:pt idx="17">
                  <c:v>0.94600000000000106</c:v>
                </c:pt>
                <c:pt idx="18">
                  <c:v>0.94400000000000139</c:v>
                </c:pt>
                <c:pt idx="19">
                  <c:v>0.94199999999999762</c:v>
                </c:pt>
                <c:pt idx="20">
                  <c:v>0.94000000000000106</c:v>
                </c:pt>
                <c:pt idx="21">
                  <c:v>0.93899999999999795</c:v>
                </c:pt>
                <c:pt idx="22">
                  <c:v>0.93799999999999994</c:v>
                </c:pt>
                <c:pt idx="23">
                  <c:v>0.93699999999999983</c:v>
                </c:pt>
                <c:pt idx="24" formatCode="#,##0.00">
                  <c:v>0.93600000000000128</c:v>
                </c:pt>
                <c:pt idx="25">
                  <c:v>0.93500000000000039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1.716</c:v>
                </c:pt>
                <c:pt idx="1">
                  <c:v>2.269999999999996</c:v>
                </c:pt>
                <c:pt idx="2">
                  <c:v>1.7509999999999983</c:v>
                </c:pt>
                <c:pt idx="3">
                  <c:v>1.9030000000000002</c:v>
                </c:pt>
                <c:pt idx="4">
                  <c:v>1.9110000000000011</c:v>
                </c:pt>
                <c:pt idx="5">
                  <c:v>2.1240000000000032</c:v>
                </c:pt>
                <c:pt idx="6">
                  <c:v>2.4809999999999985</c:v>
                </c:pt>
                <c:pt idx="7">
                  <c:v>2.2639999999999985</c:v>
                </c:pt>
                <c:pt idx="8">
                  <c:v>2.2009999999999978</c:v>
                </c:pt>
                <c:pt idx="9">
                  <c:v>2.4409999999999967</c:v>
                </c:pt>
                <c:pt idx="10">
                  <c:v>2.2620000000000036</c:v>
                </c:pt>
                <c:pt idx="11">
                  <c:v>2.2199999999999909</c:v>
                </c:pt>
                <c:pt idx="12">
                  <c:v>2.2080000000000002</c:v>
                </c:pt>
                <c:pt idx="13">
                  <c:v>2.2430000000000048</c:v>
                </c:pt>
                <c:pt idx="14">
                  <c:v>2.3379999999999965</c:v>
                </c:pt>
                <c:pt idx="15">
                  <c:v>2.391000000000004</c:v>
                </c:pt>
                <c:pt idx="16">
                  <c:v>2.4309999999999965</c:v>
                </c:pt>
                <c:pt idx="17">
                  <c:v>2.4609999999999981</c:v>
                </c:pt>
                <c:pt idx="18">
                  <c:v>2.4850000000000008</c:v>
                </c:pt>
                <c:pt idx="19">
                  <c:v>2.5050000000000012</c:v>
                </c:pt>
                <c:pt idx="20">
                  <c:v>2.5239999999999996</c:v>
                </c:pt>
                <c:pt idx="21">
                  <c:v>2.5410000000000013</c:v>
                </c:pt>
                <c:pt idx="22">
                  <c:v>2.5570000000000026</c:v>
                </c:pt>
                <c:pt idx="23">
                  <c:v>2.5720000000000054</c:v>
                </c:pt>
                <c:pt idx="24" formatCode="#,##0.00">
                  <c:v>2.5869999999999949</c:v>
                </c:pt>
                <c:pt idx="25">
                  <c:v>2.6020000000000021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3.0240000000000022</c:v>
                </c:pt>
                <c:pt idx="1">
                  <c:v>3.5110000000000041</c:v>
                </c:pt>
                <c:pt idx="2">
                  <c:v>3.8669999999999951</c:v>
                </c:pt>
                <c:pt idx="3">
                  <c:v>3.8599999999999817</c:v>
                </c:pt>
                <c:pt idx="4">
                  <c:v>2.5399999999999969</c:v>
                </c:pt>
                <c:pt idx="5">
                  <c:v>3.6659999999999964</c:v>
                </c:pt>
                <c:pt idx="6">
                  <c:v>4.4880000000000067</c:v>
                </c:pt>
                <c:pt idx="7">
                  <c:v>3.7659999999999938</c:v>
                </c:pt>
                <c:pt idx="8">
                  <c:v>3.6109999999999904</c:v>
                </c:pt>
                <c:pt idx="9">
                  <c:v>3.5689999999999995</c:v>
                </c:pt>
                <c:pt idx="10">
                  <c:v>3.6179999999999928</c:v>
                </c:pt>
                <c:pt idx="11">
                  <c:v>3.5849999999999937</c:v>
                </c:pt>
                <c:pt idx="12">
                  <c:v>3.5549999999999895</c:v>
                </c:pt>
                <c:pt idx="13">
                  <c:v>3.5379999999999923</c:v>
                </c:pt>
                <c:pt idx="14">
                  <c:v>3.5029999999999992</c:v>
                </c:pt>
                <c:pt idx="15">
                  <c:v>3.458999999999997</c:v>
                </c:pt>
                <c:pt idx="16">
                  <c:v>3.4200000000000048</c:v>
                </c:pt>
                <c:pt idx="17">
                  <c:v>3.3799999999999968</c:v>
                </c:pt>
                <c:pt idx="18">
                  <c:v>3.3390000000000022</c:v>
                </c:pt>
                <c:pt idx="19">
                  <c:v>3.2980000000000018</c:v>
                </c:pt>
                <c:pt idx="20">
                  <c:v>3.2569999999999988</c:v>
                </c:pt>
                <c:pt idx="21">
                  <c:v>3.2180000000000049</c:v>
                </c:pt>
                <c:pt idx="22">
                  <c:v>3.1780000000000004</c:v>
                </c:pt>
                <c:pt idx="23">
                  <c:v>3.137999999999995</c:v>
                </c:pt>
                <c:pt idx="24" formatCode="#,##0.00">
                  <c:v>3.097999999999999</c:v>
                </c:pt>
                <c:pt idx="25">
                  <c:v>3.0589999999999971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5.272000000000002</c:v>
                </c:pt>
                <c:pt idx="1">
                  <c:v>7.4439999999999733</c:v>
                </c:pt>
                <c:pt idx="2">
                  <c:v>6.973999999999994</c:v>
                </c:pt>
                <c:pt idx="3">
                  <c:v>8.5939999999999817</c:v>
                </c:pt>
                <c:pt idx="4">
                  <c:v>6.3739999999999917</c:v>
                </c:pt>
                <c:pt idx="5">
                  <c:v>7.0960000000000143</c:v>
                </c:pt>
                <c:pt idx="6">
                  <c:v>6.1919999999999993</c:v>
                </c:pt>
                <c:pt idx="7">
                  <c:v>8.0629999999999953</c:v>
                </c:pt>
                <c:pt idx="8">
                  <c:v>6.5440000000000218</c:v>
                </c:pt>
                <c:pt idx="9">
                  <c:v>6.8819999999999855</c:v>
                </c:pt>
                <c:pt idx="10">
                  <c:v>6.6989999999999936</c:v>
                </c:pt>
                <c:pt idx="11">
                  <c:v>6.7529999999999832</c:v>
                </c:pt>
                <c:pt idx="12">
                  <c:v>6.6539999999999999</c:v>
                </c:pt>
                <c:pt idx="13">
                  <c:v>6.5699999999999887</c:v>
                </c:pt>
                <c:pt idx="14">
                  <c:v>6.4839999999999973</c:v>
                </c:pt>
                <c:pt idx="15">
                  <c:v>6.4129999999999869</c:v>
                </c:pt>
                <c:pt idx="16">
                  <c:v>6.3019999999999969</c:v>
                </c:pt>
                <c:pt idx="17">
                  <c:v>6.1930000000000129</c:v>
                </c:pt>
                <c:pt idx="18">
                  <c:v>6.0850000000000062</c:v>
                </c:pt>
                <c:pt idx="19">
                  <c:v>5.9789999999999877</c:v>
                </c:pt>
                <c:pt idx="20">
                  <c:v>5.8799999999999786</c:v>
                </c:pt>
                <c:pt idx="21">
                  <c:v>5.7790000000000274</c:v>
                </c:pt>
                <c:pt idx="22">
                  <c:v>5.6800000000000015</c:v>
                </c:pt>
                <c:pt idx="23">
                  <c:v>5.5829999999999984</c:v>
                </c:pt>
                <c:pt idx="24" formatCode="#,##0.00">
                  <c:v>5.4860000000000015</c:v>
                </c:pt>
                <c:pt idx="25">
                  <c:v>5.3910000000000098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23.143999999999973</c:v>
                </c:pt>
                <c:pt idx="1">
                  <c:v>19.904000000000028</c:v>
                </c:pt>
                <c:pt idx="2">
                  <c:v>22.458000000000027</c:v>
                </c:pt>
                <c:pt idx="3">
                  <c:v>21.641999999999921</c:v>
                </c:pt>
                <c:pt idx="4">
                  <c:v>22.077999999999943</c:v>
                </c:pt>
                <c:pt idx="5">
                  <c:v>19.86300000000001</c:v>
                </c:pt>
                <c:pt idx="6">
                  <c:v>20.582999999999974</c:v>
                </c:pt>
                <c:pt idx="7">
                  <c:v>19.920000000000009</c:v>
                </c:pt>
                <c:pt idx="8">
                  <c:v>21.066999999999968</c:v>
                </c:pt>
                <c:pt idx="9">
                  <c:v>21.242000000000004</c:v>
                </c:pt>
                <c:pt idx="10">
                  <c:v>21.332000000000026</c:v>
                </c:pt>
                <c:pt idx="11">
                  <c:v>20.937000000000015</c:v>
                </c:pt>
                <c:pt idx="12">
                  <c:v>20.69899999999997</c:v>
                </c:pt>
                <c:pt idx="13">
                  <c:v>20.480999999999941</c:v>
                </c:pt>
                <c:pt idx="14">
                  <c:v>20.390999999999973</c:v>
                </c:pt>
                <c:pt idx="15">
                  <c:v>20.254000000000069</c:v>
                </c:pt>
                <c:pt idx="16">
                  <c:v>20.228000000000016</c:v>
                </c:pt>
                <c:pt idx="17">
                  <c:v>20.19699999999996</c:v>
                </c:pt>
                <c:pt idx="18">
                  <c:v>20.168999999999993</c:v>
                </c:pt>
                <c:pt idx="19">
                  <c:v>20.144000000000055</c:v>
                </c:pt>
                <c:pt idx="20">
                  <c:v>20.14599999999999</c:v>
                </c:pt>
                <c:pt idx="21">
                  <c:v>20.136000000000077</c:v>
                </c:pt>
                <c:pt idx="22">
                  <c:v>20.126999999999946</c:v>
                </c:pt>
                <c:pt idx="23">
                  <c:v>20.120999999999942</c:v>
                </c:pt>
                <c:pt idx="24" formatCode="#,##0.00">
                  <c:v>20.117999999999999</c:v>
                </c:pt>
                <c:pt idx="25">
                  <c:v>20.133999999999986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23.542999999999964</c:v>
                </c:pt>
                <c:pt idx="1">
                  <c:v>26.299999999999997</c:v>
                </c:pt>
                <c:pt idx="2">
                  <c:v>26.655000000000094</c:v>
                </c:pt>
                <c:pt idx="3">
                  <c:v>25.942999999999973</c:v>
                </c:pt>
                <c:pt idx="4">
                  <c:v>26.64700000000002</c:v>
                </c:pt>
                <c:pt idx="5">
                  <c:v>26.093</c:v>
                </c:pt>
                <c:pt idx="6">
                  <c:v>27.249000000000056</c:v>
                </c:pt>
                <c:pt idx="7">
                  <c:v>27.434999999999988</c:v>
                </c:pt>
                <c:pt idx="8">
                  <c:v>28.92900000000003</c:v>
                </c:pt>
                <c:pt idx="9">
                  <c:v>31.805999999999955</c:v>
                </c:pt>
                <c:pt idx="10">
                  <c:v>31.208000000000041</c:v>
                </c:pt>
                <c:pt idx="11">
                  <c:v>30.978999999999981</c:v>
                </c:pt>
                <c:pt idx="12">
                  <c:v>31.591999999999992</c:v>
                </c:pt>
                <c:pt idx="13">
                  <c:v>32.89599999999993</c:v>
                </c:pt>
                <c:pt idx="14">
                  <c:v>33.91299999999999</c:v>
                </c:pt>
                <c:pt idx="15">
                  <c:v>34.393999999999878</c:v>
                </c:pt>
                <c:pt idx="16">
                  <c:v>34.836000000000034</c:v>
                </c:pt>
                <c:pt idx="17">
                  <c:v>35.195999999999955</c:v>
                </c:pt>
                <c:pt idx="18">
                  <c:v>35.602000000000004</c:v>
                </c:pt>
                <c:pt idx="19">
                  <c:v>35.991999999999997</c:v>
                </c:pt>
                <c:pt idx="20">
                  <c:v>36.432999999999907</c:v>
                </c:pt>
                <c:pt idx="21">
                  <c:v>36.886000000000045</c:v>
                </c:pt>
                <c:pt idx="22">
                  <c:v>37.352999999999923</c:v>
                </c:pt>
                <c:pt idx="23">
                  <c:v>37.83099999999996</c:v>
                </c:pt>
                <c:pt idx="24" formatCode="#,##0.00">
                  <c:v>38.316999999999894</c:v>
                </c:pt>
                <c:pt idx="25">
                  <c:v>38.811000000000071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59.190000000000104</c:v>
                </c:pt>
                <c:pt idx="1">
                  <c:v>56.32200000000001</c:v>
                </c:pt>
                <c:pt idx="2">
                  <c:v>57.943000000000012</c:v>
                </c:pt>
                <c:pt idx="3">
                  <c:v>58.042999999999999</c:v>
                </c:pt>
                <c:pt idx="4">
                  <c:v>56.334000000000067</c:v>
                </c:pt>
                <c:pt idx="5">
                  <c:v>56.729999999999919</c:v>
                </c:pt>
                <c:pt idx="6">
                  <c:v>59.103999999999914</c:v>
                </c:pt>
                <c:pt idx="7">
                  <c:v>56.921999999999898</c:v>
                </c:pt>
                <c:pt idx="8">
                  <c:v>56.132000000000026</c:v>
                </c:pt>
                <c:pt idx="9">
                  <c:v>56.459999999999908</c:v>
                </c:pt>
                <c:pt idx="10">
                  <c:v>57.905999999999956</c:v>
                </c:pt>
                <c:pt idx="11">
                  <c:v>58.08899999999997</c:v>
                </c:pt>
                <c:pt idx="12">
                  <c:v>58.11399999999994</c:v>
                </c:pt>
                <c:pt idx="13">
                  <c:v>58.049000000000028</c:v>
                </c:pt>
                <c:pt idx="14">
                  <c:v>58.067999999999884</c:v>
                </c:pt>
                <c:pt idx="15">
                  <c:v>58.14599999999993</c:v>
                </c:pt>
                <c:pt idx="16">
                  <c:v>58.188999999999901</c:v>
                </c:pt>
                <c:pt idx="17">
                  <c:v>58.222999999999992</c:v>
                </c:pt>
                <c:pt idx="18">
                  <c:v>58.249999999999844</c:v>
                </c:pt>
                <c:pt idx="19">
                  <c:v>58.274000000000093</c:v>
                </c:pt>
                <c:pt idx="20">
                  <c:v>58.305999999999898</c:v>
                </c:pt>
                <c:pt idx="21">
                  <c:v>58.343000000000089</c:v>
                </c:pt>
                <c:pt idx="22">
                  <c:v>58.376999999999924</c:v>
                </c:pt>
                <c:pt idx="23">
                  <c:v>58.433000000000078</c:v>
                </c:pt>
                <c:pt idx="24" formatCode="#,##0.00">
                  <c:v>58.482000000000028</c:v>
                </c:pt>
                <c:pt idx="25">
                  <c:v>58.523999999999944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12.342999999999957</c:v>
                </c:pt>
                <c:pt idx="1">
                  <c:v>10.607999999999988</c:v>
                </c:pt>
                <c:pt idx="2">
                  <c:v>11.665999999999961</c:v>
                </c:pt>
                <c:pt idx="3">
                  <c:v>11.713000000000026</c:v>
                </c:pt>
                <c:pt idx="4">
                  <c:v>10.086999999999994</c:v>
                </c:pt>
                <c:pt idx="5">
                  <c:v>11.611000000000008</c:v>
                </c:pt>
                <c:pt idx="6">
                  <c:v>11.027999999999993</c:v>
                </c:pt>
                <c:pt idx="7">
                  <c:v>9.3799999999999795</c:v>
                </c:pt>
                <c:pt idx="8">
                  <c:v>10.837999999999994</c:v>
                </c:pt>
                <c:pt idx="9">
                  <c:v>10.563999999999966</c:v>
                </c:pt>
                <c:pt idx="10">
                  <c:v>10.457000000000034</c:v>
                </c:pt>
                <c:pt idx="11">
                  <c:v>10.602999999999994</c:v>
                </c:pt>
                <c:pt idx="12">
                  <c:v>10.519000000000016</c:v>
                </c:pt>
                <c:pt idx="13">
                  <c:v>10.505000000000011</c:v>
                </c:pt>
                <c:pt idx="14">
                  <c:v>10.523000000000009</c:v>
                </c:pt>
                <c:pt idx="15">
                  <c:v>10.528999999999993</c:v>
                </c:pt>
                <c:pt idx="16">
                  <c:v>10.527999999999999</c:v>
                </c:pt>
                <c:pt idx="17">
                  <c:v>10.526999999999974</c:v>
                </c:pt>
                <c:pt idx="18">
                  <c:v>10.526000000000003</c:v>
                </c:pt>
                <c:pt idx="19">
                  <c:v>10.523999999999994</c:v>
                </c:pt>
                <c:pt idx="20">
                  <c:v>10.523000000000005</c:v>
                </c:pt>
                <c:pt idx="21">
                  <c:v>10.521000000000017</c:v>
                </c:pt>
                <c:pt idx="22">
                  <c:v>10.51800000000004</c:v>
                </c:pt>
                <c:pt idx="23">
                  <c:v>10.515000000000004</c:v>
                </c:pt>
                <c:pt idx="24" formatCode="#,##0.00">
                  <c:v>10.512</c:v>
                </c:pt>
                <c:pt idx="25">
                  <c:v>10.508000000000017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29.967999999999982</c:v>
                </c:pt>
                <c:pt idx="1">
                  <c:v>30.99799999999998</c:v>
                </c:pt>
                <c:pt idx="2">
                  <c:v>30.294000000000004</c:v>
                </c:pt>
                <c:pt idx="3">
                  <c:v>31.591000000000019</c:v>
                </c:pt>
                <c:pt idx="4">
                  <c:v>34.659999999999982</c:v>
                </c:pt>
                <c:pt idx="5">
                  <c:v>31.806000000000012</c:v>
                </c:pt>
                <c:pt idx="6">
                  <c:v>33.538999999999938</c:v>
                </c:pt>
                <c:pt idx="7">
                  <c:v>36.896999999999984</c:v>
                </c:pt>
                <c:pt idx="8">
                  <c:v>40.724000000000082</c:v>
                </c:pt>
                <c:pt idx="9">
                  <c:v>37.031999999999954</c:v>
                </c:pt>
                <c:pt idx="10">
                  <c:v>36.050000000000011</c:v>
                </c:pt>
                <c:pt idx="11">
                  <c:v>34.949000000000034</c:v>
                </c:pt>
                <c:pt idx="12">
                  <c:v>35.664000000000087</c:v>
                </c:pt>
                <c:pt idx="13">
                  <c:v>36.683000000000042</c:v>
                </c:pt>
                <c:pt idx="14">
                  <c:v>37.532999999999916</c:v>
                </c:pt>
                <c:pt idx="15">
                  <c:v>38.085000000000072</c:v>
                </c:pt>
                <c:pt idx="16">
                  <c:v>38.571000000000005</c:v>
                </c:pt>
                <c:pt idx="17">
                  <c:v>39.010999999999946</c:v>
                </c:pt>
                <c:pt idx="18">
                  <c:v>39.420999999999992</c:v>
                </c:pt>
                <c:pt idx="19">
                  <c:v>39.806999999999917</c:v>
                </c:pt>
                <c:pt idx="20">
                  <c:v>40.185000000000024</c:v>
                </c:pt>
                <c:pt idx="21">
                  <c:v>40.542000000000002</c:v>
                </c:pt>
                <c:pt idx="22">
                  <c:v>40.881999999999998</c:v>
                </c:pt>
                <c:pt idx="23">
                  <c:v>41.203000000000031</c:v>
                </c:pt>
                <c:pt idx="24" formatCode="#,##0.00">
                  <c:v>41.505000000000017</c:v>
                </c:pt>
                <c:pt idx="25">
                  <c:v>41.790000000000042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1.3650000000000031</c:v>
                </c:pt>
                <c:pt idx="1">
                  <c:v>2.8450000000000006</c:v>
                </c:pt>
                <c:pt idx="2">
                  <c:v>2.6610000000000005</c:v>
                </c:pt>
                <c:pt idx="3">
                  <c:v>1.7330000000000008</c:v>
                </c:pt>
                <c:pt idx="4">
                  <c:v>2.4839999999999982</c:v>
                </c:pt>
                <c:pt idx="5">
                  <c:v>1.7569999999999981</c:v>
                </c:pt>
                <c:pt idx="6">
                  <c:v>1.7949999999999973</c:v>
                </c:pt>
                <c:pt idx="7">
                  <c:v>2.0559999999999996</c:v>
                </c:pt>
                <c:pt idx="8">
                  <c:v>2.1230000000000011</c:v>
                </c:pt>
                <c:pt idx="9">
                  <c:v>2.3549999999999982</c:v>
                </c:pt>
                <c:pt idx="10">
                  <c:v>2.1470000000000002</c:v>
                </c:pt>
                <c:pt idx="11">
                  <c:v>2.1170000000000027</c:v>
                </c:pt>
                <c:pt idx="12">
                  <c:v>2.102000000000003</c:v>
                </c:pt>
                <c:pt idx="13">
                  <c:v>2.0859999999999994</c:v>
                </c:pt>
                <c:pt idx="14">
                  <c:v>2.0739999999999998</c:v>
                </c:pt>
                <c:pt idx="15">
                  <c:v>2.0710000000000002</c:v>
                </c:pt>
                <c:pt idx="16">
                  <c:v>2.0659999999999972</c:v>
                </c:pt>
                <c:pt idx="17">
                  <c:v>2.0599999999999983</c:v>
                </c:pt>
                <c:pt idx="18">
                  <c:v>2.0550000000000002</c:v>
                </c:pt>
                <c:pt idx="19">
                  <c:v>2.0490000000000008</c:v>
                </c:pt>
                <c:pt idx="20">
                  <c:v>2.0430000000000019</c:v>
                </c:pt>
                <c:pt idx="21">
                  <c:v>2.0370000000000021</c:v>
                </c:pt>
                <c:pt idx="22">
                  <c:v>2.031000000000001</c:v>
                </c:pt>
                <c:pt idx="23">
                  <c:v>2.0249999999999964</c:v>
                </c:pt>
                <c:pt idx="24" formatCode="#,##0.00">
                  <c:v>2.0189999999999997</c:v>
                </c:pt>
                <c:pt idx="25">
                  <c:v>2.0129999999999995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6.9029999999999969</c:v>
                </c:pt>
                <c:pt idx="1">
                  <c:v>7.8180000000000085</c:v>
                </c:pt>
                <c:pt idx="2">
                  <c:v>6.6919999999999904</c:v>
                </c:pt>
                <c:pt idx="3">
                  <c:v>7.8930000000000016</c:v>
                </c:pt>
                <c:pt idx="4">
                  <c:v>8.069999999999995</c:v>
                </c:pt>
                <c:pt idx="5">
                  <c:v>8.8839999999999826</c:v>
                </c:pt>
                <c:pt idx="6">
                  <c:v>9.6290000000000227</c:v>
                </c:pt>
                <c:pt idx="7">
                  <c:v>10.386000000000015</c:v>
                </c:pt>
                <c:pt idx="8">
                  <c:v>10.327999999999983</c:v>
                </c:pt>
                <c:pt idx="9">
                  <c:v>8.1640000000000015</c:v>
                </c:pt>
                <c:pt idx="10">
                  <c:v>7.8690000000000069</c:v>
                </c:pt>
                <c:pt idx="11">
                  <c:v>8.0080000000000098</c:v>
                </c:pt>
                <c:pt idx="12">
                  <c:v>8.0599999999999987</c:v>
                </c:pt>
                <c:pt idx="13">
                  <c:v>8.1829999999999927</c:v>
                </c:pt>
                <c:pt idx="14">
                  <c:v>8.277999999999988</c:v>
                </c:pt>
                <c:pt idx="15">
                  <c:v>8.3559999999999803</c:v>
                </c:pt>
                <c:pt idx="16">
                  <c:v>8.4240000000000297</c:v>
                </c:pt>
                <c:pt idx="17">
                  <c:v>8.4810000000000016</c:v>
                </c:pt>
                <c:pt idx="18">
                  <c:v>8.5320000000000089</c:v>
                </c:pt>
                <c:pt idx="19">
                  <c:v>8.5830000000000037</c:v>
                </c:pt>
                <c:pt idx="20">
                  <c:v>8.6380000000000106</c:v>
                </c:pt>
                <c:pt idx="21">
                  <c:v>8.6910000000000203</c:v>
                </c:pt>
                <c:pt idx="22">
                  <c:v>8.7430000000000181</c:v>
                </c:pt>
                <c:pt idx="23">
                  <c:v>8.7910000000000146</c:v>
                </c:pt>
                <c:pt idx="24" formatCode="#,##0.00">
                  <c:v>8.8339999999999943</c:v>
                </c:pt>
                <c:pt idx="25">
                  <c:v>8.8740000000000165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14.574999999999942</c:v>
                </c:pt>
                <c:pt idx="1">
                  <c:v>14.769999999999989</c:v>
                </c:pt>
                <c:pt idx="2">
                  <c:v>16.544999999999984</c:v>
                </c:pt>
                <c:pt idx="3">
                  <c:v>16.602999999999973</c:v>
                </c:pt>
                <c:pt idx="4">
                  <c:v>15.57099999999998</c:v>
                </c:pt>
                <c:pt idx="5">
                  <c:v>15.059999999999988</c:v>
                </c:pt>
                <c:pt idx="6">
                  <c:v>15.09899999999999</c:v>
                </c:pt>
                <c:pt idx="7">
                  <c:v>16.124000000000034</c:v>
                </c:pt>
                <c:pt idx="8">
                  <c:v>16.61900000000005</c:v>
                </c:pt>
                <c:pt idx="9">
                  <c:v>15.268000000000024</c:v>
                </c:pt>
                <c:pt idx="10">
                  <c:v>16.503000000000032</c:v>
                </c:pt>
                <c:pt idx="11">
                  <c:v>16.707999999999998</c:v>
                </c:pt>
                <c:pt idx="12">
                  <c:v>16.664999999999996</c:v>
                </c:pt>
                <c:pt idx="13">
                  <c:v>16.614000000000019</c:v>
                </c:pt>
                <c:pt idx="14">
                  <c:v>16.543000000000021</c:v>
                </c:pt>
                <c:pt idx="15">
                  <c:v>16.491000000000017</c:v>
                </c:pt>
                <c:pt idx="16">
                  <c:v>16.45099999999999</c:v>
                </c:pt>
                <c:pt idx="17">
                  <c:v>16.409999999999986</c:v>
                </c:pt>
                <c:pt idx="18">
                  <c:v>16.368000000000006</c:v>
                </c:pt>
                <c:pt idx="19">
                  <c:v>16.325999999999993</c:v>
                </c:pt>
                <c:pt idx="20">
                  <c:v>16.284999999999997</c:v>
                </c:pt>
                <c:pt idx="21">
                  <c:v>16.236000000000001</c:v>
                </c:pt>
                <c:pt idx="22">
                  <c:v>16.188000000000006</c:v>
                </c:pt>
                <c:pt idx="23">
                  <c:v>16.138999999999978</c:v>
                </c:pt>
                <c:pt idx="24" formatCode="#,##0.00">
                  <c:v>16.091000000000005</c:v>
                </c:pt>
                <c:pt idx="25">
                  <c:v>16.043000000000017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5.7860000000000031</c:v>
                </c:pt>
                <c:pt idx="1">
                  <c:v>5.4470000000000081</c:v>
                </c:pt>
                <c:pt idx="2">
                  <c:v>6.6549999999999967</c:v>
                </c:pt>
                <c:pt idx="3">
                  <c:v>7.6559999999999881</c:v>
                </c:pt>
                <c:pt idx="4">
                  <c:v>9.3089999999999975</c:v>
                </c:pt>
                <c:pt idx="5">
                  <c:v>7.7800000000000029</c:v>
                </c:pt>
                <c:pt idx="6">
                  <c:v>8.0600000000000041</c:v>
                </c:pt>
                <c:pt idx="7">
                  <c:v>8.1520000000000081</c:v>
                </c:pt>
                <c:pt idx="8">
                  <c:v>9.2469999999999803</c:v>
                </c:pt>
                <c:pt idx="9">
                  <c:v>9.395999999999999</c:v>
                </c:pt>
                <c:pt idx="10">
                  <c:v>9.7279999999999713</c:v>
                </c:pt>
                <c:pt idx="11">
                  <c:v>9.4579999999999966</c:v>
                </c:pt>
                <c:pt idx="12">
                  <c:v>9.1830000000000265</c:v>
                </c:pt>
                <c:pt idx="13">
                  <c:v>8.9670000000000023</c:v>
                </c:pt>
                <c:pt idx="14">
                  <c:v>8.8170000000000037</c:v>
                </c:pt>
                <c:pt idx="15">
                  <c:v>8.7880000000000109</c:v>
                </c:pt>
                <c:pt idx="16">
                  <c:v>8.7810000000000006</c:v>
                </c:pt>
                <c:pt idx="17">
                  <c:v>8.7839999999999989</c:v>
                </c:pt>
                <c:pt idx="18">
                  <c:v>8.7910000000000164</c:v>
                </c:pt>
                <c:pt idx="19">
                  <c:v>8.8009999999999913</c:v>
                </c:pt>
                <c:pt idx="20">
                  <c:v>8.8099999999999774</c:v>
                </c:pt>
                <c:pt idx="21">
                  <c:v>8.8189999999999795</c:v>
                </c:pt>
                <c:pt idx="22">
                  <c:v>8.8279999999999674</c:v>
                </c:pt>
                <c:pt idx="23">
                  <c:v>8.835000000000008</c:v>
                </c:pt>
                <c:pt idx="24" formatCode="#,##0.00">
                  <c:v>8.8399999999999892</c:v>
                </c:pt>
                <c:pt idx="25">
                  <c:v>8.8430000000000053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21.48099999999997</c:v>
                </c:pt>
                <c:pt idx="1">
                  <c:v>22.744000000000007</c:v>
                </c:pt>
                <c:pt idx="2">
                  <c:v>23.660000000000007</c:v>
                </c:pt>
                <c:pt idx="3">
                  <c:v>22.855999999999998</c:v>
                </c:pt>
                <c:pt idx="4">
                  <c:v>27.18199999999997</c:v>
                </c:pt>
                <c:pt idx="5">
                  <c:v>30.154000000000039</c:v>
                </c:pt>
                <c:pt idx="6">
                  <c:v>27.609000000000012</c:v>
                </c:pt>
                <c:pt idx="7">
                  <c:v>28.483999999999991</c:v>
                </c:pt>
                <c:pt idx="8">
                  <c:v>29.901</c:v>
                </c:pt>
                <c:pt idx="9">
                  <c:v>33.891999999999996</c:v>
                </c:pt>
                <c:pt idx="10">
                  <c:v>33.394000000000034</c:v>
                </c:pt>
                <c:pt idx="11">
                  <c:v>34.064000000000036</c:v>
                </c:pt>
                <c:pt idx="12">
                  <c:v>34.252999999999972</c:v>
                </c:pt>
                <c:pt idx="13">
                  <c:v>34.487999999999921</c:v>
                </c:pt>
                <c:pt idx="14">
                  <c:v>34.75299999999995</c:v>
                </c:pt>
                <c:pt idx="15">
                  <c:v>34.957999999999942</c:v>
                </c:pt>
                <c:pt idx="16">
                  <c:v>35.14800000000001</c:v>
                </c:pt>
                <c:pt idx="17">
                  <c:v>35.344999999999956</c:v>
                </c:pt>
                <c:pt idx="18">
                  <c:v>35.547000000000011</c:v>
                </c:pt>
                <c:pt idx="19">
                  <c:v>35.755000000000017</c:v>
                </c:pt>
                <c:pt idx="20">
                  <c:v>35.973000000000049</c:v>
                </c:pt>
                <c:pt idx="21">
                  <c:v>36.18399999999999</c:v>
                </c:pt>
                <c:pt idx="22">
                  <c:v>36.397999999999968</c:v>
                </c:pt>
                <c:pt idx="23">
                  <c:v>36.611000000000011</c:v>
                </c:pt>
                <c:pt idx="24" formatCode="#,##0.00">
                  <c:v>36.825000000000045</c:v>
                </c:pt>
                <c:pt idx="25">
                  <c:v>37.039999999999957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19.285000000000046</c:v>
                </c:pt>
                <c:pt idx="1">
                  <c:v>18.264999999999986</c:v>
                </c:pt>
                <c:pt idx="2">
                  <c:v>21.391999999999967</c:v>
                </c:pt>
                <c:pt idx="3">
                  <c:v>20.477999999999955</c:v>
                </c:pt>
                <c:pt idx="4">
                  <c:v>25.229000000000049</c:v>
                </c:pt>
                <c:pt idx="5">
                  <c:v>22.677999999999951</c:v>
                </c:pt>
                <c:pt idx="6">
                  <c:v>23.313999999999954</c:v>
                </c:pt>
                <c:pt idx="7">
                  <c:v>25.012000000000008</c:v>
                </c:pt>
                <c:pt idx="8">
                  <c:v>25.183999999999955</c:v>
                </c:pt>
                <c:pt idx="9">
                  <c:v>24.458999999999961</c:v>
                </c:pt>
                <c:pt idx="10">
                  <c:v>23.474</c:v>
                </c:pt>
                <c:pt idx="11">
                  <c:v>24.217999999999876</c:v>
                </c:pt>
                <c:pt idx="12">
                  <c:v>25.148999999999983</c:v>
                </c:pt>
                <c:pt idx="13">
                  <c:v>25.989000000000008</c:v>
                </c:pt>
                <c:pt idx="14">
                  <c:v>26.355000000000036</c:v>
                </c:pt>
                <c:pt idx="15">
                  <c:v>26.637000000000008</c:v>
                </c:pt>
                <c:pt idx="16">
                  <c:v>26.951000000000022</c:v>
                </c:pt>
                <c:pt idx="17">
                  <c:v>27.263000000000034</c:v>
                </c:pt>
                <c:pt idx="18">
                  <c:v>27.573999999999963</c:v>
                </c:pt>
                <c:pt idx="19">
                  <c:v>27.886000000000017</c:v>
                </c:pt>
                <c:pt idx="20">
                  <c:v>28.20699999999999</c:v>
                </c:pt>
                <c:pt idx="21">
                  <c:v>28.518000000000043</c:v>
                </c:pt>
                <c:pt idx="22">
                  <c:v>28.831000000000092</c:v>
                </c:pt>
                <c:pt idx="23">
                  <c:v>29.143999999999977</c:v>
                </c:pt>
                <c:pt idx="24" formatCode="#,##0.00">
                  <c:v>29.458999999999975</c:v>
                </c:pt>
                <c:pt idx="25">
                  <c:v>29.775000000000006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12.463999999999986</c:v>
                </c:pt>
                <c:pt idx="1">
                  <c:v>12.135000000000003</c:v>
                </c:pt>
                <c:pt idx="2">
                  <c:v>11.076000000000004</c:v>
                </c:pt>
                <c:pt idx="3">
                  <c:v>11.108999999999991</c:v>
                </c:pt>
                <c:pt idx="4">
                  <c:v>11.98800000000001</c:v>
                </c:pt>
                <c:pt idx="5">
                  <c:v>12.085000000000004</c:v>
                </c:pt>
                <c:pt idx="6">
                  <c:v>11.474000000000004</c:v>
                </c:pt>
                <c:pt idx="7">
                  <c:v>11.880000000000006</c:v>
                </c:pt>
                <c:pt idx="8">
                  <c:v>14.493000000000034</c:v>
                </c:pt>
                <c:pt idx="9">
                  <c:v>13.614000000000031</c:v>
                </c:pt>
                <c:pt idx="10">
                  <c:v>12.446999999999973</c:v>
                </c:pt>
                <c:pt idx="11">
                  <c:v>12.98199999999999</c:v>
                </c:pt>
                <c:pt idx="12">
                  <c:v>13.496000000000004</c:v>
                </c:pt>
                <c:pt idx="13">
                  <c:v>13.908000000000007</c:v>
                </c:pt>
                <c:pt idx="14">
                  <c:v>14.153000000000018</c:v>
                </c:pt>
                <c:pt idx="15">
                  <c:v>14.299000000000021</c:v>
                </c:pt>
                <c:pt idx="16">
                  <c:v>14.493999999999978</c:v>
                </c:pt>
                <c:pt idx="17">
                  <c:v>14.681000000000015</c:v>
                </c:pt>
                <c:pt idx="18">
                  <c:v>14.859000000000021</c:v>
                </c:pt>
                <c:pt idx="19">
                  <c:v>15.032000000000023</c:v>
                </c:pt>
                <c:pt idx="20">
                  <c:v>15.218000000000004</c:v>
                </c:pt>
                <c:pt idx="21">
                  <c:v>15.410000000000004</c:v>
                </c:pt>
                <c:pt idx="22">
                  <c:v>15.606999999999998</c:v>
                </c:pt>
                <c:pt idx="23">
                  <c:v>15.80500000000001</c:v>
                </c:pt>
                <c:pt idx="24" formatCode="#,##0.00">
                  <c:v>16.002000000000045</c:v>
                </c:pt>
                <c:pt idx="25">
                  <c:v>16.199000000000012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11.006999999999996</c:v>
                </c:pt>
                <c:pt idx="1">
                  <c:v>10.214000000000008</c:v>
                </c:pt>
                <c:pt idx="2">
                  <c:v>9.5410000000000004</c:v>
                </c:pt>
                <c:pt idx="3">
                  <c:v>12.347999999999979</c:v>
                </c:pt>
                <c:pt idx="4">
                  <c:v>12.056000000000012</c:v>
                </c:pt>
                <c:pt idx="5">
                  <c:v>9.9599999999999884</c:v>
                </c:pt>
                <c:pt idx="6">
                  <c:v>11.138000000000007</c:v>
                </c:pt>
                <c:pt idx="7">
                  <c:v>9.9189999999999987</c:v>
                </c:pt>
                <c:pt idx="8">
                  <c:v>10.561000000000016</c:v>
                </c:pt>
                <c:pt idx="9">
                  <c:v>12.024000000000004</c:v>
                </c:pt>
                <c:pt idx="10">
                  <c:v>11.217999999999991</c:v>
                </c:pt>
                <c:pt idx="11">
                  <c:v>11.389000000000024</c:v>
                </c:pt>
                <c:pt idx="12">
                  <c:v>11.471999999999998</c:v>
                </c:pt>
                <c:pt idx="13">
                  <c:v>11.52099999999999</c:v>
                </c:pt>
                <c:pt idx="14">
                  <c:v>11.572000000000001</c:v>
                </c:pt>
                <c:pt idx="15">
                  <c:v>11.584999999999988</c:v>
                </c:pt>
                <c:pt idx="16">
                  <c:v>11.592999999999986</c:v>
                </c:pt>
                <c:pt idx="17">
                  <c:v>11.602000000000006</c:v>
                </c:pt>
                <c:pt idx="18">
                  <c:v>11.615000000000022</c:v>
                </c:pt>
                <c:pt idx="19">
                  <c:v>11.63299999999999</c:v>
                </c:pt>
                <c:pt idx="20">
                  <c:v>11.658000000000026</c:v>
                </c:pt>
                <c:pt idx="21">
                  <c:v>11.687999999999976</c:v>
                </c:pt>
                <c:pt idx="22">
                  <c:v>11.721999999999996</c:v>
                </c:pt>
                <c:pt idx="23">
                  <c:v>11.758000000000024</c:v>
                </c:pt>
                <c:pt idx="24" formatCode="#,##0.00">
                  <c:v>11.797000000000015</c:v>
                </c:pt>
                <c:pt idx="25">
                  <c:v>11.839999999999995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22.930000000000039</c:v>
                </c:pt>
                <c:pt idx="1">
                  <c:v>19.917999999999964</c:v>
                </c:pt>
                <c:pt idx="2">
                  <c:v>20.462999999999973</c:v>
                </c:pt>
                <c:pt idx="3">
                  <c:v>19.943999999999942</c:v>
                </c:pt>
                <c:pt idx="4">
                  <c:v>19.422000000000029</c:v>
                </c:pt>
                <c:pt idx="5">
                  <c:v>18.298999999999982</c:v>
                </c:pt>
                <c:pt idx="6">
                  <c:v>18.630000000000017</c:v>
                </c:pt>
                <c:pt idx="7">
                  <c:v>18.371000000000013</c:v>
                </c:pt>
                <c:pt idx="8">
                  <c:v>18.436000000000035</c:v>
                </c:pt>
                <c:pt idx="9">
                  <c:v>17.413000000000004</c:v>
                </c:pt>
                <c:pt idx="10">
                  <c:v>18.096000000000043</c:v>
                </c:pt>
                <c:pt idx="11">
                  <c:v>17.51599999999997</c:v>
                </c:pt>
                <c:pt idx="12">
                  <c:v>17.573999999999998</c:v>
                </c:pt>
                <c:pt idx="13">
                  <c:v>17.565000000000033</c:v>
                </c:pt>
                <c:pt idx="14">
                  <c:v>17.567000000000061</c:v>
                </c:pt>
                <c:pt idx="15">
                  <c:v>17.535000000000014</c:v>
                </c:pt>
                <c:pt idx="16">
                  <c:v>17.511999999999965</c:v>
                </c:pt>
                <c:pt idx="17">
                  <c:v>17.489999999999974</c:v>
                </c:pt>
                <c:pt idx="18">
                  <c:v>17.46600000000004</c:v>
                </c:pt>
                <c:pt idx="19">
                  <c:v>17.441000000000006</c:v>
                </c:pt>
                <c:pt idx="20">
                  <c:v>17.415999999999979</c:v>
                </c:pt>
                <c:pt idx="21">
                  <c:v>17.386999999999979</c:v>
                </c:pt>
                <c:pt idx="22">
                  <c:v>17.357999999999986</c:v>
                </c:pt>
                <c:pt idx="23">
                  <c:v>17.329000000000015</c:v>
                </c:pt>
                <c:pt idx="24" formatCode="#,##0.00">
                  <c:v>17.298999999999975</c:v>
                </c:pt>
                <c:pt idx="25">
                  <c:v>17.268999999999959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32.738000000000007</c:v>
                </c:pt>
                <c:pt idx="1">
                  <c:v>34.475000000000009</c:v>
                </c:pt>
                <c:pt idx="2">
                  <c:v>32.987999999999985</c:v>
                </c:pt>
                <c:pt idx="3">
                  <c:v>32.691000000000024</c:v>
                </c:pt>
                <c:pt idx="4">
                  <c:v>32.089000000000006</c:v>
                </c:pt>
                <c:pt idx="5">
                  <c:v>30.790999999999986</c:v>
                </c:pt>
                <c:pt idx="6">
                  <c:v>32.913999999999987</c:v>
                </c:pt>
                <c:pt idx="7">
                  <c:v>33.280999999999977</c:v>
                </c:pt>
                <c:pt idx="8">
                  <c:v>33.086999999999946</c:v>
                </c:pt>
                <c:pt idx="9">
                  <c:v>33.532000000000032</c:v>
                </c:pt>
                <c:pt idx="10">
                  <c:v>32.242000000000019</c:v>
                </c:pt>
                <c:pt idx="11">
                  <c:v>32.292000000000037</c:v>
                </c:pt>
                <c:pt idx="12">
                  <c:v>32.36900000000005</c:v>
                </c:pt>
                <c:pt idx="13">
                  <c:v>32.514000000000003</c:v>
                </c:pt>
                <c:pt idx="14">
                  <c:v>32.694999999999965</c:v>
                </c:pt>
                <c:pt idx="15">
                  <c:v>32.899999999999963</c:v>
                </c:pt>
                <c:pt idx="16">
                  <c:v>33.058000000000007</c:v>
                </c:pt>
                <c:pt idx="17">
                  <c:v>33.221000000000053</c:v>
                </c:pt>
                <c:pt idx="18">
                  <c:v>33.387000000000022</c:v>
                </c:pt>
                <c:pt idx="19">
                  <c:v>33.560999999999986</c:v>
                </c:pt>
                <c:pt idx="20">
                  <c:v>33.761000000000045</c:v>
                </c:pt>
                <c:pt idx="21">
                  <c:v>33.95900000000001</c:v>
                </c:pt>
                <c:pt idx="22">
                  <c:v>34.153999999999975</c:v>
                </c:pt>
                <c:pt idx="23">
                  <c:v>34.347999999999992</c:v>
                </c:pt>
                <c:pt idx="24" formatCode="#,##0.00">
                  <c:v>34.538999999999987</c:v>
                </c:pt>
                <c:pt idx="25">
                  <c:v>34.725999999999985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49.566999999999986</c:v>
                </c:pt>
                <c:pt idx="1">
                  <c:v>50.486999999999973</c:v>
                </c:pt>
                <c:pt idx="2">
                  <c:v>50.834000000000003</c:v>
                </c:pt>
                <c:pt idx="3">
                  <c:v>53.685999999999979</c:v>
                </c:pt>
                <c:pt idx="4">
                  <c:v>55.044999999999938</c:v>
                </c:pt>
                <c:pt idx="5">
                  <c:v>53.97399999999989</c:v>
                </c:pt>
                <c:pt idx="6">
                  <c:v>53.203999999999994</c:v>
                </c:pt>
                <c:pt idx="7">
                  <c:v>53.876000000000076</c:v>
                </c:pt>
                <c:pt idx="8">
                  <c:v>55.48600000000004</c:v>
                </c:pt>
                <c:pt idx="9">
                  <c:v>56.539999999999992</c:v>
                </c:pt>
                <c:pt idx="10">
                  <c:v>53.918999999999961</c:v>
                </c:pt>
                <c:pt idx="11">
                  <c:v>55.038999999999952</c:v>
                </c:pt>
                <c:pt idx="12">
                  <c:v>56.059000000000104</c:v>
                </c:pt>
                <c:pt idx="13">
                  <c:v>56.955999999999989</c:v>
                </c:pt>
                <c:pt idx="14">
                  <c:v>57.955999999999896</c:v>
                </c:pt>
                <c:pt idx="15">
                  <c:v>58.80800000000005</c:v>
                </c:pt>
                <c:pt idx="16">
                  <c:v>59.548000000000094</c:v>
                </c:pt>
                <c:pt idx="17">
                  <c:v>60.255999999999965</c:v>
                </c:pt>
                <c:pt idx="18">
                  <c:v>60.953999999999937</c:v>
                </c:pt>
                <c:pt idx="19">
                  <c:v>61.648999999999916</c:v>
                </c:pt>
                <c:pt idx="20">
                  <c:v>62.343999999999987</c:v>
                </c:pt>
                <c:pt idx="21">
                  <c:v>63.035000000000032</c:v>
                </c:pt>
                <c:pt idx="22">
                  <c:v>63.726000000000028</c:v>
                </c:pt>
                <c:pt idx="23">
                  <c:v>64.420000000000101</c:v>
                </c:pt>
                <c:pt idx="24" formatCode="#,##0.00">
                  <c:v>65.12</c:v>
                </c:pt>
                <c:pt idx="25">
                  <c:v>65.824999999999946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11.712000000000025</c:v>
                </c:pt>
                <c:pt idx="1">
                  <c:v>10.759999999999987</c:v>
                </c:pt>
                <c:pt idx="2">
                  <c:v>11.085999999999991</c:v>
                </c:pt>
                <c:pt idx="3">
                  <c:v>10.321000000000002</c:v>
                </c:pt>
                <c:pt idx="4">
                  <c:v>9.9270000000000209</c:v>
                </c:pt>
                <c:pt idx="5">
                  <c:v>9.0700000000000038</c:v>
                </c:pt>
                <c:pt idx="6">
                  <c:v>10.248000000000003</c:v>
                </c:pt>
                <c:pt idx="7">
                  <c:v>11.186000000000007</c:v>
                </c:pt>
                <c:pt idx="8">
                  <c:v>11.356000000000009</c:v>
                </c:pt>
                <c:pt idx="9">
                  <c:v>9.8249999999999922</c:v>
                </c:pt>
                <c:pt idx="10">
                  <c:v>11.390000000000018</c:v>
                </c:pt>
                <c:pt idx="11">
                  <c:v>11.372999999999994</c:v>
                </c:pt>
                <c:pt idx="12">
                  <c:v>11.389000000000003</c:v>
                </c:pt>
                <c:pt idx="13">
                  <c:v>11.495000000000005</c:v>
                </c:pt>
                <c:pt idx="14">
                  <c:v>11.627999999999997</c:v>
                </c:pt>
                <c:pt idx="15">
                  <c:v>11.680000000000005</c:v>
                </c:pt>
                <c:pt idx="16">
                  <c:v>11.727999999999994</c:v>
                </c:pt>
                <c:pt idx="17">
                  <c:v>11.765000000000015</c:v>
                </c:pt>
                <c:pt idx="18">
                  <c:v>11.795000000000002</c:v>
                </c:pt>
                <c:pt idx="19">
                  <c:v>11.819999999999983</c:v>
                </c:pt>
                <c:pt idx="20">
                  <c:v>11.856999999999992</c:v>
                </c:pt>
                <c:pt idx="21">
                  <c:v>11.891999999999996</c:v>
                </c:pt>
                <c:pt idx="22">
                  <c:v>11.926000000000007</c:v>
                </c:pt>
                <c:pt idx="23">
                  <c:v>11.95900000000001</c:v>
                </c:pt>
                <c:pt idx="24">
                  <c:v>11.990000000000013</c:v>
                </c:pt>
                <c:pt idx="25">
                  <c:v>12.021999999999997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31.439999999999976</c:v>
                </c:pt>
                <c:pt idx="1">
                  <c:v>30.859000000000005</c:v>
                </c:pt>
                <c:pt idx="2">
                  <c:v>33.299000000000014</c:v>
                </c:pt>
                <c:pt idx="3">
                  <c:v>34.095999999999883</c:v>
                </c:pt>
                <c:pt idx="4">
                  <c:v>30.991999999999933</c:v>
                </c:pt>
                <c:pt idx="5">
                  <c:v>30.625000000000021</c:v>
                </c:pt>
                <c:pt idx="6">
                  <c:v>31.26299999999998</c:v>
                </c:pt>
                <c:pt idx="7">
                  <c:v>31.748999999999999</c:v>
                </c:pt>
                <c:pt idx="8">
                  <c:v>31.22199999999998</c:v>
                </c:pt>
                <c:pt idx="9">
                  <c:v>31.692999999999991</c:v>
                </c:pt>
                <c:pt idx="10">
                  <c:v>31.649000000000012</c:v>
                </c:pt>
                <c:pt idx="11">
                  <c:v>31.274999999999991</c:v>
                </c:pt>
                <c:pt idx="12">
                  <c:v>30.907999999999959</c:v>
                </c:pt>
                <c:pt idx="13">
                  <c:v>30.58899999999992</c:v>
                </c:pt>
                <c:pt idx="14">
                  <c:v>30.377999999999972</c:v>
                </c:pt>
                <c:pt idx="15">
                  <c:v>30.126000000000055</c:v>
                </c:pt>
                <c:pt idx="16">
                  <c:v>29.950000000000017</c:v>
                </c:pt>
                <c:pt idx="17">
                  <c:v>29.769999999999968</c:v>
                </c:pt>
                <c:pt idx="18">
                  <c:v>29.593000000000004</c:v>
                </c:pt>
                <c:pt idx="19">
                  <c:v>29.421000000000046</c:v>
                </c:pt>
                <c:pt idx="20">
                  <c:v>29.282999999999966</c:v>
                </c:pt>
                <c:pt idx="21">
                  <c:v>29.133000000000109</c:v>
                </c:pt>
                <c:pt idx="22">
                  <c:v>28.98499999999995</c:v>
                </c:pt>
                <c:pt idx="23">
                  <c:v>28.841999999999935</c:v>
                </c:pt>
                <c:pt idx="24">
                  <c:v>28.701999999999998</c:v>
                </c:pt>
                <c:pt idx="25">
                  <c:v>28.583999999999993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23.542999999999964</c:v>
                </c:pt>
                <c:pt idx="1">
                  <c:v>26.299999999999997</c:v>
                </c:pt>
                <c:pt idx="2">
                  <c:v>26.655000000000094</c:v>
                </c:pt>
                <c:pt idx="3">
                  <c:v>25.942999999999973</c:v>
                </c:pt>
                <c:pt idx="4">
                  <c:v>26.64700000000002</c:v>
                </c:pt>
                <c:pt idx="5">
                  <c:v>26.093</c:v>
                </c:pt>
                <c:pt idx="6">
                  <c:v>27.249000000000056</c:v>
                </c:pt>
                <c:pt idx="7">
                  <c:v>27.434999999999988</c:v>
                </c:pt>
                <c:pt idx="8">
                  <c:v>28.92900000000003</c:v>
                </c:pt>
                <c:pt idx="9">
                  <c:v>31.805999999999955</c:v>
                </c:pt>
                <c:pt idx="10">
                  <c:v>31.208000000000041</c:v>
                </c:pt>
                <c:pt idx="11">
                  <c:v>30.978999999999981</c:v>
                </c:pt>
                <c:pt idx="12">
                  <c:v>31.591999999999992</c:v>
                </c:pt>
                <c:pt idx="13">
                  <c:v>32.89599999999993</c:v>
                </c:pt>
                <c:pt idx="14">
                  <c:v>33.91299999999999</c:v>
                </c:pt>
                <c:pt idx="15">
                  <c:v>34.393999999999878</c:v>
                </c:pt>
                <c:pt idx="16">
                  <c:v>34.836000000000034</c:v>
                </c:pt>
                <c:pt idx="17">
                  <c:v>35.195999999999955</c:v>
                </c:pt>
                <c:pt idx="18">
                  <c:v>35.602000000000004</c:v>
                </c:pt>
                <c:pt idx="19">
                  <c:v>35.991999999999997</c:v>
                </c:pt>
                <c:pt idx="20">
                  <c:v>36.432999999999907</c:v>
                </c:pt>
                <c:pt idx="21">
                  <c:v>36.886000000000045</c:v>
                </c:pt>
                <c:pt idx="22">
                  <c:v>37.352999999999923</c:v>
                </c:pt>
                <c:pt idx="23">
                  <c:v>37.83099999999996</c:v>
                </c:pt>
                <c:pt idx="24" formatCode="#,##0.00">
                  <c:v>38.316999999999894</c:v>
                </c:pt>
                <c:pt idx="25">
                  <c:v>38.811000000000071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101.50100000000003</c:v>
                </c:pt>
                <c:pt idx="1">
                  <c:v>97.927999999999969</c:v>
                </c:pt>
                <c:pt idx="2">
                  <c:v>99.902999999999992</c:v>
                </c:pt>
                <c:pt idx="3">
                  <c:v>101.34700000000005</c:v>
                </c:pt>
                <c:pt idx="4">
                  <c:v>101.08100000000005</c:v>
                </c:pt>
                <c:pt idx="5">
                  <c:v>100.14699999999993</c:v>
                </c:pt>
                <c:pt idx="6">
                  <c:v>103.67099999999985</c:v>
                </c:pt>
                <c:pt idx="7">
                  <c:v>103.19899999999987</c:v>
                </c:pt>
                <c:pt idx="8">
                  <c:v>107.6940000000001</c:v>
                </c:pt>
                <c:pt idx="9">
                  <c:v>104.05599999999983</c:v>
                </c:pt>
                <c:pt idx="10">
                  <c:v>104.413</c:v>
                </c:pt>
                <c:pt idx="11">
                  <c:v>103.64099999999999</c:v>
                </c:pt>
                <c:pt idx="12">
                  <c:v>104.29700000000004</c:v>
                </c:pt>
                <c:pt idx="13">
                  <c:v>105.23700000000008</c:v>
                </c:pt>
                <c:pt idx="14">
                  <c:v>106.12399999999981</c:v>
                </c:pt>
                <c:pt idx="15">
                  <c:v>106.75999999999999</c:v>
                </c:pt>
                <c:pt idx="16">
                  <c:v>107.2879999999999</c:v>
                </c:pt>
                <c:pt idx="17">
                  <c:v>107.76099999999991</c:v>
                </c:pt>
                <c:pt idx="18">
                  <c:v>108.19699999999983</c:v>
                </c:pt>
                <c:pt idx="19">
                  <c:v>108.605</c:v>
                </c:pt>
                <c:pt idx="20">
                  <c:v>109.01399999999992</c:v>
                </c:pt>
                <c:pt idx="21">
                  <c:v>109.40600000000011</c:v>
                </c:pt>
                <c:pt idx="22">
                  <c:v>109.77699999999996</c:v>
                </c:pt>
                <c:pt idx="23">
                  <c:v>110.15100000000011</c:v>
                </c:pt>
                <c:pt idx="24">
                  <c:v>110.49900000000005</c:v>
                </c:pt>
                <c:pt idx="25">
                  <c:v>110.822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92.865999999999929</c:v>
                </c:pt>
                <c:pt idx="1">
                  <c:v>94.238000000000028</c:v>
                </c:pt>
                <c:pt idx="2">
                  <c:v>98.221999999999952</c:v>
                </c:pt>
                <c:pt idx="3">
                  <c:v>100.67599999999989</c:v>
                </c:pt>
                <c:pt idx="4">
                  <c:v>111.88900000000002</c:v>
                </c:pt>
                <c:pt idx="5">
                  <c:v>108.35799999999996</c:v>
                </c:pt>
                <c:pt idx="6">
                  <c:v>108.11799999999998</c:v>
                </c:pt>
                <c:pt idx="7">
                  <c:v>112.01300000000006</c:v>
                </c:pt>
                <c:pt idx="8">
                  <c:v>118.45600000000003</c:v>
                </c:pt>
                <c:pt idx="9">
                  <c:v>119.17200000000001</c:v>
                </c:pt>
                <c:pt idx="10">
                  <c:v>116.78000000000002</c:v>
                </c:pt>
                <c:pt idx="11">
                  <c:v>118.94399999999993</c:v>
                </c:pt>
                <c:pt idx="12">
                  <c:v>120.38</c:v>
                </c:pt>
                <c:pt idx="13">
                  <c:v>121.75599999999993</c:v>
                </c:pt>
                <c:pt idx="14">
                  <c:v>122.54500000000003</c:v>
                </c:pt>
                <c:pt idx="15">
                  <c:v>123.18499999999997</c:v>
                </c:pt>
                <c:pt idx="16">
                  <c:v>123.90800000000002</c:v>
                </c:pt>
                <c:pt idx="17">
                  <c:v>124.62599999999999</c:v>
                </c:pt>
                <c:pt idx="18">
                  <c:v>125.34100000000004</c:v>
                </c:pt>
                <c:pt idx="19">
                  <c:v>126.06500000000005</c:v>
                </c:pt>
                <c:pt idx="20">
                  <c:v>126.83200000000005</c:v>
                </c:pt>
                <c:pt idx="21">
                  <c:v>127.58300000000001</c:v>
                </c:pt>
                <c:pt idx="22">
                  <c:v>128.34800000000004</c:v>
                </c:pt>
                <c:pt idx="23">
                  <c:v>129.108</c:v>
                </c:pt>
                <c:pt idx="24">
                  <c:v>129.86700000000008</c:v>
                </c:pt>
                <c:pt idx="25">
                  <c:v>130.62700000000001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105.23500000000004</c:v>
                </c:pt>
                <c:pt idx="1">
                  <c:v>104.87999999999994</c:v>
                </c:pt>
                <c:pt idx="2">
                  <c:v>104.28499999999997</c:v>
                </c:pt>
                <c:pt idx="3">
                  <c:v>106.32099999999994</c:v>
                </c:pt>
                <c:pt idx="4">
                  <c:v>106.55599999999998</c:v>
                </c:pt>
                <c:pt idx="5">
                  <c:v>103.06399999999985</c:v>
                </c:pt>
                <c:pt idx="6">
                  <c:v>104.74799999999999</c:v>
                </c:pt>
                <c:pt idx="7">
                  <c:v>105.52800000000006</c:v>
                </c:pt>
                <c:pt idx="8">
                  <c:v>107.00900000000001</c:v>
                </c:pt>
                <c:pt idx="9">
                  <c:v>107.48500000000003</c:v>
                </c:pt>
                <c:pt idx="10">
                  <c:v>104.25700000000003</c:v>
                </c:pt>
                <c:pt idx="11">
                  <c:v>104.84699999999995</c:v>
                </c:pt>
                <c:pt idx="12">
                  <c:v>106.00200000000015</c:v>
                </c:pt>
                <c:pt idx="13">
                  <c:v>107.03500000000003</c:v>
                </c:pt>
                <c:pt idx="14">
                  <c:v>108.21799999999993</c:v>
                </c:pt>
                <c:pt idx="15">
                  <c:v>109.24300000000002</c:v>
                </c:pt>
                <c:pt idx="16">
                  <c:v>110.11800000000007</c:v>
                </c:pt>
                <c:pt idx="17">
                  <c:v>110.96699999999998</c:v>
                </c:pt>
                <c:pt idx="18">
                  <c:v>111.807</c:v>
                </c:pt>
                <c:pt idx="19">
                  <c:v>112.65099999999991</c:v>
                </c:pt>
                <c:pt idx="20">
                  <c:v>113.52100000000002</c:v>
                </c:pt>
                <c:pt idx="21">
                  <c:v>114.38100000000003</c:v>
                </c:pt>
                <c:pt idx="22">
                  <c:v>115.23799999999999</c:v>
                </c:pt>
                <c:pt idx="23">
                  <c:v>116.09700000000011</c:v>
                </c:pt>
                <c:pt idx="24">
                  <c:v>116.95799999999997</c:v>
                </c:pt>
                <c:pt idx="25">
                  <c:v>117.81999999999989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27.312067882668117</c:v>
                </c:pt>
                <c:pt idx="1">
                  <c:v>26.084008636542183</c:v>
                </c:pt>
                <c:pt idx="2">
                  <c:v>26.857478925700818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28.714983424184538</c:v>
                </c:pt>
                <c:pt idx="1">
                  <c:v>29.217131977472931</c:v>
                </c:pt>
                <c:pt idx="2">
                  <c:v>29.776879134506235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26.539059829286327</c:v>
                </c:pt>
                <c:pt idx="1">
                  <c:v>26.123038201437581</c:v>
                </c:pt>
                <c:pt idx="2">
                  <c:v>25.262260477881675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6.9146723129556413</c:v>
                </c:pt>
                <c:pt idx="1">
                  <c:v>7.8079144952301451</c:v>
                </c:pt>
                <c:pt idx="2">
                  <c:v>8.8471024833252194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8.1156570568453859</c:v>
                </c:pt>
                <c:pt idx="1">
                  <c:v>7.9182480729152331</c:v>
                </c:pt>
                <c:pt idx="2">
                  <c:v>6.515822250995015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2.4035594940600045</c:v>
                </c:pt>
                <c:pt idx="1">
                  <c:v>2.849658616401928</c:v>
                </c:pt>
                <c:pt idx="2">
                  <c:v>2.7404567275910328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1.1930000000001826</c:v>
                </c:pt>
                <c:pt idx="1">
                  <c:v>8.4220000000000539</c:v>
                </c:pt>
                <c:pt idx="2">
                  <c:v>4.2660000000000622</c:v>
                </c:pt>
                <c:pt idx="3">
                  <c:v>5.1150000000000411</c:v>
                </c:pt>
                <c:pt idx="4">
                  <c:v>1.0239999999999903</c:v>
                </c:pt>
                <c:pt idx="5">
                  <c:v>2.3200000000000145</c:v>
                </c:pt>
                <c:pt idx="7">
                  <c:v>22.340000000000373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13.56299999999986</c:v>
                </c:pt>
                <c:pt idx="1">
                  <c:v>13.846999999999994</c:v>
                </c:pt>
                <c:pt idx="2">
                  <c:v>6.409000000000006</c:v>
                </c:pt>
                <c:pt idx="3">
                  <c:v>7.60300000000003</c:v>
                </c:pt>
                <c:pt idx="4">
                  <c:v>-3.065000000000019</c:v>
                </c:pt>
                <c:pt idx="5">
                  <c:v>0.63199999999997836</c:v>
                </c:pt>
                <c:pt idx="7">
                  <c:v>38.988999999999848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0.62244341201385112</c:v>
                </c:pt>
                <c:pt idx="2">
                  <c:v>0.11066980645229041</c:v>
                </c:pt>
                <c:pt idx="3">
                  <c:v>-0.6906989455317758</c:v>
                </c:pt>
                <c:pt idx="4">
                  <c:v>7.3838958568384072E-3</c:v>
                </c:pt>
                <c:pt idx="6">
                  <c:v>0.65921288017780633</c:v>
                </c:pt>
                <c:pt idx="7">
                  <c:v>1.3688131069893084</c:v>
                </c:pt>
                <c:pt idx="8">
                  <c:v>0.99163874737999702</c:v>
                </c:pt>
                <c:pt idx="10">
                  <c:v>2.6089432228602494</c:v>
                </c:pt>
                <c:pt idx="11">
                  <c:v>-0.7882714063816576</c:v>
                </c:pt>
                <c:pt idx="12">
                  <c:v>-1.447620905753455E-2</c:v>
                </c:pt>
                <c:pt idx="14">
                  <c:v>-1.6021654552157649</c:v>
                </c:pt>
                <c:pt idx="15">
                  <c:v>1.110440025069015</c:v>
                </c:pt>
                <c:pt idx="16">
                  <c:v>1.2797126125649649</c:v>
                </c:pt>
                <c:pt idx="17">
                  <c:v>1.2211729408622363</c:v>
                </c:pt>
                <c:pt idx="19">
                  <c:v>-0.22936275603231415</c:v>
                </c:pt>
                <c:pt idx="20">
                  <c:v>0.84933158289550725</c:v>
                </c:pt>
                <c:pt idx="21">
                  <c:v>-0.17758562912359999</c:v>
                </c:pt>
                <c:pt idx="22">
                  <c:v>0.65391072932878824</c:v>
                </c:pt>
                <c:pt idx="23">
                  <c:v>0.27845696896398042</c:v>
                </c:pt>
                <c:pt idx="25">
                  <c:v>-0.46177638580481295</c:v>
                </c:pt>
                <c:pt idx="26">
                  <c:v>-1.0450907336333692</c:v>
                </c:pt>
                <c:pt idx="27">
                  <c:v>-0.93473380786065485</c:v>
                </c:pt>
                <c:pt idx="29">
                  <c:v>8.4934836377792422E-2</c:v>
                </c:pt>
                <c:pt idx="30">
                  <c:v>1.3049632158734115</c:v>
                </c:pt>
                <c:pt idx="31">
                  <c:v>1.8594828032810762</c:v>
                </c:pt>
                <c:pt idx="32">
                  <c:v>1.0866558443148655</c:v>
                </c:pt>
                <c:pt idx="33">
                  <c:v>-0.34398200162730763</c:v>
                </c:pt>
                <c:pt idx="34">
                  <c:v>0.52095210704243833</c:v>
                </c:pt>
                <c:pt idx="36">
                  <c:v>1.6192460972270117</c:v>
                </c:pt>
                <c:pt idx="37">
                  <c:v>1.0138861070856819</c:v>
                </c:pt>
                <c:pt idx="38">
                  <c:v>1.6146561588723962</c:v>
                </c:pt>
                <c:pt idx="39">
                  <c:v>1.2061844552269774</c:v>
                </c:pt>
                <c:pt idx="40">
                  <c:v>1.3814205521184952</c:v>
                </c:pt>
                <c:pt idx="42">
                  <c:v>2.2557594989037089</c:v>
                </c:pt>
                <c:pt idx="43">
                  <c:v>0.21103582662078679</c:v>
                </c:pt>
                <c:pt idx="44">
                  <c:v>0.98904696465489383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1.1569428294504469</c:v>
                </c:pt>
                <c:pt idx="2">
                  <c:v>-0.61012846567503054</c:v>
                </c:pt>
                <c:pt idx="3">
                  <c:v>-4.0496540571163031</c:v>
                </c:pt>
                <c:pt idx="4">
                  <c:v>-1.1199962756792581</c:v>
                </c:pt>
                <c:pt idx="6">
                  <c:v>-0.96516485387119211</c:v>
                </c:pt>
                <c:pt idx="7">
                  <c:v>-3.2226090775044014</c:v>
                </c:pt>
                <c:pt idx="8">
                  <c:v>-2.0339594242457348</c:v>
                </c:pt>
                <c:pt idx="10">
                  <c:v>2.8751126971945151</c:v>
                </c:pt>
                <c:pt idx="11">
                  <c:v>-0.79116062491534356</c:v>
                </c:pt>
                <c:pt idx="12">
                  <c:v>-0.1599290788241059</c:v>
                </c:pt>
                <c:pt idx="14">
                  <c:v>1.9830374483757351</c:v>
                </c:pt>
                <c:pt idx="15">
                  <c:v>0.31620096200621894</c:v>
                </c:pt>
                <c:pt idx="16">
                  <c:v>-0.41158987154519266</c:v>
                </c:pt>
                <c:pt idx="17">
                  <c:v>-0.23631271248839569</c:v>
                </c:pt>
                <c:pt idx="19">
                  <c:v>-1.3780866197681152</c:v>
                </c:pt>
                <c:pt idx="20">
                  <c:v>-2.6967622824190407</c:v>
                </c:pt>
                <c:pt idx="21">
                  <c:v>-2.4068749205084172</c:v>
                </c:pt>
                <c:pt idx="22">
                  <c:v>2.142378598246375</c:v>
                </c:pt>
                <c:pt idx="23">
                  <c:v>-1.724949270490983</c:v>
                </c:pt>
                <c:pt idx="25">
                  <c:v>-1.6196139416329025</c:v>
                </c:pt>
                <c:pt idx="26">
                  <c:v>0.90312829335457145</c:v>
                </c:pt>
                <c:pt idx="27">
                  <c:v>0.41215613540581675</c:v>
                </c:pt>
                <c:pt idx="29">
                  <c:v>2.6639622358531234</c:v>
                </c:pt>
                <c:pt idx="30">
                  <c:v>2.0804536625404824</c:v>
                </c:pt>
                <c:pt idx="31">
                  <c:v>1.4021624461363125</c:v>
                </c:pt>
                <c:pt idx="32">
                  <c:v>2.2038254367067189</c:v>
                </c:pt>
                <c:pt idx="33">
                  <c:v>5.5496363948984273</c:v>
                </c:pt>
                <c:pt idx="34">
                  <c:v>2.8015761981780463</c:v>
                </c:pt>
                <c:pt idx="36">
                  <c:v>5.3557883744190349</c:v>
                </c:pt>
                <c:pt idx="37">
                  <c:v>2.9048888010820617</c:v>
                </c:pt>
                <c:pt idx="38">
                  <c:v>2.7427595771462254</c:v>
                </c:pt>
                <c:pt idx="39">
                  <c:v>3.7887709368177536</c:v>
                </c:pt>
                <c:pt idx="40">
                  <c:v>3.8075432612660887</c:v>
                </c:pt>
                <c:pt idx="42">
                  <c:v>2.5835453371192418</c:v>
                </c:pt>
                <c:pt idx="43">
                  <c:v>4.6447419021081515</c:v>
                </c:pt>
                <c:pt idx="44">
                  <c:v>3.900128514670298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6.1422152481371413</c:v>
                </c:pt>
                <c:pt idx="1">
                  <c:v>1.929306927079244</c:v>
                </c:pt>
                <c:pt idx="2">
                  <c:v>3.968705173090143</c:v>
                </c:pt>
                <c:pt idx="3">
                  <c:v>2.4595993560905285</c:v>
                </c:pt>
                <c:pt idx="4">
                  <c:v>2.6498128979399773</c:v>
                </c:pt>
                <c:pt idx="5">
                  <c:v>6.2307442826598134</c:v>
                </c:pt>
                <c:pt idx="6">
                  <c:v>1.8068862660236888</c:v>
                </c:pt>
                <c:pt idx="7">
                  <c:v>0.86543980913302487</c:v>
                </c:pt>
                <c:pt idx="8">
                  <c:v>0.21514606833027683</c:v>
                </c:pt>
                <c:pt idx="9">
                  <c:v>0.82748249619600234</c:v>
                </c:pt>
                <c:pt idx="10">
                  <c:v>3.0351181593782321</c:v>
                </c:pt>
                <c:pt idx="11">
                  <c:v>1.470049029631479</c:v>
                </c:pt>
                <c:pt idx="12">
                  <c:v>-0.63692124789919013</c:v>
                </c:pt>
                <c:pt idx="13">
                  <c:v>0.58568323328423144</c:v>
                </c:pt>
                <c:pt idx="14">
                  <c:v>-1.8167077992248792</c:v>
                </c:pt>
                <c:pt idx="15">
                  <c:v>-1.8916126033009242</c:v>
                </c:pt>
                <c:pt idx="16">
                  <c:v>-0.54563900097307627</c:v>
                </c:pt>
                <c:pt idx="17">
                  <c:v>-0.62122069470902019</c:v>
                </c:pt>
                <c:pt idx="18">
                  <c:v>0.12978686569556963</c:v>
                </c:pt>
                <c:pt idx="19">
                  <c:v>3.3734159656375662E-2</c:v>
                </c:pt>
                <c:pt idx="20">
                  <c:v>-1.1211911043804506</c:v>
                </c:pt>
                <c:pt idx="21">
                  <c:v>0.84731215767261947</c:v>
                </c:pt>
                <c:pt idx="22">
                  <c:v>-1.4540480529330502</c:v>
                </c:pt>
                <c:pt idx="23">
                  <c:v>-0.48386120596872573</c:v>
                </c:pt>
                <c:pt idx="24">
                  <c:v>-1.2256380990655398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0.97168434387318925</c:v>
                </c:pt>
                <c:pt idx="1">
                  <c:v>6.4029397817865785</c:v>
                </c:pt>
                <c:pt idx="2">
                  <c:v>4.6085898375262779</c:v>
                </c:pt>
                <c:pt idx="3">
                  <c:v>5.2789508678519894</c:v>
                </c:pt>
                <c:pt idx="4">
                  <c:v>3.2450999096124988</c:v>
                </c:pt>
                <c:pt idx="5">
                  <c:v>7.3930132128476842</c:v>
                </c:pt>
                <c:pt idx="6">
                  <c:v>-0.38459195507661015</c:v>
                </c:pt>
                <c:pt idx="7">
                  <c:v>1.4750211295323297</c:v>
                </c:pt>
                <c:pt idx="8">
                  <c:v>1.0183363767507032</c:v>
                </c:pt>
                <c:pt idx="9">
                  <c:v>1.8157671732627279</c:v>
                </c:pt>
                <c:pt idx="10">
                  <c:v>0.31578570308955989</c:v>
                </c:pt>
                <c:pt idx="11">
                  <c:v>-4.8757914786831975</c:v>
                </c:pt>
                <c:pt idx="12">
                  <c:v>-0.50217260617090176</c:v>
                </c:pt>
                <c:pt idx="13">
                  <c:v>0.59815787000626131</c:v>
                </c:pt>
                <c:pt idx="14">
                  <c:v>-0.36895198691455811</c:v>
                </c:pt>
                <c:pt idx="15">
                  <c:v>1.7468132525428128</c:v>
                </c:pt>
                <c:pt idx="16">
                  <c:v>-0.25712854034380683</c:v>
                </c:pt>
                <c:pt idx="17">
                  <c:v>6.2653652016841903</c:v>
                </c:pt>
                <c:pt idx="18">
                  <c:v>1.4929973398303176</c:v>
                </c:pt>
                <c:pt idx="19">
                  <c:v>-7.7613926500038677E-2</c:v>
                </c:pt>
                <c:pt idx="20">
                  <c:v>-3.0976380230132676</c:v>
                </c:pt>
                <c:pt idx="21">
                  <c:v>3.0236977905469269</c:v>
                </c:pt>
                <c:pt idx="22">
                  <c:v>1.8482973883705682</c:v>
                </c:pt>
                <c:pt idx="23">
                  <c:v>1.0086466046338529</c:v>
                </c:pt>
                <c:pt idx="24">
                  <c:v>-0.5270796855435993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8.071522175216387</c:v>
                </c:pt>
                <c:pt idx="1">
                  <c:v>15.308861709780473</c:v>
                </c:pt>
                <c:pt idx="2">
                  <c:v>6.7500727990612219</c:v>
                </c:pt>
                <c:pt idx="3">
                  <c:v>0.83312778173228708</c:v>
                </c:pt>
                <c:pt idx="4">
                  <c:v>-3.6682761702146465</c:v>
                </c:pt>
                <c:pt idx="5">
                  <c:v>-0.45769966935707629</c:v>
                </c:pt>
                <c:pt idx="6">
                  <c:v>-0.27387894670782487</c:v>
                </c:pt>
                <c:pt idx="7">
                  <c:v>-1.9379092589017759</c:v>
                </c:pt>
                <c:pt idx="8">
                  <c:v>-2.2858204206089425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7.3746241256597713</c:v>
                </c:pt>
                <c:pt idx="1">
                  <c:v>20.52565382783844</c:v>
                </c:pt>
                <c:pt idx="2">
                  <c:v>4.2403184275587193</c:v>
                </c:pt>
                <c:pt idx="3">
                  <c:v>-5.3779640848540993</c:v>
                </c:pt>
                <c:pt idx="4">
                  <c:v>1.7188905952907021</c:v>
                </c:pt>
                <c:pt idx="5">
                  <c:v>7.6807486150144655</c:v>
                </c:pt>
                <c:pt idx="6">
                  <c:v>-7.3940232466341627E-2</c:v>
                </c:pt>
                <c:pt idx="7">
                  <c:v>2.8569439930044211</c:v>
                </c:pt>
                <c:pt idx="8">
                  <c:v>4.3724732953982937E-2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19.944236688396753</c:v>
                </c:pt>
                <c:pt idx="1">
                  <c:v>22.060484521511249</c:v>
                </c:pt>
                <c:pt idx="2">
                  <c:v>23.085459427671399</c:v>
                </c:pt>
                <c:pt idx="3">
                  <c:v>23.937602276828592</c:v>
                </c:pt>
                <c:pt idx="4">
                  <c:v>23.120014244908674</c:v>
                </c:pt>
                <c:pt idx="5">
                  <c:v>24.102596362576236</c:v>
                </c:pt>
                <c:pt idx="6">
                  <c:v>25.610288001415054</c:v>
                </c:pt>
                <c:pt idx="7">
                  <c:v>27.019658352126054</c:v>
                </c:pt>
                <c:pt idx="8">
                  <c:v>28.200859554999798</c:v>
                </c:pt>
                <c:pt idx="9">
                  <c:v>29.30535609492479</c:v>
                </c:pt>
                <c:pt idx="10">
                  <c:v>30.244811610713377</c:v>
                </c:pt>
                <c:pt idx="11">
                  <c:v>26.854185710869061</c:v>
                </c:pt>
                <c:pt idx="12">
                  <c:v>27.184562063177456</c:v>
                </c:pt>
                <c:pt idx="13">
                  <c:v>27.585004628154071</c:v>
                </c:pt>
                <c:pt idx="14">
                  <c:v>27.971847847762991</c:v>
                </c:pt>
                <c:pt idx="15">
                  <c:v>28.284430829696568</c:v>
                </c:pt>
                <c:pt idx="16">
                  <c:v>28.576163781014319</c:v>
                </c:pt>
                <c:pt idx="17">
                  <c:v>28.852519983273762</c:v>
                </c:pt>
                <c:pt idx="18">
                  <c:v>29.129990164879249</c:v>
                </c:pt>
                <c:pt idx="19">
                  <c:v>29.409474491018539</c:v>
                </c:pt>
                <c:pt idx="20">
                  <c:v>29.706739853446294</c:v>
                </c:pt>
                <c:pt idx="21">
                  <c:v>30.01343498479741</c:v>
                </c:pt>
                <c:pt idx="22">
                  <c:v>30.326044825636775</c:v>
                </c:pt>
                <c:pt idx="23">
                  <c:v>30.653939364962788</c:v>
                </c:pt>
                <c:pt idx="24">
                  <c:v>30.945554272352219</c:v>
                </c:pt>
                <c:pt idx="25">
                  <c:v>31.216495954586566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11.414922060597869</c:v>
                </c:pt>
                <c:pt idx="1">
                  <c:v>13.059095801545729</c:v>
                </c:pt>
                <c:pt idx="2">
                  <c:v>12.666367981336059</c:v>
                </c:pt>
                <c:pt idx="3">
                  <c:v>13.544656916767973</c:v>
                </c:pt>
                <c:pt idx="4">
                  <c:v>15.988139819999448</c:v>
                </c:pt>
                <c:pt idx="5">
                  <c:v>14.183300364112393</c:v>
                </c:pt>
                <c:pt idx="6">
                  <c:v>13.399372524922633</c:v>
                </c:pt>
                <c:pt idx="7">
                  <c:v>15.290537138092237</c:v>
                </c:pt>
                <c:pt idx="8">
                  <c:v>15.832055226646595</c:v>
                </c:pt>
                <c:pt idx="9">
                  <c:v>15.84168699430723</c:v>
                </c:pt>
                <c:pt idx="10">
                  <c:v>16.112607291191637</c:v>
                </c:pt>
                <c:pt idx="11">
                  <c:v>18.302396070757027</c:v>
                </c:pt>
                <c:pt idx="12">
                  <c:v>18.687021815426508</c:v>
                </c:pt>
                <c:pt idx="13">
                  <c:v>19.115589563853042</c:v>
                </c:pt>
                <c:pt idx="14">
                  <c:v>19.491322669130771</c:v>
                </c:pt>
                <c:pt idx="15">
                  <c:v>19.802150604487316</c:v>
                </c:pt>
                <c:pt idx="16">
                  <c:v>20.104971185778048</c:v>
                </c:pt>
                <c:pt idx="17">
                  <c:v>20.394730575603507</c:v>
                </c:pt>
                <c:pt idx="18">
                  <c:v>20.699478336278499</c:v>
                </c:pt>
                <c:pt idx="19">
                  <c:v>21.002207711260905</c:v>
                </c:pt>
                <c:pt idx="20">
                  <c:v>21.314187981618385</c:v>
                </c:pt>
                <c:pt idx="21">
                  <c:v>21.629439989243693</c:v>
                </c:pt>
                <c:pt idx="22">
                  <c:v>21.929692678858171</c:v>
                </c:pt>
                <c:pt idx="23">
                  <c:v>22.225918899562238</c:v>
                </c:pt>
                <c:pt idx="24">
                  <c:v>22.501585688955988</c:v>
                </c:pt>
                <c:pt idx="25">
                  <c:v>22.515547072978215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17.351226881739098</c:v>
                </c:pt>
                <c:pt idx="1">
                  <c:v>17.504047848350535</c:v>
                </c:pt>
                <c:pt idx="2">
                  <c:v>17.778857647047531</c:v>
                </c:pt>
                <c:pt idx="3">
                  <c:v>17.884274127071009</c:v>
                </c:pt>
                <c:pt idx="4">
                  <c:v>18.681167803648236</c:v>
                </c:pt>
                <c:pt idx="5">
                  <c:v>19.421346286134263</c:v>
                </c:pt>
                <c:pt idx="6">
                  <c:v>20.226833899414217</c:v>
                </c:pt>
                <c:pt idx="7">
                  <c:v>20.171676187924739</c:v>
                </c:pt>
                <c:pt idx="8">
                  <c:v>22.265419459786855</c:v>
                </c:pt>
                <c:pt idx="9">
                  <c:v>22.645543671457247</c:v>
                </c:pt>
                <c:pt idx="10">
                  <c:v>23.390051459224406</c:v>
                </c:pt>
                <c:pt idx="11">
                  <c:v>23.50773659548015</c:v>
                </c:pt>
                <c:pt idx="12">
                  <c:v>23.837015984353354</c:v>
                </c:pt>
                <c:pt idx="13">
                  <c:v>24.227490332616508</c:v>
                </c:pt>
                <c:pt idx="14">
                  <c:v>24.600117270377716</c:v>
                </c:pt>
                <c:pt idx="15">
                  <c:v>24.899358021408663</c:v>
                </c:pt>
                <c:pt idx="16">
                  <c:v>25.195903212940664</c:v>
                </c:pt>
                <c:pt idx="17">
                  <c:v>25.486327985705763</c:v>
                </c:pt>
                <c:pt idx="18">
                  <c:v>25.783900191731512</c:v>
                </c:pt>
                <c:pt idx="19">
                  <c:v>26.08524477404351</c:v>
                </c:pt>
                <c:pt idx="20">
                  <c:v>26.402941794990667</c:v>
                </c:pt>
                <c:pt idx="21">
                  <c:v>26.716566424453234</c:v>
                </c:pt>
                <c:pt idx="22">
                  <c:v>27.038221884109554</c:v>
                </c:pt>
                <c:pt idx="23">
                  <c:v>27.363605848424783</c:v>
                </c:pt>
                <c:pt idx="24">
                  <c:v>27.677748268918279</c:v>
                </c:pt>
                <c:pt idx="25">
                  <c:v>27.998641296750684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14.374807375204167</c:v>
                </c:pt>
                <c:pt idx="1">
                  <c:v>15.391154237273993</c:v>
                </c:pt>
                <c:pt idx="2">
                  <c:v>16.037420079365262</c:v>
                </c:pt>
                <c:pt idx="3">
                  <c:v>16.75369399477194</c:v>
                </c:pt>
                <c:pt idx="4">
                  <c:v>17.294864561086097</c:v>
                </c:pt>
                <c:pt idx="5">
                  <c:v>16.977989355188413</c:v>
                </c:pt>
                <c:pt idx="6">
                  <c:v>17.427479177757935</c:v>
                </c:pt>
                <c:pt idx="7">
                  <c:v>18.568766588476691</c:v>
                </c:pt>
                <c:pt idx="8">
                  <c:v>19.050191641662483</c:v>
                </c:pt>
                <c:pt idx="9">
                  <c:v>19.731549109478074</c:v>
                </c:pt>
                <c:pt idx="10">
                  <c:v>19.437588711278941</c:v>
                </c:pt>
                <c:pt idx="11">
                  <c:v>20.190326913575152</c:v>
                </c:pt>
                <c:pt idx="12">
                  <c:v>20.529933583746974</c:v>
                </c:pt>
                <c:pt idx="13">
                  <c:v>20.879568304026446</c:v>
                </c:pt>
                <c:pt idx="14">
                  <c:v>21.231817121178342</c:v>
                </c:pt>
                <c:pt idx="15">
                  <c:v>21.554754777383842</c:v>
                </c:pt>
                <c:pt idx="16">
                  <c:v>21.862060506770344</c:v>
                </c:pt>
                <c:pt idx="17">
                  <c:v>22.158145734493441</c:v>
                </c:pt>
                <c:pt idx="18">
                  <c:v>22.481903128055155</c:v>
                </c:pt>
                <c:pt idx="19">
                  <c:v>22.793859318967264</c:v>
                </c:pt>
                <c:pt idx="20">
                  <c:v>23.11416105788145</c:v>
                </c:pt>
                <c:pt idx="21">
                  <c:v>23.429010576070528</c:v>
                </c:pt>
                <c:pt idx="22">
                  <c:v>23.745624122629792</c:v>
                </c:pt>
                <c:pt idx="23">
                  <c:v>24.079268687025753</c:v>
                </c:pt>
                <c:pt idx="24">
                  <c:v>24.408066329333117</c:v>
                </c:pt>
                <c:pt idx="25">
                  <c:v>24.716539579130931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18.519815577011922</c:v>
                </c:pt>
                <c:pt idx="1">
                  <c:v>19.284396347354757</c:v>
                </c:pt>
                <c:pt idx="2">
                  <c:v>18.789952956843582</c:v>
                </c:pt>
                <c:pt idx="3">
                  <c:v>18.81012262361422</c:v>
                </c:pt>
                <c:pt idx="4">
                  <c:v>18.159329807293819</c:v>
                </c:pt>
                <c:pt idx="5">
                  <c:v>17.214231385988612</c:v>
                </c:pt>
                <c:pt idx="6">
                  <c:v>19.046813093067126</c:v>
                </c:pt>
                <c:pt idx="7">
                  <c:v>18.604334103023263</c:v>
                </c:pt>
                <c:pt idx="8">
                  <c:v>18.729827805872251</c:v>
                </c:pt>
                <c:pt idx="9">
                  <c:v>19.695001837910024</c:v>
                </c:pt>
                <c:pt idx="10">
                  <c:v>19.864044283928589</c:v>
                </c:pt>
                <c:pt idx="11">
                  <c:v>19.959200405191197</c:v>
                </c:pt>
                <c:pt idx="12">
                  <c:v>20.180080114620051</c:v>
                </c:pt>
                <c:pt idx="13">
                  <c:v>20.429766988121841</c:v>
                </c:pt>
                <c:pt idx="14">
                  <c:v>20.691989706379427</c:v>
                </c:pt>
                <c:pt idx="15">
                  <c:v>20.912966106690771</c:v>
                </c:pt>
                <c:pt idx="16">
                  <c:v>21.130745879228812</c:v>
                </c:pt>
                <c:pt idx="17">
                  <c:v>21.344219385407065</c:v>
                </c:pt>
                <c:pt idx="18">
                  <c:v>21.557835068964867</c:v>
                </c:pt>
                <c:pt idx="19">
                  <c:v>21.780849360529302</c:v>
                </c:pt>
                <c:pt idx="20">
                  <c:v>21.994972294551243</c:v>
                </c:pt>
                <c:pt idx="21">
                  <c:v>22.20980031741265</c:v>
                </c:pt>
                <c:pt idx="22">
                  <c:v>22.425486269625548</c:v>
                </c:pt>
                <c:pt idx="23">
                  <c:v>22.648478642754821</c:v>
                </c:pt>
                <c:pt idx="24">
                  <c:v>22.881250393903343</c:v>
                </c:pt>
                <c:pt idx="25">
                  <c:v>23.109144193541088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20.401878135282747</c:v>
                </c:pt>
                <c:pt idx="1">
                  <c:v>19.734713088480547</c:v>
                </c:pt>
                <c:pt idx="2">
                  <c:v>19.486858185579358</c:v>
                </c:pt>
                <c:pt idx="3">
                  <c:v>20.817544246803887</c:v>
                </c:pt>
                <c:pt idx="4">
                  <c:v>21.212635606832912</c:v>
                </c:pt>
                <c:pt idx="5">
                  <c:v>20.904907709566579</c:v>
                </c:pt>
                <c:pt idx="6">
                  <c:v>21.592819342072882</c:v>
                </c:pt>
                <c:pt idx="7">
                  <c:v>21.719027222312224</c:v>
                </c:pt>
                <c:pt idx="8">
                  <c:v>23.734060886626999</c:v>
                </c:pt>
                <c:pt idx="9">
                  <c:v>24.922272745469584</c:v>
                </c:pt>
                <c:pt idx="10">
                  <c:v>27.135651992226393</c:v>
                </c:pt>
                <c:pt idx="11">
                  <c:v>28.672092120608475</c:v>
                </c:pt>
                <c:pt idx="12">
                  <c:v>29.119650913208897</c:v>
                </c:pt>
                <c:pt idx="13">
                  <c:v>29.611335498066154</c:v>
                </c:pt>
                <c:pt idx="14">
                  <c:v>30.085727035099062</c:v>
                </c:pt>
                <c:pt idx="15">
                  <c:v>30.487151242071924</c:v>
                </c:pt>
                <c:pt idx="16">
                  <c:v>30.888167934188967</c:v>
                </c:pt>
                <c:pt idx="17">
                  <c:v>31.277759980660036</c:v>
                </c:pt>
                <c:pt idx="18">
                  <c:v>31.660909456271892</c:v>
                </c:pt>
                <c:pt idx="19">
                  <c:v>32.053571890618898</c:v>
                </c:pt>
                <c:pt idx="20">
                  <c:v>32.458179771777985</c:v>
                </c:pt>
                <c:pt idx="21">
                  <c:v>32.851530894686285</c:v>
                </c:pt>
                <c:pt idx="22">
                  <c:v>33.26787220724902</c:v>
                </c:pt>
                <c:pt idx="23">
                  <c:v>33.70321528301875</c:v>
                </c:pt>
                <c:pt idx="24">
                  <c:v>34.119369815740839</c:v>
                </c:pt>
                <c:pt idx="25">
                  <c:v>34.528665205074077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5.9460077861631255</c:v>
                </c:pt>
                <c:pt idx="1">
                  <c:v>5.9245807923002234</c:v>
                </c:pt>
                <c:pt idx="2">
                  <c:v>6.1080233932133519</c:v>
                </c:pt>
                <c:pt idx="3">
                  <c:v>6.2591140959042217</c:v>
                </c:pt>
                <c:pt idx="4">
                  <c:v>5.7471715871001914</c:v>
                </c:pt>
                <c:pt idx="5">
                  <c:v>5.8279615010554489</c:v>
                </c:pt>
                <c:pt idx="6">
                  <c:v>6.0413684612639678</c:v>
                </c:pt>
                <c:pt idx="7">
                  <c:v>6.8576460134075958</c:v>
                </c:pt>
                <c:pt idx="8">
                  <c:v>7.1472478065170479</c:v>
                </c:pt>
                <c:pt idx="9">
                  <c:v>6.9972377224192135</c:v>
                </c:pt>
                <c:pt idx="10">
                  <c:v>7.6348477670791377</c:v>
                </c:pt>
                <c:pt idx="11">
                  <c:v>6.4945155046839398</c:v>
                </c:pt>
                <c:pt idx="12">
                  <c:v>6.5567193172924751</c:v>
                </c:pt>
                <c:pt idx="13">
                  <c:v>6.6354452326806026</c:v>
                </c:pt>
                <c:pt idx="14">
                  <c:v>6.7109010990678408</c:v>
                </c:pt>
                <c:pt idx="15">
                  <c:v>6.7631652070249615</c:v>
                </c:pt>
                <c:pt idx="16">
                  <c:v>6.8122056851530743</c:v>
                </c:pt>
                <c:pt idx="17">
                  <c:v>6.861036622342322</c:v>
                </c:pt>
                <c:pt idx="18">
                  <c:v>6.9045385806789241</c:v>
                </c:pt>
                <c:pt idx="19">
                  <c:v>6.9433312487196206</c:v>
                </c:pt>
                <c:pt idx="20">
                  <c:v>6.9848624480680339</c:v>
                </c:pt>
                <c:pt idx="21">
                  <c:v>7.0358427494699773</c:v>
                </c:pt>
                <c:pt idx="22">
                  <c:v>7.092056472729702</c:v>
                </c:pt>
                <c:pt idx="23">
                  <c:v>7.1464798261923059</c:v>
                </c:pt>
                <c:pt idx="24">
                  <c:v>7.1988133472593976</c:v>
                </c:pt>
                <c:pt idx="25">
                  <c:v>7.2502558120025276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5.8838621357690659</c:v>
                </c:pt>
                <c:pt idx="1">
                  <c:v>7.1543021430462126</c:v>
                </c:pt>
                <c:pt idx="2">
                  <c:v>7.3106075689399388</c:v>
                </c:pt>
                <c:pt idx="3">
                  <c:v>7.3279251583800944</c:v>
                </c:pt>
                <c:pt idx="4">
                  <c:v>7.5350587494134524</c:v>
                </c:pt>
                <c:pt idx="5">
                  <c:v>7.5153466427710578</c:v>
                </c:pt>
                <c:pt idx="6">
                  <c:v>7.5452536884887644</c:v>
                </c:pt>
                <c:pt idx="7">
                  <c:v>7.5085290102529658</c:v>
                </c:pt>
                <c:pt idx="8">
                  <c:v>8.4525759322295926</c:v>
                </c:pt>
                <c:pt idx="9">
                  <c:v>8.3651343381246441</c:v>
                </c:pt>
                <c:pt idx="10">
                  <c:v>8.3807864519040827</c:v>
                </c:pt>
                <c:pt idx="11">
                  <c:v>8.179406006006273</c:v>
                </c:pt>
                <c:pt idx="12">
                  <c:v>8.3067039884843989</c:v>
                </c:pt>
                <c:pt idx="13">
                  <c:v>8.4405007261067837</c:v>
                </c:pt>
                <c:pt idx="14">
                  <c:v>8.5748870043430951</c:v>
                </c:pt>
                <c:pt idx="15">
                  <c:v>8.6973789596364721</c:v>
                </c:pt>
                <c:pt idx="16">
                  <c:v>8.812742917961744</c:v>
                </c:pt>
                <c:pt idx="17">
                  <c:v>8.9220239077707291</c:v>
                </c:pt>
                <c:pt idx="18">
                  <c:v>9.0360902909688896</c:v>
                </c:pt>
                <c:pt idx="19">
                  <c:v>9.1514663687025113</c:v>
                </c:pt>
                <c:pt idx="20">
                  <c:v>9.2718661431369416</c:v>
                </c:pt>
                <c:pt idx="21">
                  <c:v>9.3905305306828453</c:v>
                </c:pt>
                <c:pt idx="22">
                  <c:v>9.5061886776028253</c:v>
                </c:pt>
                <c:pt idx="23">
                  <c:v>9.6221822825555812</c:v>
                </c:pt>
                <c:pt idx="24">
                  <c:v>9.7384004137019797</c:v>
                </c:pt>
                <c:pt idx="25">
                  <c:v>9.8558075814364123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3.143082366273986</c:v>
                </c:pt>
                <c:pt idx="1">
                  <c:v>3.4101290357680076</c:v>
                </c:pt>
                <c:pt idx="2">
                  <c:v>3.5313322969406107</c:v>
                </c:pt>
                <c:pt idx="3">
                  <c:v>3.095470093753784</c:v>
                </c:pt>
                <c:pt idx="4">
                  <c:v>3.0330260195903902</c:v>
                </c:pt>
                <c:pt idx="5">
                  <c:v>2.9839149876190834</c:v>
                </c:pt>
                <c:pt idx="6">
                  <c:v>3.4092149681884454</c:v>
                </c:pt>
                <c:pt idx="7">
                  <c:v>3.2897262836715999</c:v>
                </c:pt>
                <c:pt idx="8">
                  <c:v>3.2514233613982007</c:v>
                </c:pt>
                <c:pt idx="9">
                  <c:v>3.0109721027926852</c:v>
                </c:pt>
                <c:pt idx="10">
                  <c:v>3.1990610559493602</c:v>
                </c:pt>
                <c:pt idx="11">
                  <c:v>3.5227320882559234</c:v>
                </c:pt>
                <c:pt idx="12">
                  <c:v>3.5767855663126706</c:v>
                </c:pt>
                <c:pt idx="13">
                  <c:v>3.6367445600777257</c:v>
                </c:pt>
                <c:pt idx="14">
                  <c:v>3.6912532214681875</c:v>
                </c:pt>
                <c:pt idx="15">
                  <c:v>3.7334716193002184</c:v>
                </c:pt>
                <c:pt idx="16">
                  <c:v>3.7806458231981135</c:v>
                </c:pt>
                <c:pt idx="17">
                  <c:v>3.8250421550133615</c:v>
                </c:pt>
                <c:pt idx="18">
                  <c:v>3.8720814044700953</c:v>
                </c:pt>
                <c:pt idx="19">
                  <c:v>3.9175516247698807</c:v>
                </c:pt>
                <c:pt idx="20">
                  <c:v>3.973346371633582</c:v>
                </c:pt>
                <c:pt idx="21">
                  <c:v>4.0270051896459567</c:v>
                </c:pt>
                <c:pt idx="22">
                  <c:v>4.0853060060172668</c:v>
                </c:pt>
                <c:pt idx="23">
                  <c:v>4.1264439434817195</c:v>
                </c:pt>
                <c:pt idx="24">
                  <c:v>4.1779754654247876</c:v>
                </c:pt>
                <c:pt idx="25">
                  <c:v>4.2173974327000634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5.7244292873525664</c:v>
                </c:pt>
                <c:pt idx="1">
                  <c:v>7.1602771170335018</c:v>
                </c:pt>
                <c:pt idx="2">
                  <c:v>6.9901817174388077</c:v>
                </c:pt>
                <c:pt idx="3">
                  <c:v>6.8173579418886643</c:v>
                </c:pt>
                <c:pt idx="4">
                  <c:v>7.5863711317436984</c:v>
                </c:pt>
                <c:pt idx="5">
                  <c:v>7.6306487121480968</c:v>
                </c:pt>
                <c:pt idx="6">
                  <c:v>7.8833189667760326</c:v>
                </c:pt>
                <c:pt idx="7">
                  <c:v>7.6132121880683874</c:v>
                </c:pt>
                <c:pt idx="8">
                  <c:v>8.6045552419030376</c:v>
                </c:pt>
                <c:pt idx="9">
                  <c:v>8.5021553680665036</c:v>
                </c:pt>
                <c:pt idx="10">
                  <c:v>8.4581312083440992</c:v>
                </c:pt>
                <c:pt idx="11">
                  <c:v>8.0838732851120252</c:v>
                </c:pt>
                <c:pt idx="12">
                  <c:v>8.3678074308358514</c:v>
                </c:pt>
                <c:pt idx="13">
                  <c:v>8.592365900878141</c:v>
                </c:pt>
                <c:pt idx="14">
                  <c:v>8.7509499072131032</c:v>
                </c:pt>
                <c:pt idx="15">
                  <c:v>8.8807592160496913</c:v>
                </c:pt>
                <c:pt idx="16">
                  <c:v>9.0071623840332951</c:v>
                </c:pt>
                <c:pt idx="17">
                  <c:v>9.1329636478998371</c:v>
                </c:pt>
                <c:pt idx="18">
                  <c:v>9.2583501201503466</c:v>
                </c:pt>
                <c:pt idx="19">
                  <c:v>9.3867627412075976</c:v>
                </c:pt>
                <c:pt idx="20">
                  <c:v>9.5195007384182802</c:v>
                </c:pt>
                <c:pt idx="21">
                  <c:v>9.6518096598716028</c:v>
                </c:pt>
                <c:pt idx="22">
                  <c:v>9.8168833643088593</c:v>
                </c:pt>
                <c:pt idx="23">
                  <c:v>9.982321528186521</c:v>
                </c:pt>
                <c:pt idx="24">
                  <c:v>10.138845081190745</c:v>
                </c:pt>
                <c:pt idx="25">
                  <c:v>10.273898381606827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21.514246797955867</c:v>
                </c:pt>
                <c:pt idx="1">
                  <c:v>19.757254971948477</c:v>
                </c:pt>
                <c:pt idx="2">
                  <c:v>20.837087942374698</c:v>
                </c:pt>
                <c:pt idx="3">
                  <c:v>21.378147169836939</c:v>
                </c:pt>
                <c:pt idx="4">
                  <c:v>22.173514918055304</c:v>
                </c:pt>
                <c:pt idx="5">
                  <c:v>21.60435703815736</c:v>
                </c:pt>
                <c:pt idx="6">
                  <c:v>21.959583782901575</c:v>
                </c:pt>
                <c:pt idx="7">
                  <c:v>22.822095290090619</c:v>
                </c:pt>
                <c:pt idx="8">
                  <c:v>23.572629486162988</c:v>
                </c:pt>
                <c:pt idx="9">
                  <c:v>23.620760803769993</c:v>
                </c:pt>
                <c:pt idx="10">
                  <c:v>24.639475197535592</c:v>
                </c:pt>
                <c:pt idx="11">
                  <c:v>23.185807863765497</c:v>
                </c:pt>
                <c:pt idx="12">
                  <c:v>23.338675105936389</c:v>
                </c:pt>
                <c:pt idx="13">
                  <c:v>23.543600235760227</c:v>
                </c:pt>
                <c:pt idx="14">
                  <c:v>23.728817235018006</c:v>
                </c:pt>
                <c:pt idx="15">
                  <c:v>23.855078639727932</c:v>
                </c:pt>
                <c:pt idx="16">
                  <c:v>23.968259918035312</c:v>
                </c:pt>
                <c:pt idx="17">
                  <c:v>24.068260581519738</c:v>
                </c:pt>
                <c:pt idx="18">
                  <c:v>24.172102591273127</c:v>
                </c:pt>
                <c:pt idx="19">
                  <c:v>24.283162008203032</c:v>
                </c:pt>
                <c:pt idx="20">
                  <c:v>24.403524220863176</c:v>
                </c:pt>
                <c:pt idx="21">
                  <c:v>24.523615335458967</c:v>
                </c:pt>
                <c:pt idx="22">
                  <c:v>24.636545110984382</c:v>
                </c:pt>
                <c:pt idx="23">
                  <c:v>24.746648538278336</c:v>
                </c:pt>
                <c:pt idx="24">
                  <c:v>24.856728113220228</c:v>
                </c:pt>
                <c:pt idx="25">
                  <c:v>24.955260900625152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32.428566632638372</c:v>
                </c:pt>
                <c:pt idx="1">
                  <c:v>31.230653167982211</c:v>
                </c:pt>
                <c:pt idx="2">
                  <c:v>32.708525771738394</c:v>
                </c:pt>
                <c:pt idx="3">
                  <c:v>32.425891194699766</c:v>
                </c:pt>
                <c:pt idx="4">
                  <c:v>32.827859706189152</c:v>
                </c:pt>
                <c:pt idx="5">
                  <c:v>31.971867218245318</c:v>
                </c:pt>
                <c:pt idx="6">
                  <c:v>31.334557182582074</c:v>
                </c:pt>
                <c:pt idx="7">
                  <c:v>32.691805125502718</c:v>
                </c:pt>
                <c:pt idx="8">
                  <c:v>32.650018866788102</c:v>
                </c:pt>
                <c:pt idx="9">
                  <c:v>31.953684563109555</c:v>
                </c:pt>
                <c:pt idx="10">
                  <c:v>33.441916247876797</c:v>
                </c:pt>
                <c:pt idx="11">
                  <c:v>31.003362299480273</c:v>
                </c:pt>
                <c:pt idx="12">
                  <c:v>30.902983378304999</c:v>
                </c:pt>
                <c:pt idx="13">
                  <c:v>30.844192238293946</c:v>
                </c:pt>
                <c:pt idx="14">
                  <c:v>30.739635691046271</c:v>
                </c:pt>
                <c:pt idx="15">
                  <c:v>30.546469680389858</c:v>
                </c:pt>
                <c:pt idx="16">
                  <c:v>30.324321958643949</c:v>
                </c:pt>
                <c:pt idx="17">
                  <c:v>30.097938377676872</c:v>
                </c:pt>
                <c:pt idx="18">
                  <c:v>29.898911303295975</c:v>
                </c:pt>
                <c:pt idx="19">
                  <c:v>29.689064671024113</c:v>
                </c:pt>
                <c:pt idx="20">
                  <c:v>29.488862329830667</c:v>
                </c:pt>
                <c:pt idx="21">
                  <c:v>29.301309955727717</c:v>
                </c:pt>
                <c:pt idx="22">
                  <c:v>29.13425942605997</c:v>
                </c:pt>
                <c:pt idx="23">
                  <c:v>28.96385359741079</c:v>
                </c:pt>
                <c:pt idx="24">
                  <c:v>28.773846414817921</c:v>
                </c:pt>
                <c:pt idx="25">
                  <c:v>28.5661247691936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10.127614715064089</c:v>
                </c:pt>
                <c:pt idx="1">
                  <c:v>8.6544253048834872</c:v>
                </c:pt>
                <c:pt idx="2">
                  <c:v>8.679810877219607</c:v>
                </c:pt>
                <c:pt idx="3">
                  <c:v>9.2471987183136068</c:v>
                </c:pt>
                <c:pt idx="4">
                  <c:v>9.2649941655710375</c:v>
                </c:pt>
                <c:pt idx="5">
                  <c:v>8.1240276607282826</c:v>
                </c:pt>
                <c:pt idx="6">
                  <c:v>7.5871762739123705</c:v>
                </c:pt>
                <c:pt idx="7">
                  <c:v>8.0519525709584556</c:v>
                </c:pt>
                <c:pt idx="8">
                  <c:v>8.3684840232286319</c:v>
                </c:pt>
                <c:pt idx="9">
                  <c:v>7.6915223470021283</c:v>
                </c:pt>
                <c:pt idx="10">
                  <c:v>7.4871064128290925</c:v>
                </c:pt>
                <c:pt idx="11">
                  <c:v>8.434000462669534</c:v>
                </c:pt>
                <c:pt idx="12">
                  <c:v>8.312925769984675</c:v>
                </c:pt>
                <c:pt idx="13">
                  <c:v>8.1910596108819629</c:v>
                </c:pt>
                <c:pt idx="14">
                  <c:v>8.0431993065023537</c:v>
                </c:pt>
                <c:pt idx="15">
                  <c:v>7.8754814875426042</c:v>
                </c:pt>
                <c:pt idx="16">
                  <c:v>7.7434574777852712</c:v>
                </c:pt>
                <c:pt idx="17">
                  <c:v>7.6681254828327026</c:v>
                </c:pt>
                <c:pt idx="18">
                  <c:v>7.5336370303376068</c:v>
                </c:pt>
                <c:pt idx="19">
                  <c:v>7.3860271604166803</c:v>
                </c:pt>
                <c:pt idx="20">
                  <c:v>7.1944984189619596</c:v>
                </c:pt>
                <c:pt idx="21">
                  <c:v>7.0224276320138825</c:v>
                </c:pt>
                <c:pt idx="22">
                  <c:v>6.8596889633131841</c:v>
                </c:pt>
                <c:pt idx="23">
                  <c:v>6.6759554379536548</c:v>
                </c:pt>
                <c:pt idx="24">
                  <c:v>6.583507853405143</c:v>
                </c:pt>
                <c:pt idx="25">
                  <c:v>6.9849338066581907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6.2296537319927365</c:v>
                </c:pt>
                <c:pt idx="1">
                  <c:v>5.7653512355968131</c:v>
                </c:pt>
                <c:pt idx="2">
                  <c:v>5.6541328797707564</c:v>
                </c:pt>
                <c:pt idx="3">
                  <c:v>5.6648799636287075</c:v>
                </c:pt>
                <c:pt idx="4">
                  <c:v>5.6745693099012771</c:v>
                </c:pt>
                <c:pt idx="5">
                  <c:v>5.2382896258478802</c:v>
                </c:pt>
                <c:pt idx="6">
                  <c:v>5.6239857141077403</c:v>
                </c:pt>
                <c:pt idx="7">
                  <c:v>5.6311224561245137</c:v>
                </c:pt>
                <c:pt idx="8">
                  <c:v>5.9051594679208081</c:v>
                </c:pt>
                <c:pt idx="9">
                  <c:v>5.2780814764821464</c:v>
                </c:pt>
                <c:pt idx="10">
                  <c:v>5.8239728591321116</c:v>
                </c:pt>
                <c:pt idx="11">
                  <c:v>5.5872042438358216</c:v>
                </c:pt>
                <c:pt idx="12">
                  <c:v>5.642360851314411</c:v>
                </c:pt>
                <c:pt idx="13">
                  <c:v>5.7424077604775103</c:v>
                </c:pt>
                <c:pt idx="14">
                  <c:v>5.8225456866958476</c:v>
                </c:pt>
                <c:pt idx="15">
                  <c:v>5.8730600562807078</c:v>
                </c:pt>
                <c:pt idx="16">
                  <c:v>5.9211648360168212</c:v>
                </c:pt>
                <c:pt idx="17">
                  <c:v>5.9684090785629165</c:v>
                </c:pt>
                <c:pt idx="18">
                  <c:v>6.016026639849426</c:v>
                </c:pt>
                <c:pt idx="19">
                  <c:v>6.0599781856460284</c:v>
                </c:pt>
                <c:pt idx="20">
                  <c:v>6.1156906400877409</c:v>
                </c:pt>
                <c:pt idx="21">
                  <c:v>6.1722168402909903</c:v>
                </c:pt>
                <c:pt idx="22">
                  <c:v>6.235960413433232</c:v>
                </c:pt>
                <c:pt idx="23">
                  <c:v>6.3003778636369709</c:v>
                </c:pt>
                <c:pt idx="24">
                  <c:v>6.3625271993148766</c:v>
                </c:pt>
                <c:pt idx="25">
                  <c:v>6.4221307291383729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13.983824632834883</c:v>
                </c:pt>
                <c:pt idx="1">
                  <c:v>15.330455066499921</c:v>
                </c:pt>
                <c:pt idx="2">
                  <c:v>14.108426594814775</c:v>
                </c:pt>
                <c:pt idx="3">
                  <c:v>15.027223585876804</c:v>
                </c:pt>
                <c:pt idx="4">
                  <c:v>15.09051238780415</c:v>
                </c:pt>
                <c:pt idx="5">
                  <c:v>15.840371289699782</c:v>
                </c:pt>
                <c:pt idx="6">
                  <c:v>15.12416258850144</c:v>
                </c:pt>
                <c:pt idx="7">
                  <c:v>14.487608586365605</c:v>
                </c:pt>
                <c:pt idx="8">
                  <c:v>15.113544364426412</c:v>
                </c:pt>
                <c:pt idx="9">
                  <c:v>15.660877134268775</c:v>
                </c:pt>
                <c:pt idx="10">
                  <c:v>14.023663490474902</c:v>
                </c:pt>
                <c:pt idx="11">
                  <c:v>14.014540425880297</c:v>
                </c:pt>
                <c:pt idx="12">
                  <c:v>13.97553604082786</c:v>
                </c:pt>
                <c:pt idx="13">
                  <c:v>14.000393602977772</c:v>
                </c:pt>
                <c:pt idx="14">
                  <c:v>14.00643420910329</c:v>
                </c:pt>
                <c:pt idx="15">
                  <c:v>13.958807201151263</c:v>
                </c:pt>
                <c:pt idx="16">
                  <c:v>13.927334617688421</c:v>
                </c:pt>
                <c:pt idx="17">
                  <c:v>13.895454644740871</c:v>
                </c:pt>
                <c:pt idx="18">
                  <c:v>13.86414548685145</c:v>
                </c:pt>
                <c:pt idx="19">
                  <c:v>13.834779546199114</c:v>
                </c:pt>
                <c:pt idx="20">
                  <c:v>13.810168584681309</c:v>
                </c:pt>
                <c:pt idx="21">
                  <c:v>13.783986134563035</c:v>
                </c:pt>
                <c:pt idx="22">
                  <c:v>13.75496440213924</c:v>
                </c:pt>
                <c:pt idx="23">
                  <c:v>13.723146561216719</c:v>
                </c:pt>
                <c:pt idx="24">
                  <c:v>13.686013002132848</c:v>
                </c:pt>
                <c:pt idx="25">
                  <c:v>13.654711503560344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14.095310306179202</c:v>
                </c:pt>
                <c:pt idx="1">
                  <c:v>14.394882529181686</c:v>
                </c:pt>
                <c:pt idx="2">
                  <c:v>14.433168126514074</c:v>
                </c:pt>
                <c:pt idx="3">
                  <c:v>14.168530697221707</c:v>
                </c:pt>
                <c:pt idx="4">
                  <c:v>14.776104917517403</c:v>
                </c:pt>
                <c:pt idx="5">
                  <c:v>14.806091320208942</c:v>
                </c:pt>
                <c:pt idx="6">
                  <c:v>14.133663178451068</c:v>
                </c:pt>
                <c:pt idx="7">
                  <c:v>14.408890807600773</c:v>
                </c:pt>
                <c:pt idx="8">
                  <c:v>14.262709882173722</c:v>
                </c:pt>
                <c:pt idx="9">
                  <c:v>15.995220606448775</c:v>
                </c:pt>
                <c:pt idx="10">
                  <c:v>12.914478716908018</c:v>
                </c:pt>
                <c:pt idx="11">
                  <c:v>13.695983080193891</c:v>
                </c:pt>
                <c:pt idx="12">
                  <c:v>13.786079705009353</c:v>
                </c:pt>
                <c:pt idx="13">
                  <c:v>14.050454379047382</c:v>
                </c:pt>
                <c:pt idx="14">
                  <c:v>14.250907158266935</c:v>
                </c:pt>
                <c:pt idx="15">
                  <c:v>14.310321701370228</c:v>
                </c:pt>
                <c:pt idx="16">
                  <c:v>14.366762664200225</c:v>
                </c:pt>
                <c:pt idx="17">
                  <c:v>14.406149200276845</c:v>
                </c:pt>
                <c:pt idx="18">
                  <c:v>14.440758706837562</c:v>
                </c:pt>
                <c:pt idx="19">
                  <c:v>14.475781760775016</c:v>
                </c:pt>
                <c:pt idx="20">
                  <c:v>14.516908958013966</c:v>
                </c:pt>
                <c:pt idx="21">
                  <c:v>14.552685382218572</c:v>
                </c:pt>
                <c:pt idx="22">
                  <c:v>14.584090426296369</c:v>
                </c:pt>
                <c:pt idx="23">
                  <c:v>14.611369934060155</c:v>
                </c:pt>
                <c:pt idx="24">
                  <c:v>14.635295416415248</c:v>
                </c:pt>
                <c:pt idx="25">
                  <c:v>14.661291969450831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8.0347613088462246</c:v>
                </c:pt>
                <c:pt idx="1">
                  <c:v>7.8555092972755549</c:v>
                </c:pt>
                <c:pt idx="2">
                  <c:v>8.3222046265766476</c:v>
                </c:pt>
                <c:pt idx="3">
                  <c:v>8.2067008655156872</c:v>
                </c:pt>
                <c:pt idx="4">
                  <c:v>8.5673902707851308</c:v>
                </c:pt>
                <c:pt idx="5">
                  <c:v>8.1400750868599037</c:v>
                </c:pt>
                <c:pt idx="6">
                  <c:v>8.2294723473493878</c:v>
                </c:pt>
                <c:pt idx="7">
                  <c:v>8.5901912597528138</c:v>
                </c:pt>
                <c:pt idx="8">
                  <c:v>8.5815389532713233</c:v>
                </c:pt>
                <c:pt idx="9">
                  <c:v>7.7749052704430142</c:v>
                </c:pt>
                <c:pt idx="10">
                  <c:v>7.5944360858868274</c:v>
                </c:pt>
                <c:pt idx="11">
                  <c:v>7.6064360964772497</c:v>
                </c:pt>
                <c:pt idx="12">
                  <c:v>7.6325566046851083</c:v>
                </c:pt>
                <c:pt idx="13">
                  <c:v>7.6612624628960875</c:v>
                </c:pt>
                <c:pt idx="14">
                  <c:v>7.6695712537664651</c:v>
                </c:pt>
                <c:pt idx="15">
                  <c:v>7.6569309675936417</c:v>
                </c:pt>
                <c:pt idx="16">
                  <c:v>7.645842220634381</c:v>
                </c:pt>
                <c:pt idx="17">
                  <c:v>7.6289960016401261</c:v>
                </c:pt>
                <c:pt idx="18">
                  <c:v>7.6144280946043956</c:v>
                </c:pt>
                <c:pt idx="19">
                  <c:v>7.5944036675863957</c:v>
                </c:pt>
                <c:pt idx="20">
                  <c:v>7.5721379539851954</c:v>
                </c:pt>
                <c:pt idx="21">
                  <c:v>7.5504067119470193</c:v>
                </c:pt>
                <c:pt idx="22">
                  <c:v>7.5221274868172303</c:v>
                </c:pt>
                <c:pt idx="23">
                  <c:v>7.4882255338275492</c:v>
                </c:pt>
                <c:pt idx="24">
                  <c:v>7.4604787137318507</c:v>
                </c:pt>
                <c:pt idx="25">
                  <c:v>7.3373075455430206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30.024606613369539</c:v>
                </c:pt>
                <c:pt idx="1">
                  <c:v>27.956340785337339</c:v>
                </c:pt>
                <c:pt idx="2">
                  <c:v>29.182824931677374</c:v>
                </c:pt>
                <c:pt idx="3">
                  <c:v>29.759275900274435</c:v>
                </c:pt>
                <c:pt idx="4">
                  <c:v>31.227108374455366</c:v>
                </c:pt>
                <c:pt idx="5">
                  <c:v>30.435906806230715</c:v>
                </c:pt>
                <c:pt idx="6">
                  <c:v>31.186058551478038</c:v>
                </c:pt>
                <c:pt idx="7">
                  <c:v>30.751906575630414</c:v>
                </c:pt>
                <c:pt idx="8">
                  <c:v>31.129465637758411</c:v>
                </c:pt>
                <c:pt idx="9">
                  <c:v>31.390774277948786</c:v>
                </c:pt>
                <c:pt idx="10">
                  <c:v>29.814686111521695</c:v>
                </c:pt>
                <c:pt idx="11">
                  <c:v>31.025766644532883</c:v>
                </c:pt>
                <c:pt idx="12">
                  <c:v>31.452297909560773</c:v>
                </c:pt>
                <c:pt idx="13">
                  <c:v>31.887428235395365</c:v>
                </c:pt>
                <c:pt idx="14">
                  <c:v>32.314439439693658</c:v>
                </c:pt>
                <c:pt idx="15">
                  <c:v>32.705808953902498</c:v>
                </c:pt>
                <c:pt idx="16">
                  <c:v>33.049181762347764</c:v>
                </c:pt>
                <c:pt idx="17">
                  <c:v>33.360007663612123</c:v>
                </c:pt>
                <c:pt idx="18">
                  <c:v>33.715591244898398</c:v>
                </c:pt>
                <c:pt idx="19">
                  <c:v>34.070872307847523</c:v>
                </c:pt>
                <c:pt idx="20">
                  <c:v>34.43683838129769</c:v>
                </c:pt>
                <c:pt idx="21">
                  <c:v>34.792266066996177</c:v>
                </c:pt>
                <c:pt idx="22">
                  <c:v>35.101417460724605</c:v>
                </c:pt>
                <c:pt idx="23">
                  <c:v>35.420503726847905</c:v>
                </c:pt>
                <c:pt idx="24">
                  <c:v>35.745487308410745</c:v>
                </c:pt>
                <c:pt idx="25">
                  <c:v>36.080051313205885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8.5548381053782325</c:v>
                </c:pt>
                <c:pt idx="1">
                  <c:v>8.6780310770061213</c:v>
                </c:pt>
                <c:pt idx="2">
                  <c:v>8.0861605934208285</c:v>
                </c:pt>
                <c:pt idx="3">
                  <c:v>8.9099282041801313</c:v>
                </c:pt>
                <c:pt idx="4">
                  <c:v>9.46110465416346</c:v>
                </c:pt>
                <c:pt idx="5">
                  <c:v>8.1573870890888447</c:v>
                </c:pt>
                <c:pt idx="6">
                  <c:v>8.4174817308754726</c:v>
                </c:pt>
                <c:pt idx="7">
                  <c:v>8.5262219432034616</c:v>
                </c:pt>
                <c:pt idx="8">
                  <c:v>9.1686681448904572</c:v>
                </c:pt>
                <c:pt idx="9">
                  <c:v>9.3724424681514602</c:v>
                </c:pt>
                <c:pt idx="10">
                  <c:v>8.2871739547844143</c:v>
                </c:pt>
                <c:pt idx="11">
                  <c:v>8.4539512118357845</c:v>
                </c:pt>
                <c:pt idx="12">
                  <c:v>8.6233189951484572</c:v>
                </c:pt>
                <c:pt idx="13">
                  <c:v>8.763910479669704</c:v>
                </c:pt>
                <c:pt idx="14">
                  <c:v>8.8808468926078667</c:v>
                </c:pt>
                <c:pt idx="15">
                  <c:v>8.9700064604008052</c:v>
                </c:pt>
                <c:pt idx="16">
                  <c:v>9.059244670352582</c:v>
                </c:pt>
                <c:pt idx="17">
                  <c:v>9.1454951830342655</c:v>
                </c:pt>
                <c:pt idx="18">
                  <c:v>9.2314941817084186</c:v>
                </c:pt>
                <c:pt idx="19">
                  <c:v>9.3162086200148568</c:v>
                </c:pt>
                <c:pt idx="20">
                  <c:v>9.4043293057673587</c:v>
                </c:pt>
                <c:pt idx="21">
                  <c:v>9.491789365892112</c:v>
                </c:pt>
                <c:pt idx="22">
                  <c:v>9.5791280995021619</c:v>
                </c:pt>
                <c:pt idx="23">
                  <c:v>9.6655609689241331</c:v>
                </c:pt>
                <c:pt idx="24">
                  <c:v>9.7389949503553517</c:v>
                </c:pt>
                <c:pt idx="25">
                  <c:v>9.7801712946147319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0.51879511301462111</c:v>
                </c:pt>
                <c:pt idx="1">
                  <c:v>0.3569824148242256</c:v>
                </c:pt>
                <c:pt idx="2">
                  <c:v>0.36016760843295198</c:v>
                </c:pt>
                <c:pt idx="3">
                  <c:v>0.302433480440297</c:v>
                </c:pt>
                <c:pt idx="4">
                  <c:v>0.339220010775303</c:v>
                </c:pt>
                <c:pt idx="5">
                  <c:v>0.32699841461554252</c:v>
                </c:pt>
                <c:pt idx="6">
                  <c:v>0.28272463730489344</c:v>
                </c:pt>
                <c:pt idx="7">
                  <c:v>0.30511832774969666</c:v>
                </c:pt>
                <c:pt idx="8">
                  <c:v>0.3266647045759154</c:v>
                </c:pt>
                <c:pt idx="9">
                  <c:v>0.27111238480919858</c:v>
                </c:pt>
                <c:pt idx="10">
                  <c:v>0.36073257427191818</c:v>
                </c:pt>
                <c:pt idx="11">
                  <c:v>0.26662942787744764</c:v>
                </c:pt>
                <c:pt idx="12">
                  <c:v>0.26892402152612532</c:v>
                </c:pt>
                <c:pt idx="13">
                  <c:v>0.27161306309333916</c:v>
                </c:pt>
                <c:pt idx="14">
                  <c:v>0.27336616002204672</c:v>
                </c:pt>
                <c:pt idx="15">
                  <c:v>0.27388622845650878</c:v>
                </c:pt>
                <c:pt idx="16">
                  <c:v>0.27482758481524561</c:v>
                </c:pt>
                <c:pt idx="17">
                  <c:v>0.27560797663610298</c:v>
                </c:pt>
                <c:pt idx="18">
                  <c:v>0.27669854936070737</c:v>
                </c:pt>
                <c:pt idx="19">
                  <c:v>0.27725686047293668</c:v>
                </c:pt>
                <c:pt idx="20">
                  <c:v>0.27845255847749706</c:v>
                </c:pt>
                <c:pt idx="21">
                  <c:v>0.27952151466512387</c:v>
                </c:pt>
                <c:pt idx="22">
                  <c:v>0.2809459235851165</c:v>
                </c:pt>
                <c:pt idx="23">
                  <c:v>0.28141792131981508</c:v>
                </c:pt>
                <c:pt idx="24">
                  <c:v>0.28265663619313286</c:v>
                </c:pt>
                <c:pt idx="25">
                  <c:v>0.28311864777187951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27.712726887771144</c:v>
                </c:pt>
                <c:pt idx="1">
                  <c:v>28.631451887593251</c:v>
                </c:pt>
                <c:pt idx="2">
                  <c:v>31.116511692460133</c:v>
                </c:pt>
                <c:pt idx="3">
                  <c:v>30.273141402168839</c:v>
                </c:pt>
                <c:pt idx="4">
                  <c:v>29.587029816796022</c:v>
                </c:pt>
                <c:pt idx="5">
                  <c:v>28.794983635680271</c:v>
                </c:pt>
                <c:pt idx="6">
                  <c:v>31.535968796164074</c:v>
                </c:pt>
                <c:pt idx="7">
                  <c:v>29.564024026644791</c:v>
                </c:pt>
                <c:pt idx="8">
                  <c:v>28.600043749923881</c:v>
                </c:pt>
                <c:pt idx="9">
                  <c:v>27.591760936704127</c:v>
                </c:pt>
                <c:pt idx="10">
                  <c:v>27.673792531299821</c:v>
                </c:pt>
                <c:pt idx="11">
                  <c:v>26.028830687657585</c:v>
                </c:pt>
                <c:pt idx="12">
                  <c:v>26.034000708386127</c:v>
                </c:pt>
                <c:pt idx="13">
                  <c:v>26.03996179981619</c:v>
                </c:pt>
                <c:pt idx="14">
                  <c:v>26.045399684260108</c:v>
                </c:pt>
                <c:pt idx="15">
                  <c:v>25.995545747426121</c:v>
                </c:pt>
                <c:pt idx="16">
                  <c:v>25.918610914979187</c:v>
                </c:pt>
                <c:pt idx="17">
                  <c:v>25.809199416752875</c:v>
                </c:pt>
                <c:pt idx="18">
                  <c:v>25.685217827889502</c:v>
                </c:pt>
                <c:pt idx="19">
                  <c:v>25.554187672666455</c:v>
                </c:pt>
                <c:pt idx="20">
                  <c:v>25.414481169615225</c:v>
                </c:pt>
                <c:pt idx="21">
                  <c:v>25.260521779900976</c:v>
                </c:pt>
                <c:pt idx="22">
                  <c:v>25.107350208916749</c:v>
                </c:pt>
                <c:pt idx="23">
                  <c:v>24.937801460480959</c:v>
                </c:pt>
                <c:pt idx="24">
                  <c:v>24.772115043550297</c:v>
                </c:pt>
                <c:pt idx="25">
                  <c:v>24.576154508286553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5.4909190999607906</c:v>
                </c:pt>
                <c:pt idx="1">
                  <c:v>5.2868522807727114</c:v>
                </c:pt>
                <c:pt idx="2">
                  <c:v>5.4697380531893556</c:v>
                </c:pt>
                <c:pt idx="3">
                  <c:v>5.4970994894798597</c:v>
                </c:pt>
                <c:pt idx="4">
                  <c:v>5.2896458105049211</c:v>
                </c:pt>
                <c:pt idx="5">
                  <c:v>5.5647932127122175</c:v>
                </c:pt>
                <c:pt idx="6">
                  <c:v>5.4954320274575927</c:v>
                </c:pt>
                <c:pt idx="7">
                  <c:v>6.0924172287543019</c:v>
                </c:pt>
                <c:pt idx="8">
                  <c:v>6.37634733323838</c:v>
                </c:pt>
                <c:pt idx="9">
                  <c:v>6.1887139754532319</c:v>
                </c:pt>
                <c:pt idx="10">
                  <c:v>6.412105370384837</c:v>
                </c:pt>
                <c:pt idx="11">
                  <c:v>7.70421627159363</c:v>
                </c:pt>
                <c:pt idx="12">
                  <c:v>7.8400730561648304</c:v>
                </c:pt>
                <c:pt idx="13">
                  <c:v>7.9993150517043787</c:v>
                </c:pt>
                <c:pt idx="14">
                  <c:v>8.1441195074765478</c:v>
                </c:pt>
                <c:pt idx="15">
                  <c:v>8.2676341665531528</c:v>
                </c:pt>
                <c:pt idx="16">
                  <c:v>8.3830542351970809</c:v>
                </c:pt>
                <c:pt idx="17">
                  <c:v>8.497155851662761</c:v>
                </c:pt>
                <c:pt idx="18">
                  <c:v>8.6094140201727853</c:v>
                </c:pt>
                <c:pt idx="19">
                  <c:v>8.7260605605086905</c:v>
                </c:pt>
                <c:pt idx="20">
                  <c:v>8.8476543464379027</c:v>
                </c:pt>
                <c:pt idx="21">
                  <c:v>8.968736044098879</c:v>
                </c:pt>
                <c:pt idx="22">
                  <c:v>9.0862175833201544</c:v>
                </c:pt>
                <c:pt idx="23">
                  <c:v>9.2048889503205267</c:v>
                </c:pt>
                <c:pt idx="24">
                  <c:v>9.3206773043404425</c:v>
                </c:pt>
                <c:pt idx="25">
                  <c:v>9.4358031609317639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9.4039496765550208</c:v>
                </c:pt>
                <c:pt idx="1">
                  <c:v>9.0080411776744</c:v>
                </c:pt>
                <c:pt idx="2">
                  <c:v>9.5495364447732829</c:v>
                </c:pt>
                <c:pt idx="3">
                  <c:v>9.9405668160512874</c:v>
                </c:pt>
                <c:pt idx="4">
                  <c:v>9.7703597177441726</c:v>
                </c:pt>
                <c:pt idx="5">
                  <c:v>9.6247047758183299</c:v>
                </c:pt>
                <c:pt idx="6">
                  <c:v>9.4731790758637775</c:v>
                </c:pt>
                <c:pt idx="7">
                  <c:v>9.8032263125769674</c:v>
                </c:pt>
                <c:pt idx="8">
                  <c:v>9.9639943768793469</c:v>
                </c:pt>
                <c:pt idx="9">
                  <c:v>9.2940247177451241</c:v>
                </c:pt>
                <c:pt idx="10">
                  <c:v>8.1706567228852798</c:v>
                </c:pt>
                <c:pt idx="11">
                  <c:v>9.8194318754440566</c:v>
                </c:pt>
                <c:pt idx="12">
                  <c:v>9.8183849977891704</c:v>
                </c:pt>
                <c:pt idx="13">
                  <c:v>9.8749002004948387</c:v>
                </c:pt>
                <c:pt idx="14">
                  <c:v>9.9253857692078693</c:v>
                </c:pt>
                <c:pt idx="15">
                  <c:v>9.9429771304517622</c:v>
                </c:pt>
                <c:pt idx="16">
                  <c:v>9.9503367553362292</c:v>
                </c:pt>
                <c:pt idx="17">
                  <c:v>9.9554780116713673</c:v>
                </c:pt>
                <c:pt idx="18">
                  <c:v>9.9444576607320521</c:v>
                </c:pt>
                <c:pt idx="19">
                  <c:v>9.9317752156278036</c:v>
                </c:pt>
                <c:pt idx="20">
                  <c:v>9.9312660180289569</c:v>
                </c:pt>
                <c:pt idx="21">
                  <c:v>9.9286617486061814</c:v>
                </c:pt>
                <c:pt idx="22">
                  <c:v>9.924071072986969</c:v>
                </c:pt>
                <c:pt idx="23">
                  <c:v>9.9422765785119864</c:v>
                </c:pt>
                <c:pt idx="24">
                  <c:v>9.9659191440757429</c:v>
                </c:pt>
                <c:pt idx="25">
                  <c:v>10.018954111255848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11.016030158684183</c:v>
                </c:pt>
                <c:pt idx="1">
                  <c:v>10.567343267827015</c:v>
                </c:pt>
                <c:pt idx="2">
                  <c:v>10.327180560178659</c:v>
                </c:pt>
                <c:pt idx="3">
                  <c:v>10.528061588596254</c:v>
                </c:pt>
                <c:pt idx="4">
                  <c:v>10.912263432044794</c:v>
                </c:pt>
                <c:pt idx="5">
                  <c:v>10.221920167931522</c:v>
                </c:pt>
                <c:pt idx="6">
                  <c:v>10.907090308753737</c:v>
                </c:pt>
                <c:pt idx="7">
                  <c:v>10.347462838054055</c:v>
                </c:pt>
                <c:pt idx="8">
                  <c:v>11.520620019695492</c:v>
                </c:pt>
                <c:pt idx="9">
                  <c:v>10.791294566493805</c:v>
                </c:pt>
                <c:pt idx="10">
                  <c:v>9.7380589619627962</c:v>
                </c:pt>
                <c:pt idx="11">
                  <c:v>10.239499078504164</c:v>
                </c:pt>
                <c:pt idx="12">
                  <c:v>10.227003036578944</c:v>
                </c:pt>
                <c:pt idx="13">
                  <c:v>10.295622696497089</c:v>
                </c:pt>
                <c:pt idx="14">
                  <c:v>10.36109306919141</c:v>
                </c:pt>
                <c:pt idx="15">
                  <c:v>10.393216582564506</c:v>
                </c:pt>
                <c:pt idx="16">
                  <c:v>10.430009513341069</c:v>
                </c:pt>
                <c:pt idx="17">
                  <c:v>10.457625932597235</c:v>
                </c:pt>
                <c:pt idx="18">
                  <c:v>10.490072480276739</c:v>
                </c:pt>
                <c:pt idx="19">
                  <c:v>10.522472212701308</c:v>
                </c:pt>
                <c:pt idx="20">
                  <c:v>10.562400443668409</c:v>
                </c:pt>
                <c:pt idx="21">
                  <c:v>10.602024999523449</c:v>
                </c:pt>
                <c:pt idx="22">
                  <c:v>10.638117359829447</c:v>
                </c:pt>
                <c:pt idx="23">
                  <c:v>10.675203661154422</c:v>
                </c:pt>
                <c:pt idx="24">
                  <c:v>10.710925716515417</c:v>
                </c:pt>
                <c:pt idx="25">
                  <c:v>10.746705566596649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6.4419022993354655</c:v>
                </c:pt>
                <c:pt idx="1">
                  <c:v>6.1587746422442171</c:v>
                </c:pt>
                <c:pt idx="2">
                  <c:v>6.4524673973107705</c:v>
                </c:pt>
                <c:pt idx="3">
                  <c:v>6.1584929924550265</c:v>
                </c:pt>
                <c:pt idx="4">
                  <c:v>6.7226005598360814</c:v>
                </c:pt>
                <c:pt idx="5">
                  <c:v>6.5635579453883768</c:v>
                </c:pt>
                <c:pt idx="6">
                  <c:v>6.5435996511513137</c:v>
                </c:pt>
                <c:pt idx="7">
                  <c:v>6.3929779197035161</c:v>
                </c:pt>
                <c:pt idx="8">
                  <c:v>6.4415666280656749</c:v>
                </c:pt>
                <c:pt idx="9">
                  <c:v>5.9066982239980126</c:v>
                </c:pt>
                <c:pt idx="10">
                  <c:v>5.337919846322837</c:v>
                </c:pt>
                <c:pt idx="11">
                  <c:v>4.6553285390809584</c:v>
                </c:pt>
                <c:pt idx="12">
                  <c:v>4.6779325523258874</c:v>
                </c:pt>
                <c:pt idx="13">
                  <c:v>4.7189337459350442</c:v>
                </c:pt>
                <c:pt idx="14">
                  <c:v>4.7512604207216986</c:v>
                </c:pt>
                <c:pt idx="15">
                  <c:v>4.7677108978719209</c:v>
                </c:pt>
                <c:pt idx="16">
                  <c:v>4.7831650741215572</c:v>
                </c:pt>
                <c:pt idx="17">
                  <c:v>4.7947736869344331</c:v>
                </c:pt>
                <c:pt idx="18">
                  <c:v>4.8008555908163517</c:v>
                </c:pt>
                <c:pt idx="19">
                  <c:v>4.8069440065205251</c:v>
                </c:pt>
                <c:pt idx="20">
                  <c:v>4.8252928999656932</c:v>
                </c:pt>
                <c:pt idx="21">
                  <c:v>4.8291330993002131</c:v>
                </c:pt>
                <c:pt idx="22">
                  <c:v>4.8262028769007941</c:v>
                </c:pt>
                <c:pt idx="23">
                  <c:v>4.8219135099169357</c:v>
                </c:pt>
                <c:pt idx="24">
                  <c:v>4.8151507065381507</c:v>
                </c:pt>
                <c:pt idx="25">
                  <c:v>4.8108401607792377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38.014985626628352</c:v>
                </c:pt>
                <c:pt idx="1">
                  <c:v>34.649469960687846</c:v>
                </c:pt>
                <c:pt idx="2">
                  <c:v>36.376994645171955</c:v>
                </c:pt>
                <c:pt idx="3">
                  <c:v>35.968666455476203</c:v>
                </c:pt>
                <c:pt idx="4">
                  <c:v>37.049942616239747</c:v>
                </c:pt>
                <c:pt idx="5">
                  <c:v>35.179425405626382</c:v>
                </c:pt>
                <c:pt idx="6">
                  <c:v>35.280102029778519</c:v>
                </c:pt>
                <c:pt idx="7">
                  <c:v>35.999865643931507</c:v>
                </c:pt>
                <c:pt idx="8">
                  <c:v>37.416327443357872</c:v>
                </c:pt>
                <c:pt idx="9">
                  <c:v>36.238216262221826</c:v>
                </c:pt>
                <c:pt idx="10">
                  <c:v>34.119243084082981</c:v>
                </c:pt>
                <c:pt idx="11">
                  <c:v>35.571547090631626</c:v>
                </c:pt>
                <c:pt idx="12">
                  <c:v>35.688666488998294</c:v>
                </c:pt>
                <c:pt idx="13">
                  <c:v>35.969132702477765</c:v>
                </c:pt>
                <c:pt idx="14">
                  <c:v>36.048165634398998</c:v>
                </c:pt>
                <c:pt idx="15">
                  <c:v>35.979477514565851</c:v>
                </c:pt>
                <c:pt idx="16">
                  <c:v>35.911656486237554</c:v>
                </c:pt>
                <c:pt idx="17">
                  <c:v>35.801552931678899</c:v>
                </c:pt>
                <c:pt idx="18">
                  <c:v>35.656111848645814</c:v>
                </c:pt>
                <c:pt idx="19">
                  <c:v>35.500706013951415</c:v>
                </c:pt>
                <c:pt idx="20">
                  <c:v>35.396735314794299</c:v>
                </c:pt>
                <c:pt idx="21">
                  <c:v>35.266726072462752</c:v>
                </c:pt>
                <c:pt idx="22">
                  <c:v>35.122536676422968</c:v>
                </c:pt>
                <c:pt idx="23">
                  <c:v>34.977001449973784</c:v>
                </c:pt>
                <c:pt idx="24">
                  <c:v>34.835067400202156</c:v>
                </c:pt>
                <c:pt idx="25">
                  <c:v>34.690047502580562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31.359158748994624</c:v>
                </c:pt>
                <c:pt idx="1">
                  <c:v>35.119580323056979</c:v>
                </c:pt>
                <c:pt idx="2">
                  <c:v>35.751827409007461</c:v>
                </c:pt>
                <c:pt idx="3">
                  <c:v>37.482259193596562</c:v>
                </c:pt>
                <c:pt idx="4">
                  <c:v>39.108154064908121</c:v>
                </c:pt>
                <c:pt idx="5">
                  <c:v>38.285896726688627</c:v>
                </c:pt>
                <c:pt idx="6">
                  <c:v>39.009660526337683</c:v>
                </c:pt>
                <c:pt idx="7">
                  <c:v>42.310195490218291</c:v>
                </c:pt>
                <c:pt idx="8">
                  <c:v>44.032914781646397</c:v>
                </c:pt>
                <c:pt idx="9">
                  <c:v>45.147043089232021</c:v>
                </c:pt>
                <c:pt idx="10">
                  <c:v>46.357418901905014</c:v>
                </c:pt>
                <c:pt idx="11">
                  <c:v>45.156581781626087</c:v>
                </c:pt>
                <c:pt idx="12">
                  <c:v>45.871583878603964</c:v>
                </c:pt>
                <c:pt idx="13">
                  <c:v>46.700594192007117</c:v>
                </c:pt>
                <c:pt idx="14">
                  <c:v>47.463170516893761</c:v>
                </c:pt>
                <c:pt idx="15">
                  <c:v>48.086581434183884</c:v>
                </c:pt>
                <c:pt idx="16">
                  <c:v>48.681134966792371</c:v>
                </c:pt>
                <c:pt idx="17">
                  <c:v>49.247250558877269</c:v>
                </c:pt>
                <c:pt idx="18">
                  <c:v>49.829468501157749</c:v>
                </c:pt>
                <c:pt idx="19">
                  <c:v>50.411682202279444</c:v>
                </c:pt>
                <c:pt idx="20">
                  <c:v>51.020927835064683</c:v>
                </c:pt>
                <c:pt idx="21">
                  <c:v>51.642874974041106</c:v>
                </c:pt>
                <c:pt idx="22">
                  <c:v>52.255737504494945</c:v>
                </c:pt>
                <c:pt idx="23">
                  <c:v>52.879858264525026</c:v>
                </c:pt>
                <c:pt idx="24">
                  <c:v>53.44713996130821</c:v>
                </c:pt>
                <c:pt idx="25">
                  <c:v>53.732043027564785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70.647727969237934</c:v>
                </c:pt>
                <c:pt idx="1">
                  <c:v>71.914311521459837</c:v>
                </c:pt>
                <c:pt idx="2">
                  <c:v>72.093088868835736</c:v>
                </c:pt>
                <c:pt idx="3">
                  <c:v>74.265634992261056</c:v>
                </c:pt>
                <c:pt idx="4">
                  <c:v>75.347997778861071</c:v>
                </c:pt>
                <c:pt idx="5">
                  <c:v>74.518474736877863</c:v>
                </c:pt>
                <c:pt idx="6">
                  <c:v>78.293945512312163</c:v>
                </c:pt>
                <c:pt idx="7">
                  <c:v>79.06380410173692</c:v>
                </c:pt>
                <c:pt idx="8">
                  <c:v>83.779499793948588</c:v>
                </c:pt>
                <c:pt idx="9">
                  <c:v>86.994367364314925</c:v>
                </c:pt>
                <c:pt idx="10">
                  <c:v>89.827336446658336</c:v>
                </c:pt>
                <c:pt idx="11">
                  <c:v>92.329356034854982</c:v>
                </c:pt>
                <c:pt idx="12">
                  <c:v>93.666680595929279</c:v>
                </c:pt>
                <c:pt idx="13">
                  <c:v>95.148161122830942</c:v>
                </c:pt>
                <c:pt idx="14">
                  <c:v>96.609651133034561</c:v>
                </c:pt>
                <c:pt idx="15">
                  <c:v>97.854230147555199</c:v>
                </c:pt>
                <c:pt idx="16">
                  <c:v>99.076877533128794</c:v>
                </c:pt>
                <c:pt idx="17">
                  <c:v>100.26645308626631</c:v>
                </c:pt>
                <c:pt idx="18">
                  <c:v>101.48454784502343</c:v>
                </c:pt>
                <c:pt idx="19">
                  <c:v>102.71352534415898</c:v>
                </c:pt>
                <c:pt idx="20">
                  <c:v>103.97025491920135</c:v>
                </c:pt>
                <c:pt idx="21">
                  <c:v>105.20690821262269</c:v>
                </c:pt>
                <c:pt idx="22">
                  <c:v>106.47720448361392</c:v>
                </c:pt>
                <c:pt idx="23">
                  <c:v>107.7945684612241</c:v>
                </c:pt>
                <c:pt idx="24">
                  <c:v>109.08643480789559</c:v>
                </c:pt>
                <c:pt idx="25">
                  <c:v>110.35299027449678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42.211628373514614</c:v>
                </c:pt>
                <c:pt idx="1">
                  <c:v>43.406544060096422</c:v>
                </c:pt>
                <c:pt idx="2">
                  <c:v>44.777232918907409</c:v>
                </c:pt>
                <c:pt idx="3">
                  <c:v>44.878014459763705</c:v>
                </c:pt>
                <c:pt idx="4">
                  <c:v>46.075142405903037</c:v>
                </c:pt>
                <c:pt idx="5">
                  <c:v>45.562228881751047</c:v>
                </c:pt>
                <c:pt idx="6">
                  <c:v>46.838739867618784</c:v>
                </c:pt>
                <c:pt idx="7">
                  <c:v>48.091208785491169</c:v>
                </c:pt>
                <c:pt idx="8">
                  <c:v>51.028431828210863</c:v>
                </c:pt>
                <c:pt idx="9">
                  <c:v>50.496260335173041</c:v>
                </c:pt>
                <c:pt idx="10">
                  <c:v>52.312301680812269</c:v>
                </c:pt>
                <c:pt idx="11">
                  <c:v>49.466334747823659</c:v>
                </c:pt>
                <c:pt idx="12">
                  <c:v>50.146691408861784</c:v>
                </c:pt>
                <c:pt idx="13">
                  <c:v>50.848656655503476</c:v>
                </c:pt>
                <c:pt idx="14">
                  <c:v>51.456808467110235</c:v>
                </c:pt>
                <c:pt idx="15">
                  <c:v>51.929853641739271</c:v>
                </c:pt>
                <c:pt idx="16">
                  <c:v>52.381016728381539</c:v>
                </c:pt>
                <c:pt idx="17">
                  <c:v>52.809326914545984</c:v>
                </c:pt>
                <c:pt idx="18">
                  <c:v>53.243162987541382</c:v>
                </c:pt>
                <c:pt idx="19">
                  <c:v>53.682273991602642</c:v>
                </c:pt>
                <c:pt idx="20">
                  <c:v>54.153099922120013</c:v>
                </c:pt>
                <c:pt idx="21">
                  <c:v>54.628803465129351</c:v>
                </c:pt>
                <c:pt idx="22">
                  <c:v>55.13697963164303</c:v>
                </c:pt>
                <c:pt idx="23">
                  <c:v>55.624076118694461</c:v>
                </c:pt>
                <c:pt idx="24">
                  <c:v>56.110762420797137</c:v>
                </c:pt>
                <c:pt idx="25">
                  <c:v>56.552620108370988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42.556181347702463</c:v>
                </c:pt>
                <c:pt idx="1">
                  <c:v>39.8850784728657</c:v>
                </c:pt>
                <c:pt idx="2">
                  <c:v>41.388336648958003</c:v>
                </c:pt>
                <c:pt idx="3">
                  <c:v>41.673089913013371</c:v>
                </c:pt>
                <c:pt idx="4">
                  <c:v>42.092853871760191</c:v>
                </c:pt>
                <c:pt idx="5">
                  <c:v>40.095894878973603</c:v>
                </c:pt>
                <c:pt idx="6">
                  <c:v>38.921733456494444</c:v>
                </c:pt>
                <c:pt idx="7">
                  <c:v>40.743757696461174</c:v>
                </c:pt>
                <c:pt idx="8">
                  <c:v>41.018502890016734</c:v>
                </c:pt>
                <c:pt idx="9">
                  <c:v>39.645206910111682</c:v>
                </c:pt>
                <c:pt idx="10">
                  <c:v>40.92902266070589</c:v>
                </c:pt>
                <c:pt idx="11">
                  <c:v>39.437362762149803</c:v>
                </c:pt>
                <c:pt idx="12">
                  <c:v>39.215909148289676</c:v>
                </c:pt>
                <c:pt idx="13">
                  <c:v>39.035251849175907</c:v>
                </c:pt>
                <c:pt idx="14">
                  <c:v>38.782834997548626</c:v>
                </c:pt>
                <c:pt idx="15">
                  <c:v>38.421951167932463</c:v>
                </c:pt>
                <c:pt idx="16">
                  <c:v>38.06777943642922</c:v>
                </c:pt>
                <c:pt idx="17">
                  <c:v>37.766063860509576</c:v>
                </c:pt>
                <c:pt idx="18">
                  <c:v>37.432548333633584</c:v>
                </c:pt>
                <c:pt idx="19">
                  <c:v>37.075091831440794</c:v>
                </c:pt>
                <c:pt idx="20">
                  <c:v>36.683360748792623</c:v>
                </c:pt>
                <c:pt idx="21">
                  <c:v>36.323737587741597</c:v>
                </c:pt>
                <c:pt idx="22">
                  <c:v>35.993948389373152</c:v>
                </c:pt>
                <c:pt idx="23">
                  <c:v>35.639809035364443</c:v>
                </c:pt>
                <c:pt idx="24">
                  <c:v>35.357354268223062</c:v>
                </c:pt>
                <c:pt idx="25">
                  <c:v>35.551058575851791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42.343549979853051</c:v>
                </c:pt>
                <c:pt idx="1">
                  <c:v>43.346198128553972</c:v>
                </c:pt>
                <c:pt idx="2">
                  <c:v>42.517932227676255</c:v>
                </c:pt>
                <c:pt idx="3">
                  <c:v>43.067335112242901</c:v>
                </c:pt>
                <c:pt idx="4">
                  <c:v>44.10857688600796</c:v>
                </c:pt>
                <c:pt idx="5">
                  <c:v>44.02482732261651</c:v>
                </c:pt>
                <c:pt idx="6">
                  <c:v>43.111283828409633</c:v>
                </c:pt>
                <c:pt idx="7">
                  <c:v>43.117813109843709</c:v>
                </c:pt>
                <c:pt idx="8">
                  <c:v>43.862952667792271</c:v>
                </c:pt>
                <c:pt idx="9">
                  <c:v>44.709084487642713</c:v>
                </c:pt>
                <c:pt idx="10">
                  <c:v>40.356551152401863</c:v>
                </c:pt>
                <c:pt idx="11">
                  <c:v>40.904163846387263</c:v>
                </c:pt>
                <c:pt idx="12">
                  <c:v>41.036533201836733</c:v>
                </c:pt>
                <c:pt idx="13">
                  <c:v>41.454518205398756</c:v>
                </c:pt>
                <c:pt idx="14">
                  <c:v>41.749458307832533</c:v>
                </c:pt>
                <c:pt idx="15">
                  <c:v>41.799119926395832</c:v>
                </c:pt>
                <c:pt idx="16">
                  <c:v>41.861104338539846</c:v>
                </c:pt>
                <c:pt idx="17">
                  <c:v>41.899008925220755</c:v>
                </c:pt>
                <c:pt idx="18">
                  <c:v>41.935358928142833</c:v>
                </c:pt>
                <c:pt idx="19">
                  <c:v>41.964943160206559</c:v>
                </c:pt>
                <c:pt idx="20">
                  <c:v>42.014906136768211</c:v>
                </c:pt>
                <c:pt idx="21">
                  <c:v>42.059295069019619</c:v>
                </c:pt>
                <c:pt idx="22">
                  <c:v>42.097142728686073</c:v>
                </c:pt>
                <c:pt idx="23">
                  <c:v>42.1231198927414</c:v>
                </c:pt>
                <c:pt idx="24">
                  <c:v>42.144314331594828</c:v>
                </c:pt>
                <c:pt idx="25">
                  <c:v>42.075441747692565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39.098239831762392</c:v>
                </c:pt>
                <c:pt idx="1">
                  <c:v>36.99135427716768</c:v>
                </c:pt>
                <c:pt idx="2">
                  <c:v>37.629153133531155</c:v>
                </c:pt>
                <c:pt idx="3">
                  <c:v>38.971637584894864</c:v>
                </c:pt>
                <c:pt idx="4">
                  <c:v>41.027433039394126</c:v>
                </c:pt>
                <c:pt idx="5">
                  <c:v>38.920292309935107</c:v>
                </c:pt>
                <c:pt idx="6">
                  <c:v>39.886264919658402</c:v>
                </c:pt>
                <c:pt idx="7">
                  <c:v>39.58324684658357</c:v>
                </c:pt>
                <c:pt idx="8">
                  <c:v>40.624798487224787</c:v>
                </c:pt>
                <c:pt idx="9">
                  <c:v>41.034329130909448</c:v>
                </c:pt>
                <c:pt idx="10">
                  <c:v>38.462592640578031</c:v>
                </c:pt>
                <c:pt idx="11">
                  <c:v>39.746347284246113</c:v>
                </c:pt>
                <c:pt idx="12">
                  <c:v>40.344540926235354</c:v>
                </c:pt>
                <c:pt idx="13">
                  <c:v>40.922951778158406</c:v>
                </c:pt>
                <c:pt idx="14">
                  <c:v>41.468652492323571</c:v>
                </c:pt>
                <c:pt idx="15">
                  <c:v>41.949701642759813</c:v>
                </c:pt>
                <c:pt idx="16">
                  <c:v>42.383254017515597</c:v>
                </c:pt>
                <c:pt idx="17">
                  <c:v>42.781110823282489</c:v>
                </c:pt>
                <c:pt idx="18">
                  <c:v>43.223783975967528</c:v>
                </c:pt>
                <c:pt idx="19">
                  <c:v>43.664337788335317</c:v>
                </c:pt>
                <c:pt idx="20">
                  <c:v>44.119620245542549</c:v>
                </c:pt>
                <c:pt idx="21">
                  <c:v>44.563576947553415</c:v>
                </c:pt>
                <c:pt idx="22">
                  <c:v>44.961491483811884</c:v>
                </c:pt>
                <c:pt idx="23">
                  <c:v>45.367482617091852</c:v>
                </c:pt>
                <c:pt idx="24">
                  <c:v>45.767138894959224</c:v>
                </c:pt>
                <c:pt idx="25">
                  <c:v>46.143341255592496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33.203645987731932</c:v>
                </c:pt>
                <c:pt idx="1">
                  <c:v>33.918304168365964</c:v>
                </c:pt>
                <c:pt idx="2">
                  <c:v>36.586249745649489</c:v>
                </c:pt>
                <c:pt idx="3">
                  <c:v>35.770240891648697</c:v>
                </c:pt>
                <c:pt idx="4">
                  <c:v>34.876675627300941</c:v>
                </c:pt>
                <c:pt idx="5">
                  <c:v>34.359776848392485</c:v>
                </c:pt>
                <c:pt idx="6">
                  <c:v>37.031400823621667</c:v>
                </c:pt>
                <c:pt idx="7">
                  <c:v>35.656441255399095</c:v>
                </c:pt>
                <c:pt idx="8">
                  <c:v>34.976391083162262</c:v>
                </c:pt>
                <c:pt idx="9">
                  <c:v>33.780474912157359</c:v>
                </c:pt>
                <c:pt idx="10">
                  <c:v>34.08589790168466</c:v>
                </c:pt>
                <c:pt idx="11">
                  <c:v>33.733046959251212</c:v>
                </c:pt>
                <c:pt idx="12">
                  <c:v>33.874073764550957</c:v>
                </c:pt>
                <c:pt idx="13">
                  <c:v>34.039276851520569</c:v>
                </c:pt>
                <c:pt idx="14">
                  <c:v>34.189519191736657</c:v>
                </c:pt>
                <c:pt idx="15">
                  <c:v>34.263179913979272</c:v>
                </c:pt>
                <c:pt idx="16">
                  <c:v>34.301665150176269</c:v>
                </c:pt>
                <c:pt idx="17">
                  <c:v>34.306355268415636</c:v>
                </c:pt>
                <c:pt idx="18">
                  <c:v>34.294631848062288</c:v>
                </c:pt>
                <c:pt idx="19">
                  <c:v>34.280248233175143</c:v>
                </c:pt>
                <c:pt idx="20">
                  <c:v>34.262135516053128</c:v>
                </c:pt>
                <c:pt idx="21">
                  <c:v>34.229257823999859</c:v>
                </c:pt>
                <c:pt idx="22">
                  <c:v>34.193567792236905</c:v>
                </c:pt>
                <c:pt idx="23">
                  <c:v>34.142690410801485</c:v>
                </c:pt>
                <c:pt idx="24">
                  <c:v>34.092792347890736</c:v>
                </c:pt>
                <c:pt idx="25">
                  <c:v>34.011957669218319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20.419979835239204</c:v>
                </c:pt>
                <c:pt idx="1">
                  <c:v>19.575384445501413</c:v>
                </c:pt>
                <c:pt idx="2">
                  <c:v>19.876717004951942</c:v>
                </c:pt>
                <c:pt idx="3">
                  <c:v>20.468628404647539</c:v>
                </c:pt>
                <c:pt idx="4">
                  <c:v>20.682623149788967</c:v>
                </c:pt>
                <c:pt idx="5">
                  <c:v>19.846624943749852</c:v>
                </c:pt>
                <c:pt idx="6">
                  <c:v>20.380269384617513</c:v>
                </c:pt>
                <c:pt idx="7">
                  <c:v>20.150689150631024</c:v>
                </c:pt>
                <c:pt idx="8">
                  <c:v>21.484614396574841</c:v>
                </c:pt>
                <c:pt idx="9">
                  <c:v>20.085319284238928</c:v>
                </c:pt>
                <c:pt idx="10">
                  <c:v>17.908715684848076</c:v>
                </c:pt>
                <c:pt idx="11">
                  <c:v>20.05893095394822</c:v>
                </c:pt>
                <c:pt idx="12">
                  <c:v>20.045388034368116</c:v>
                </c:pt>
                <c:pt idx="13">
                  <c:v>20.170522896991926</c:v>
                </c:pt>
                <c:pt idx="14">
                  <c:v>20.28647883839928</c:v>
                </c:pt>
                <c:pt idx="15">
                  <c:v>20.336193713016268</c:v>
                </c:pt>
                <c:pt idx="16">
                  <c:v>20.3803462686773</c:v>
                </c:pt>
                <c:pt idx="17">
                  <c:v>20.413103944268602</c:v>
                </c:pt>
                <c:pt idx="18">
                  <c:v>20.434530141008793</c:v>
                </c:pt>
                <c:pt idx="19">
                  <c:v>20.454247428329111</c:v>
                </c:pt>
                <c:pt idx="20">
                  <c:v>20.493666461697366</c:v>
                </c:pt>
                <c:pt idx="21">
                  <c:v>20.530686748129632</c:v>
                </c:pt>
                <c:pt idx="22">
                  <c:v>20.562188432816416</c:v>
                </c:pt>
                <c:pt idx="23">
                  <c:v>20.617480239666406</c:v>
                </c:pt>
                <c:pt idx="24">
                  <c:v>20.67684486059116</c:v>
                </c:pt>
                <c:pt idx="25">
                  <c:v>20.765659677852497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44.456887925963819</c:v>
                </c:pt>
                <c:pt idx="1">
                  <c:v>40.808244602932064</c:v>
                </c:pt>
                <c:pt idx="2">
                  <c:v>42.829462042482724</c:v>
                </c:pt>
                <c:pt idx="3">
                  <c:v>42.127159447931227</c:v>
                </c:pt>
                <c:pt idx="4">
                  <c:v>43.772543176075828</c:v>
                </c:pt>
                <c:pt idx="5">
                  <c:v>41.742983351014757</c:v>
                </c:pt>
                <c:pt idx="6">
                  <c:v>41.82370168092983</c:v>
                </c:pt>
                <c:pt idx="7">
                  <c:v>42.392843563635026</c:v>
                </c:pt>
                <c:pt idx="8">
                  <c:v>43.857894071423544</c:v>
                </c:pt>
                <c:pt idx="9">
                  <c:v>42.144914486219839</c:v>
                </c:pt>
                <c:pt idx="10">
                  <c:v>39.457162930405815</c:v>
                </c:pt>
                <c:pt idx="11">
                  <c:v>40.22687562971258</c:v>
                </c:pt>
                <c:pt idx="12">
                  <c:v>40.366599041324179</c:v>
                </c:pt>
                <c:pt idx="13">
                  <c:v>40.688066448412812</c:v>
                </c:pt>
                <c:pt idx="14">
                  <c:v>40.799426055120698</c:v>
                </c:pt>
                <c:pt idx="15">
                  <c:v>40.747188412437772</c:v>
                </c:pt>
                <c:pt idx="16">
                  <c:v>40.694821560359109</c:v>
                </c:pt>
                <c:pt idx="17">
                  <c:v>40.596326618613332</c:v>
                </c:pt>
                <c:pt idx="18">
                  <c:v>40.456967439462169</c:v>
                </c:pt>
                <c:pt idx="19">
                  <c:v>40.307650020471939</c:v>
                </c:pt>
                <c:pt idx="20">
                  <c:v>40.222028214759995</c:v>
                </c:pt>
                <c:pt idx="21">
                  <c:v>40.095859171762967</c:v>
                </c:pt>
                <c:pt idx="22">
                  <c:v>39.948739553323762</c:v>
                </c:pt>
                <c:pt idx="23">
                  <c:v>39.798914959890723</c:v>
                </c:pt>
                <c:pt idx="24">
                  <c:v>39.650218106740304</c:v>
                </c:pt>
                <c:pt idx="25">
                  <c:v>39.500887663359798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31.359158748994624</c:v>
                </c:pt>
                <c:pt idx="1">
                  <c:v>35.119580323056979</c:v>
                </c:pt>
                <c:pt idx="2">
                  <c:v>35.751827409007461</c:v>
                </c:pt>
                <c:pt idx="3">
                  <c:v>37.482259193596562</c:v>
                </c:pt>
                <c:pt idx="4">
                  <c:v>39.108154064908121</c:v>
                </c:pt>
                <c:pt idx="5">
                  <c:v>38.285896726688627</c:v>
                </c:pt>
                <c:pt idx="6">
                  <c:v>39.009660526337683</c:v>
                </c:pt>
                <c:pt idx="7">
                  <c:v>42.310195490218291</c:v>
                </c:pt>
                <c:pt idx="8">
                  <c:v>44.032914781646397</c:v>
                </c:pt>
                <c:pt idx="9">
                  <c:v>45.147043089232021</c:v>
                </c:pt>
                <c:pt idx="10">
                  <c:v>46.357418901905014</c:v>
                </c:pt>
                <c:pt idx="11">
                  <c:v>45.156581781626087</c:v>
                </c:pt>
                <c:pt idx="12">
                  <c:v>45.871583878603964</c:v>
                </c:pt>
                <c:pt idx="13">
                  <c:v>46.700594192007117</c:v>
                </c:pt>
                <c:pt idx="14">
                  <c:v>47.463170516893761</c:v>
                </c:pt>
                <c:pt idx="15">
                  <c:v>48.086581434183884</c:v>
                </c:pt>
                <c:pt idx="16">
                  <c:v>48.681134966792371</c:v>
                </c:pt>
                <c:pt idx="17">
                  <c:v>49.247250558877269</c:v>
                </c:pt>
                <c:pt idx="18">
                  <c:v>49.829468501157749</c:v>
                </c:pt>
                <c:pt idx="19">
                  <c:v>50.411682202279444</c:v>
                </c:pt>
                <c:pt idx="20">
                  <c:v>51.020927835064683</c:v>
                </c:pt>
                <c:pt idx="21">
                  <c:v>51.642874974041106</c:v>
                </c:pt>
                <c:pt idx="22">
                  <c:v>52.255737504494945</c:v>
                </c:pt>
                <c:pt idx="23">
                  <c:v>52.879858264525026</c:v>
                </c:pt>
                <c:pt idx="24">
                  <c:v>53.44713996130821</c:v>
                </c:pt>
                <c:pt idx="25">
                  <c:v>53.732043027564785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70.647727969237934</c:v>
                </c:pt>
                <c:pt idx="1">
                  <c:v>71.914311521459837</c:v>
                </c:pt>
                <c:pt idx="2">
                  <c:v>72.093088868835736</c:v>
                </c:pt>
                <c:pt idx="3">
                  <c:v>74.265634992261056</c:v>
                </c:pt>
                <c:pt idx="4">
                  <c:v>75.347997778861071</c:v>
                </c:pt>
                <c:pt idx="5">
                  <c:v>74.518474736877863</c:v>
                </c:pt>
                <c:pt idx="6">
                  <c:v>78.293945512312163</c:v>
                </c:pt>
                <c:pt idx="7">
                  <c:v>79.06380410173692</c:v>
                </c:pt>
                <c:pt idx="8">
                  <c:v>83.779499793948588</c:v>
                </c:pt>
                <c:pt idx="9">
                  <c:v>86.994367364314925</c:v>
                </c:pt>
                <c:pt idx="10">
                  <c:v>89.827336446658336</c:v>
                </c:pt>
                <c:pt idx="11">
                  <c:v>92.329356034854982</c:v>
                </c:pt>
                <c:pt idx="12">
                  <c:v>93.666680595929279</c:v>
                </c:pt>
                <c:pt idx="13">
                  <c:v>95.148161122830942</c:v>
                </c:pt>
                <c:pt idx="14">
                  <c:v>96.609651133034561</c:v>
                </c:pt>
                <c:pt idx="15">
                  <c:v>97.854230147555199</c:v>
                </c:pt>
                <c:pt idx="16">
                  <c:v>99.076877533128794</c:v>
                </c:pt>
                <c:pt idx="17">
                  <c:v>100.26645308626631</c:v>
                </c:pt>
                <c:pt idx="18">
                  <c:v>101.48454784502343</c:v>
                </c:pt>
                <c:pt idx="19">
                  <c:v>102.71352534415898</c:v>
                </c:pt>
                <c:pt idx="20">
                  <c:v>103.97025491920135</c:v>
                </c:pt>
                <c:pt idx="21">
                  <c:v>105.20690821262269</c:v>
                </c:pt>
                <c:pt idx="22">
                  <c:v>106.47720448361392</c:v>
                </c:pt>
                <c:pt idx="23">
                  <c:v>107.7945684612241</c:v>
                </c:pt>
                <c:pt idx="24">
                  <c:v>109.08643480789559</c:v>
                </c:pt>
                <c:pt idx="25">
                  <c:v>110.35299027449678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42.211628373514614</c:v>
                </c:pt>
                <c:pt idx="1">
                  <c:v>43.406544060096422</c:v>
                </c:pt>
                <c:pt idx="2">
                  <c:v>44.777232918907409</c:v>
                </c:pt>
                <c:pt idx="3">
                  <c:v>44.878014459763705</c:v>
                </c:pt>
                <c:pt idx="4">
                  <c:v>46.075142405903037</c:v>
                </c:pt>
                <c:pt idx="5">
                  <c:v>45.562228881751047</c:v>
                </c:pt>
                <c:pt idx="6">
                  <c:v>46.838739867618784</c:v>
                </c:pt>
                <c:pt idx="7">
                  <c:v>48.091208785491169</c:v>
                </c:pt>
                <c:pt idx="8">
                  <c:v>51.028431828210863</c:v>
                </c:pt>
                <c:pt idx="9">
                  <c:v>50.496260335173041</c:v>
                </c:pt>
                <c:pt idx="10">
                  <c:v>52.312301680812269</c:v>
                </c:pt>
                <c:pt idx="11">
                  <c:v>49.466334747823659</c:v>
                </c:pt>
                <c:pt idx="12">
                  <c:v>50.146691408861784</c:v>
                </c:pt>
                <c:pt idx="13">
                  <c:v>50.848656655503476</c:v>
                </c:pt>
                <c:pt idx="14">
                  <c:v>51.456808467110235</c:v>
                </c:pt>
                <c:pt idx="15">
                  <c:v>51.929853641739271</c:v>
                </c:pt>
                <c:pt idx="16">
                  <c:v>52.381016728381539</c:v>
                </c:pt>
                <c:pt idx="17">
                  <c:v>52.809326914545984</c:v>
                </c:pt>
                <c:pt idx="18">
                  <c:v>53.243162987541382</c:v>
                </c:pt>
                <c:pt idx="19">
                  <c:v>53.682273991602642</c:v>
                </c:pt>
                <c:pt idx="20">
                  <c:v>54.153099922120013</c:v>
                </c:pt>
                <c:pt idx="21">
                  <c:v>54.628803465129351</c:v>
                </c:pt>
                <c:pt idx="22">
                  <c:v>55.13697963164303</c:v>
                </c:pt>
                <c:pt idx="23">
                  <c:v>55.624076118694461</c:v>
                </c:pt>
                <c:pt idx="24">
                  <c:v>56.110762420797137</c:v>
                </c:pt>
                <c:pt idx="25">
                  <c:v>56.552620108370988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42.556181347702463</c:v>
                </c:pt>
                <c:pt idx="1">
                  <c:v>39.8850784728657</c:v>
                </c:pt>
                <c:pt idx="2">
                  <c:v>41.388336648958003</c:v>
                </c:pt>
                <c:pt idx="3">
                  <c:v>41.673089913013371</c:v>
                </c:pt>
                <c:pt idx="4">
                  <c:v>42.092853871760191</c:v>
                </c:pt>
                <c:pt idx="5">
                  <c:v>40.095894878973603</c:v>
                </c:pt>
                <c:pt idx="6">
                  <c:v>38.921733456494444</c:v>
                </c:pt>
                <c:pt idx="7">
                  <c:v>40.743757696461174</c:v>
                </c:pt>
                <c:pt idx="8">
                  <c:v>41.018502890016734</c:v>
                </c:pt>
                <c:pt idx="9">
                  <c:v>39.645206910111682</c:v>
                </c:pt>
                <c:pt idx="10">
                  <c:v>40.92902266070589</c:v>
                </c:pt>
                <c:pt idx="11">
                  <c:v>39.437362762149803</c:v>
                </c:pt>
                <c:pt idx="12">
                  <c:v>39.215909148289676</c:v>
                </c:pt>
                <c:pt idx="13">
                  <c:v>39.035251849175907</c:v>
                </c:pt>
                <c:pt idx="14">
                  <c:v>38.782834997548626</c:v>
                </c:pt>
                <c:pt idx="15">
                  <c:v>38.421951167932463</c:v>
                </c:pt>
                <c:pt idx="16">
                  <c:v>38.06777943642922</c:v>
                </c:pt>
                <c:pt idx="17">
                  <c:v>37.766063860509576</c:v>
                </c:pt>
                <c:pt idx="18">
                  <c:v>37.432548333633584</c:v>
                </c:pt>
                <c:pt idx="19">
                  <c:v>37.075091831440794</c:v>
                </c:pt>
                <c:pt idx="20">
                  <c:v>36.683360748792623</c:v>
                </c:pt>
                <c:pt idx="21">
                  <c:v>36.323737587741597</c:v>
                </c:pt>
                <c:pt idx="22">
                  <c:v>35.993948389373152</c:v>
                </c:pt>
                <c:pt idx="23">
                  <c:v>35.639809035364443</c:v>
                </c:pt>
                <c:pt idx="24">
                  <c:v>35.357354268223062</c:v>
                </c:pt>
                <c:pt idx="25">
                  <c:v>35.551058575851791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42.343549979853051</c:v>
                </c:pt>
                <c:pt idx="1">
                  <c:v>43.346198128553972</c:v>
                </c:pt>
                <c:pt idx="2">
                  <c:v>42.517932227676255</c:v>
                </c:pt>
                <c:pt idx="3">
                  <c:v>43.067335112242901</c:v>
                </c:pt>
                <c:pt idx="4">
                  <c:v>44.10857688600796</c:v>
                </c:pt>
                <c:pt idx="5">
                  <c:v>44.02482732261651</c:v>
                </c:pt>
                <c:pt idx="6">
                  <c:v>43.111283828409633</c:v>
                </c:pt>
                <c:pt idx="7">
                  <c:v>43.117813109843709</c:v>
                </c:pt>
                <c:pt idx="8">
                  <c:v>43.862952667792271</c:v>
                </c:pt>
                <c:pt idx="9">
                  <c:v>44.709084487642713</c:v>
                </c:pt>
                <c:pt idx="10">
                  <c:v>40.356551152401863</c:v>
                </c:pt>
                <c:pt idx="11">
                  <c:v>40.904163846387263</c:v>
                </c:pt>
                <c:pt idx="12">
                  <c:v>41.036533201836733</c:v>
                </c:pt>
                <c:pt idx="13">
                  <c:v>41.454518205398756</c:v>
                </c:pt>
                <c:pt idx="14">
                  <c:v>41.749458307832533</c:v>
                </c:pt>
                <c:pt idx="15">
                  <c:v>41.799119926395832</c:v>
                </c:pt>
                <c:pt idx="16">
                  <c:v>41.861104338539846</c:v>
                </c:pt>
                <c:pt idx="17">
                  <c:v>41.899008925220755</c:v>
                </c:pt>
                <c:pt idx="18">
                  <c:v>41.935358928142833</c:v>
                </c:pt>
                <c:pt idx="19">
                  <c:v>41.964943160206559</c:v>
                </c:pt>
                <c:pt idx="20">
                  <c:v>42.014906136768211</c:v>
                </c:pt>
                <c:pt idx="21">
                  <c:v>42.059295069019619</c:v>
                </c:pt>
                <c:pt idx="22">
                  <c:v>42.097142728686073</c:v>
                </c:pt>
                <c:pt idx="23">
                  <c:v>42.1231198927414</c:v>
                </c:pt>
                <c:pt idx="24">
                  <c:v>42.144314331594828</c:v>
                </c:pt>
                <c:pt idx="25">
                  <c:v>42.075441747692565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39.098239831762392</c:v>
                </c:pt>
                <c:pt idx="1">
                  <c:v>36.99135427716768</c:v>
                </c:pt>
                <c:pt idx="2">
                  <c:v>37.629153133531155</c:v>
                </c:pt>
                <c:pt idx="3">
                  <c:v>38.971637584894864</c:v>
                </c:pt>
                <c:pt idx="4">
                  <c:v>41.027433039394126</c:v>
                </c:pt>
                <c:pt idx="5">
                  <c:v>38.920292309935107</c:v>
                </c:pt>
                <c:pt idx="6">
                  <c:v>39.886264919658402</c:v>
                </c:pt>
                <c:pt idx="7">
                  <c:v>39.58324684658357</c:v>
                </c:pt>
                <c:pt idx="8">
                  <c:v>40.624798487224787</c:v>
                </c:pt>
                <c:pt idx="9">
                  <c:v>41.034329130909448</c:v>
                </c:pt>
                <c:pt idx="10">
                  <c:v>38.462592640578031</c:v>
                </c:pt>
                <c:pt idx="11">
                  <c:v>39.746347284246113</c:v>
                </c:pt>
                <c:pt idx="12">
                  <c:v>40.344540926235354</c:v>
                </c:pt>
                <c:pt idx="13">
                  <c:v>40.922951778158406</c:v>
                </c:pt>
                <c:pt idx="14">
                  <c:v>41.468652492323571</c:v>
                </c:pt>
                <c:pt idx="15">
                  <c:v>41.949701642759813</c:v>
                </c:pt>
                <c:pt idx="16">
                  <c:v>42.383254017515597</c:v>
                </c:pt>
                <c:pt idx="17">
                  <c:v>42.781110823282489</c:v>
                </c:pt>
                <c:pt idx="18">
                  <c:v>43.223783975967528</c:v>
                </c:pt>
                <c:pt idx="19">
                  <c:v>43.664337788335317</c:v>
                </c:pt>
                <c:pt idx="20">
                  <c:v>44.119620245542549</c:v>
                </c:pt>
                <c:pt idx="21">
                  <c:v>44.563576947553415</c:v>
                </c:pt>
                <c:pt idx="22">
                  <c:v>44.961491483811884</c:v>
                </c:pt>
                <c:pt idx="23">
                  <c:v>45.367482617091852</c:v>
                </c:pt>
                <c:pt idx="24">
                  <c:v>45.767138894959224</c:v>
                </c:pt>
                <c:pt idx="25">
                  <c:v>46.143341255592496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33.203645987731932</c:v>
                </c:pt>
                <c:pt idx="1">
                  <c:v>33.918304168365964</c:v>
                </c:pt>
                <c:pt idx="2">
                  <c:v>36.586249745649489</c:v>
                </c:pt>
                <c:pt idx="3">
                  <c:v>35.770240891648697</c:v>
                </c:pt>
                <c:pt idx="4">
                  <c:v>34.876675627300941</c:v>
                </c:pt>
                <c:pt idx="5">
                  <c:v>34.359776848392485</c:v>
                </c:pt>
                <c:pt idx="6">
                  <c:v>37.031400823621667</c:v>
                </c:pt>
                <c:pt idx="7">
                  <c:v>35.656441255399095</c:v>
                </c:pt>
                <c:pt idx="8">
                  <c:v>34.976391083162262</c:v>
                </c:pt>
                <c:pt idx="9">
                  <c:v>33.780474912157359</c:v>
                </c:pt>
                <c:pt idx="10">
                  <c:v>34.08589790168466</c:v>
                </c:pt>
                <c:pt idx="11">
                  <c:v>33.733046959251212</c:v>
                </c:pt>
                <c:pt idx="12">
                  <c:v>33.874073764550957</c:v>
                </c:pt>
                <c:pt idx="13">
                  <c:v>34.039276851520569</c:v>
                </c:pt>
                <c:pt idx="14">
                  <c:v>34.189519191736657</c:v>
                </c:pt>
                <c:pt idx="15">
                  <c:v>34.263179913979272</c:v>
                </c:pt>
                <c:pt idx="16">
                  <c:v>34.301665150176269</c:v>
                </c:pt>
                <c:pt idx="17">
                  <c:v>34.306355268415636</c:v>
                </c:pt>
                <c:pt idx="18">
                  <c:v>34.294631848062288</c:v>
                </c:pt>
                <c:pt idx="19">
                  <c:v>34.280248233175143</c:v>
                </c:pt>
                <c:pt idx="20">
                  <c:v>34.262135516053128</c:v>
                </c:pt>
                <c:pt idx="21">
                  <c:v>34.229257823999859</c:v>
                </c:pt>
                <c:pt idx="22">
                  <c:v>34.193567792236905</c:v>
                </c:pt>
                <c:pt idx="23">
                  <c:v>34.142690410801485</c:v>
                </c:pt>
                <c:pt idx="24">
                  <c:v>34.092792347890736</c:v>
                </c:pt>
                <c:pt idx="25">
                  <c:v>34.011957669218319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20.419979835239204</c:v>
                </c:pt>
                <c:pt idx="1">
                  <c:v>19.575384445501413</c:v>
                </c:pt>
                <c:pt idx="2">
                  <c:v>19.876717004951942</c:v>
                </c:pt>
                <c:pt idx="3">
                  <c:v>20.468628404647539</c:v>
                </c:pt>
                <c:pt idx="4">
                  <c:v>20.682623149788967</c:v>
                </c:pt>
                <c:pt idx="5">
                  <c:v>19.846624943749852</c:v>
                </c:pt>
                <c:pt idx="6">
                  <c:v>20.380269384617513</c:v>
                </c:pt>
                <c:pt idx="7">
                  <c:v>20.150689150631024</c:v>
                </c:pt>
                <c:pt idx="8">
                  <c:v>21.484614396574841</c:v>
                </c:pt>
                <c:pt idx="9">
                  <c:v>20.085319284238928</c:v>
                </c:pt>
                <c:pt idx="10">
                  <c:v>17.908715684848076</c:v>
                </c:pt>
                <c:pt idx="11">
                  <c:v>20.05893095394822</c:v>
                </c:pt>
                <c:pt idx="12">
                  <c:v>20.045388034368116</c:v>
                </c:pt>
                <c:pt idx="13">
                  <c:v>20.170522896991926</c:v>
                </c:pt>
                <c:pt idx="14">
                  <c:v>20.28647883839928</c:v>
                </c:pt>
                <c:pt idx="15">
                  <c:v>20.336193713016268</c:v>
                </c:pt>
                <c:pt idx="16">
                  <c:v>20.3803462686773</c:v>
                </c:pt>
                <c:pt idx="17">
                  <c:v>20.413103944268602</c:v>
                </c:pt>
                <c:pt idx="18">
                  <c:v>20.434530141008793</c:v>
                </c:pt>
                <c:pt idx="19">
                  <c:v>20.454247428329111</c:v>
                </c:pt>
                <c:pt idx="20">
                  <c:v>20.493666461697366</c:v>
                </c:pt>
                <c:pt idx="21">
                  <c:v>20.530686748129632</c:v>
                </c:pt>
                <c:pt idx="22">
                  <c:v>20.562188432816416</c:v>
                </c:pt>
                <c:pt idx="23">
                  <c:v>20.617480239666406</c:v>
                </c:pt>
                <c:pt idx="24">
                  <c:v>20.67684486059116</c:v>
                </c:pt>
                <c:pt idx="25">
                  <c:v>20.765659677852497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44.456887925963819</c:v>
                </c:pt>
                <c:pt idx="1">
                  <c:v>40.808244602932064</c:v>
                </c:pt>
                <c:pt idx="2">
                  <c:v>42.829462042482724</c:v>
                </c:pt>
                <c:pt idx="3">
                  <c:v>42.127159447931227</c:v>
                </c:pt>
                <c:pt idx="4">
                  <c:v>43.772543176075828</c:v>
                </c:pt>
                <c:pt idx="5">
                  <c:v>41.742983351014757</c:v>
                </c:pt>
                <c:pt idx="6">
                  <c:v>41.82370168092983</c:v>
                </c:pt>
                <c:pt idx="7">
                  <c:v>42.392843563635026</c:v>
                </c:pt>
                <c:pt idx="8">
                  <c:v>43.857894071423544</c:v>
                </c:pt>
                <c:pt idx="9">
                  <c:v>42.144914486219839</c:v>
                </c:pt>
                <c:pt idx="10">
                  <c:v>39.457162930405815</c:v>
                </c:pt>
                <c:pt idx="11">
                  <c:v>40.22687562971258</c:v>
                </c:pt>
                <c:pt idx="12">
                  <c:v>40.366599041324179</c:v>
                </c:pt>
                <c:pt idx="13">
                  <c:v>40.688066448412812</c:v>
                </c:pt>
                <c:pt idx="14">
                  <c:v>40.799426055120698</c:v>
                </c:pt>
                <c:pt idx="15">
                  <c:v>40.747188412437772</c:v>
                </c:pt>
                <c:pt idx="16">
                  <c:v>40.694821560359109</c:v>
                </c:pt>
                <c:pt idx="17">
                  <c:v>40.596326618613332</c:v>
                </c:pt>
                <c:pt idx="18">
                  <c:v>40.456967439462169</c:v>
                </c:pt>
                <c:pt idx="19">
                  <c:v>40.307650020471939</c:v>
                </c:pt>
                <c:pt idx="20">
                  <c:v>40.222028214759995</c:v>
                </c:pt>
                <c:pt idx="21">
                  <c:v>40.095859171762967</c:v>
                </c:pt>
                <c:pt idx="22">
                  <c:v>39.948739553323762</c:v>
                </c:pt>
                <c:pt idx="23">
                  <c:v>39.798914959890723</c:v>
                </c:pt>
                <c:pt idx="24">
                  <c:v>39.650218106740304</c:v>
                </c:pt>
                <c:pt idx="25">
                  <c:v>39.500887663359798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53.732043027564785</c:v>
                </c:pt>
                <c:pt idx="1">
                  <c:v>110.35299027449678</c:v>
                </c:pt>
                <c:pt idx="2">
                  <c:v>56.552620108370988</c:v>
                </c:pt>
                <c:pt idx="3">
                  <c:v>35.551058575851791</c:v>
                </c:pt>
                <c:pt idx="4">
                  <c:v>42.075441747692565</c:v>
                </c:pt>
                <c:pt idx="5">
                  <c:v>46.143341255592496</c:v>
                </c:pt>
                <c:pt idx="6">
                  <c:v>34.011957669218319</c:v>
                </c:pt>
                <c:pt idx="7">
                  <c:v>20.765659677852497</c:v>
                </c:pt>
                <c:pt idx="8">
                  <c:v>39.500887663359798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46.357418901905014</c:v>
                </c:pt>
                <c:pt idx="1">
                  <c:v>89.827336446658336</c:v>
                </c:pt>
                <c:pt idx="2">
                  <c:v>52.312301680812269</c:v>
                </c:pt>
                <c:pt idx="3">
                  <c:v>40.92902266070589</c:v>
                </c:pt>
                <c:pt idx="4">
                  <c:v>40.356551152401863</c:v>
                </c:pt>
                <c:pt idx="5">
                  <c:v>38.462592640578031</c:v>
                </c:pt>
                <c:pt idx="6">
                  <c:v>34.08589790168466</c:v>
                </c:pt>
                <c:pt idx="7">
                  <c:v>17.908715684848076</c:v>
                </c:pt>
                <c:pt idx="8">
                  <c:v>39.457162930405815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12.248406155556545</c:v>
                </c:pt>
                <c:pt idx="1">
                  <c:v>25.15534807914927</c:v>
                </c:pt>
                <c:pt idx="2">
                  <c:v>12.891366514630279</c:v>
                </c:pt>
                <c:pt idx="3">
                  <c:v>8.1039874935265299</c:v>
                </c:pt>
                <c:pt idx="4">
                  <c:v>9.5912433375335802</c:v>
                </c:pt>
                <c:pt idx="5">
                  <c:v>10.518535183614816</c:v>
                </c:pt>
                <c:pt idx="6">
                  <c:v>7.7531440869365138</c:v>
                </c:pt>
                <c:pt idx="7">
                  <c:v>4.7336043725700145</c:v>
                </c:pt>
                <c:pt idx="8">
                  <c:v>9.0043647764824488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11.598140316766203</c:v>
                </c:pt>
                <c:pt idx="1">
                  <c:v>22.473858059144387</c:v>
                </c:pt>
                <c:pt idx="2">
                  <c:v>13.087989572304087</c:v>
                </c:pt>
                <c:pt idx="3">
                  <c:v>10.240012474626003</c:v>
                </c:pt>
                <c:pt idx="4">
                  <c:v>10.096786103573923</c:v>
                </c:pt>
                <c:pt idx="5">
                  <c:v>9.6229375353275177</c:v>
                </c:pt>
                <c:pt idx="6">
                  <c:v>8.5279343857183463</c:v>
                </c:pt>
                <c:pt idx="7">
                  <c:v>4.4805729552256022</c:v>
                </c:pt>
                <c:pt idx="8">
                  <c:v>9.8717685973139186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10.145802708493189</c:v>
                </c:pt>
                <c:pt idx="1">
                  <c:v>19.747473807794183</c:v>
                </c:pt>
                <c:pt idx="2">
                  <c:v>12.074038346115499</c:v>
                </c:pt>
                <c:pt idx="3">
                  <c:v>10.625454113471756</c:v>
                </c:pt>
                <c:pt idx="4">
                  <c:v>11.666625323663409</c:v>
                </c:pt>
                <c:pt idx="5">
                  <c:v>10.313918202109704</c:v>
                </c:pt>
                <c:pt idx="6">
                  <c:v>9.105376831062495</c:v>
                </c:pt>
                <c:pt idx="7">
                  <c:v>5.259376384630432</c:v>
                </c:pt>
                <c:pt idx="8">
                  <c:v>11.061934282659331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8.5611290152511815E-2</c:v>
                </c:pt>
                <c:pt idx="1">
                  <c:v>9.6227255553428342E-2</c:v>
                </c:pt>
                <c:pt idx="2">
                  <c:v>9.5733906571180735E-2</c:v>
                </c:pt>
                <c:pt idx="3">
                  <c:v>9.8975081313100927E-2</c:v>
                </c:pt>
                <c:pt idx="4">
                  <c:v>0.10103064404562248</c:v>
                </c:pt>
                <c:pt idx="5">
                  <c:v>0.10145802708493189</c:v>
                </c:pt>
                <c:pt idx="6">
                  <c:v>0.10124568975709042</c:v>
                </c:pt>
                <c:pt idx="7">
                  <c:v>0.10817978443460481</c:v>
                </c:pt>
                <c:pt idx="8">
                  <c:v>0.10881298350157011</c:v>
                </c:pt>
                <c:pt idx="9">
                  <c:v>0.11173987305427975</c:v>
                </c:pt>
                <c:pt idx="10">
                  <c:v>0.11598140316766203</c:v>
                </c:pt>
                <c:pt idx="11">
                  <c:v>0.1125933635241351</c:v>
                </c:pt>
                <c:pt idx="12">
                  <c:v>0.11338411312462665</c:v>
                </c:pt>
                <c:pt idx="13">
                  <c:v>0.11418014853500941</c:v>
                </c:pt>
                <c:pt idx="14">
                  <c:v>0.11497693957184191</c:v>
                </c:pt>
                <c:pt idx="15">
                  <c:v>0.11576304908707982</c:v>
                </c:pt>
                <c:pt idx="16">
                  <c:v>0.11650998728374443</c:v>
                </c:pt>
                <c:pt idx="17">
                  <c:v>0.11723163302397678</c:v>
                </c:pt>
                <c:pt idx="18">
                  <c:v>0.11798564765211923</c:v>
                </c:pt>
                <c:pt idx="19">
                  <c:v>0.11874033032848461</c:v>
                </c:pt>
                <c:pt idx="20">
                  <c:v>0.11950374252837563</c:v>
                </c:pt>
                <c:pt idx="21">
                  <c:v>0.12030086347646665</c:v>
                </c:pt>
                <c:pt idx="22">
                  <c:v>0.12106688762402475</c:v>
                </c:pt>
                <c:pt idx="23">
                  <c:v>0.12184636041670514</c:v>
                </c:pt>
                <c:pt idx="24">
                  <c:v>0.12249162901111807</c:v>
                </c:pt>
                <c:pt idx="25">
                  <c:v>0.12248406155556545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0.19287006983196131</c:v>
                </c:pt>
                <c:pt idx="1">
                  <c:v>0.19704440568673662</c:v>
                </c:pt>
                <c:pt idx="2">
                  <c:v>0.1930461611161754</c:v>
                </c:pt>
                <c:pt idx="3">
                  <c:v>0.19610470180473688</c:v>
                </c:pt>
                <c:pt idx="4">
                  <c:v>0.19465139496259554</c:v>
                </c:pt>
                <c:pt idx="5">
                  <c:v>0.19747473807794183</c:v>
                </c:pt>
                <c:pt idx="6">
                  <c:v>0.20320413995518297</c:v>
                </c:pt>
                <c:pt idx="7">
                  <c:v>0.2021523461474698</c:v>
                </c:pt>
                <c:pt idx="8">
                  <c:v>0.20703370135852414</c:v>
                </c:pt>
                <c:pt idx="9">
                  <c:v>0.21531287323763651</c:v>
                </c:pt>
                <c:pt idx="10">
                  <c:v>0.22473858059144386</c:v>
                </c:pt>
                <c:pt idx="11">
                  <c:v>0.23021389879009074</c:v>
                </c:pt>
                <c:pt idx="12">
                  <c:v>0.23152271211744196</c:v>
                </c:pt>
                <c:pt idx="13">
                  <c:v>0.23263154051468665</c:v>
                </c:pt>
                <c:pt idx="14">
                  <c:v>0.23403160596753578</c:v>
                </c:pt>
                <c:pt idx="15">
                  <c:v>0.23557307901902622</c:v>
                </c:pt>
                <c:pt idx="16">
                  <c:v>0.23712359519498163</c:v>
                </c:pt>
                <c:pt idx="17">
                  <c:v>0.23868134564734839</c:v>
                </c:pt>
                <c:pt idx="18">
                  <c:v>0.2402939558526371</c:v>
                </c:pt>
                <c:pt idx="19">
                  <c:v>0.24193277025810381</c:v>
                </c:pt>
                <c:pt idx="20">
                  <c:v>0.2435242772267798</c:v>
                </c:pt>
                <c:pt idx="21">
                  <c:v>0.24507701997671139</c:v>
                </c:pt>
                <c:pt idx="22">
                  <c:v>0.24668800719976713</c:v>
                </c:pt>
                <c:pt idx="23">
                  <c:v>0.24838144939773477</c:v>
                </c:pt>
                <c:pt idx="24">
                  <c:v>0.25000729903054669</c:v>
                </c:pt>
                <c:pt idx="25">
                  <c:v>0.2515534807914927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0.11523880450430829</c:v>
                </c:pt>
                <c:pt idx="1">
                  <c:v>0.11893344309754748</c:v>
                </c:pt>
                <c:pt idx="2">
                  <c:v>0.1199015475134754</c:v>
                </c:pt>
                <c:pt idx="3">
                  <c:v>0.11850419974376747</c:v>
                </c:pt>
                <c:pt idx="4">
                  <c:v>0.11902891923858672</c:v>
                </c:pt>
                <c:pt idx="5">
                  <c:v>0.120740383461155</c:v>
                </c:pt>
                <c:pt idx="6">
                  <c:v>0.12156528565656823</c:v>
                </c:pt>
                <c:pt idx="7">
                  <c:v>0.12296082632888744</c:v>
                </c:pt>
                <c:pt idx="8">
                  <c:v>0.12610012165146275</c:v>
                </c:pt>
                <c:pt idx="9">
                  <c:v>0.12497929728013289</c:v>
                </c:pt>
                <c:pt idx="10">
                  <c:v>0.13087989572304087</c:v>
                </c:pt>
                <c:pt idx="11">
                  <c:v>0.12333929608317895</c:v>
                </c:pt>
                <c:pt idx="12">
                  <c:v>0.12395120575246132</c:v>
                </c:pt>
                <c:pt idx="13">
                  <c:v>0.12432191217654297</c:v>
                </c:pt>
                <c:pt idx="14">
                  <c:v>0.12465130949431512</c:v>
                </c:pt>
                <c:pt idx="15">
                  <c:v>0.12501529567955574</c:v>
                </c:pt>
                <c:pt idx="16">
                  <c:v>0.12536502275668823</c:v>
                </c:pt>
                <c:pt idx="17">
                  <c:v>0.12571105113142816</c:v>
                </c:pt>
                <c:pt idx="18">
                  <c:v>0.1260685545539475</c:v>
                </c:pt>
                <c:pt idx="19">
                  <c:v>0.12644392466353552</c:v>
                </c:pt>
                <c:pt idx="20">
                  <c:v>0.12684007102197034</c:v>
                </c:pt>
                <c:pt idx="21">
                  <c:v>0.12725651371742361</c:v>
                </c:pt>
                <c:pt idx="22">
                  <c:v>0.12774219321692806</c:v>
                </c:pt>
                <c:pt idx="23">
                  <c:v>0.1281696178666103</c:v>
                </c:pt>
                <c:pt idx="24">
                  <c:v>0.12859619240533515</c:v>
                </c:pt>
                <c:pt idx="25">
                  <c:v>0.12891366514630279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0.11617944276830676</c:v>
                </c:pt>
                <c:pt idx="1">
                  <c:v>0.10928466694851752</c:v>
                </c:pt>
                <c:pt idx="2">
                  <c:v>0.11082698259193462</c:v>
                </c:pt>
                <c:pt idx="3">
                  <c:v>0.11004132492134591</c:v>
                </c:pt>
                <c:pt idx="4">
                  <c:v>0.10874121364368204</c:v>
                </c:pt>
                <c:pt idx="5">
                  <c:v>0.10625454113471756</c:v>
                </c:pt>
                <c:pt idx="6">
                  <c:v>0.10101748380209145</c:v>
                </c:pt>
                <c:pt idx="7">
                  <c:v>0.10417467642469171</c:v>
                </c:pt>
                <c:pt idx="8">
                  <c:v>0.10136384793883525</c:v>
                </c:pt>
                <c:pt idx="9">
                  <c:v>9.8122713786390078E-2</c:v>
                </c:pt>
                <c:pt idx="10">
                  <c:v>0.10240012474626002</c:v>
                </c:pt>
                <c:pt idx="11">
                  <c:v>9.833307010227875E-2</c:v>
                </c:pt>
                <c:pt idx="12">
                  <c:v>9.693280029139642E-2</c:v>
                </c:pt>
                <c:pt idx="13">
                  <c:v>9.5438846793157867E-2</c:v>
                </c:pt>
                <c:pt idx="14">
                  <c:v>9.3949300634071781E-2</c:v>
                </c:pt>
                <c:pt idx="15">
                  <c:v>9.2496536173246421E-2</c:v>
                </c:pt>
                <c:pt idx="16">
                  <c:v>9.1108732388516842E-2</c:v>
                </c:pt>
                <c:pt idx="17">
                  <c:v>8.9901005416783711E-2</c:v>
                </c:pt>
                <c:pt idx="18">
                  <c:v>8.8632361356822439E-2</c:v>
                </c:pt>
                <c:pt idx="19">
                  <c:v>8.732715233266157E-2</c:v>
                </c:pt>
                <c:pt idx="20">
                  <c:v>8.5921583240719135E-2</c:v>
                </c:pt>
                <c:pt idx="21">
                  <c:v>8.4615292984645429E-2</c:v>
                </c:pt>
                <c:pt idx="22">
                  <c:v>8.3391327209310681E-2</c:v>
                </c:pt>
                <c:pt idx="23">
                  <c:v>8.2121646302119988E-2</c:v>
                </c:pt>
                <c:pt idx="24">
                  <c:v>8.1032959387034767E-2</c:v>
                </c:pt>
                <c:pt idx="25">
                  <c:v>8.1039874935265294E-2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0.11559895379938424</c:v>
                </c:pt>
                <c:pt idx="1">
                  <c:v>0.11876809592304459</c:v>
                </c:pt>
                <c:pt idx="2">
                  <c:v>0.11385173979830294</c:v>
                </c:pt>
                <c:pt idx="3">
                  <c:v>0.11372294750581698</c:v>
                </c:pt>
                <c:pt idx="4">
                  <c:v>0.11394856232112247</c:v>
                </c:pt>
                <c:pt idx="5">
                  <c:v>0.11666625323663408</c:v>
                </c:pt>
                <c:pt idx="6">
                  <c:v>0.11189104464454594</c:v>
                </c:pt>
                <c:pt idx="7">
                  <c:v>0.1102447217147189</c:v>
                </c:pt>
                <c:pt idx="8">
                  <c:v>0.1083929775859406</c:v>
                </c:pt>
                <c:pt idx="9">
                  <c:v>0.11065591638301127</c:v>
                </c:pt>
                <c:pt idx="10">
                  <c:v>0.10096786103573922</c:v>
                </c:pt>
                <c:pt idx="11">
                  <c:v>0.10199039005828886</c:v>
                </c:pt>
                <c:pt idx="12">
                  <c:v>0.10143296850427301</c:v>
                </c:pt>
                <c:pt idx="13">
                  <c:v>0.10135380776268132</c:v>
                </c:pt>
                <c:pt idx="14">
                  <c:v>0.10113578365583964</c:v>
                </c:pt>
                <c:pt idx="15">
                  <c:v>0.10062669101272992</c:v>
                </c:pt>
                <c:pt idx="16">
                  <c:v>0.10018740806872647</c:v>
                </c:pt>
                <c:pt idx="17">
                  <c:v>9.9739359713440778E-2</c:v>
                </c:pt>
                <c:pt idx="18">
                  <c:v>9.9294064967721973E-2</c:v>
                </c:pt>
                <c:pt idx="19">
                  <c:v>9.8844771596090411E-2</c:v>
                </c:pt>
                <c:pt idx="20">
                  <c:v>9.8409392740825913E-2</c:v>
                </c:pt>
                <c:pt idx="21">
                  <c:v>9.7976139333023349E-2</c:v>
                </c:pt>
                <c:pt idx="22">
                  <c:v>9.7531300703352808E-2</c:v>
                </c:pt>
                <c:pt idx="23">
                  <c:v>9.7060563639412623E-2</c:v>
                </c:pt>
                <c:pt idx="24">
                  <c:v>9.6587501590745611E-2</c:v>
                </c:pt>
                <c:pt idx="25">
                  <c:v>9.5912433375335809E-2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0.10673917567373577</c:v>
                </c:pt>
                <c:pt idx="1">
                  <c:v>0.10135589516026927</c:v>
                </c:pt>
                <c:pt idx="2">
                  <c:v>0.10076088668772563</c:v>
                </c:pt>
                <c:pt idx="3">
                  <c:v>0.10290791115196796</c:v>
                </c:pt>
                <c:pt idx="4">
                  <c:v>0.10598884254749286</c:v>
                </c:pt>
                <c:pt idx="5">
                  <c:v>0.10313918202109705</c:v>
                </c:pt>
                <c:pt idx="6">
                  <c:v>0.10352082917764319</c:v>
                </c:pt>
                <c:pt idx="7">
                  <c:v>0.10120745275391467</c:v>
                </c:pt>
                <c:pt idx="8">
                  <c:v>0.10039093595020278</c:v>
                </c:pt>
                <c:pt idx="9">
                  <c:v>0.1015608202489115</c:v>
                </c:pt>
                <c:pt idx="10">
                  <c:v>9.6229375353275179E-2</c:v>
                </c:pt>
                <c:pt idx="11">
                  <c:v>9.9103491716296413E-2</c:v>
                </c:pt>
                <c:pt idx="12">
                  <c:v>9.9722521124348304E-2</c:v>
                </c:pt>
                <c:pt idx="13">
                  <c:v>0.10005415976743344</c:v>
                </c:pt>
                <c:pt idx="14">
                  <c:v>0.10045554689690454</c:v>
                </c:pt>
                <c:pt idx="15">
                  <c:v>0.10098919959835104</c:v>
                </c:pt>
                <c:pt idx="16">
                  <c:v>0.10143708420095253</c:v>
                </c:pt>
                <c:pt idx="17">
                  <c:v>0.10183917736477738</c:v>
                </c:pt>
                <c:pt idx="18">
                  <c:v>0.10234478311285485</c:v>
                </c:pt>
                <c:pt idx="19">
                  <c:v>0.10284754775207706</c:v>
                </c:pt>
                <c:pt idx="20">
                  <c:v>0.10333915830220301</c:v>
                </c:pt>
                <c:pt idx="21">
                  <c:v>0.10380980511029696</c:v>
                </c:pt>
                <c:pt idx="22">
                  <c:v>0.10416746747495377</c:v>
                </c:pt>
                <c:pt idx="23">
                  <c:v>0.10453626048898093</c:v>
                </c:pt>
                <c:pt idx="24">
                  <c:v>0.10489039081380322</c:v>
                </c:pt>
                <c:pt idx="25">
                  <c:v>0.10518535183614816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9.0646786590476938E-2</c:v>
                </c:pt>
                <c:pt idx="1">
                  <c:v>9.293577238465596E-2</c:v>
                </c:pt>
                <c:pt idx="2">
                  <c:v>9.7968268163474287E-2</c:v>
                </c:pt>
                <c:pt idx="3">
                  <c:v>9.4454351925642999E-2</c:v>
                </c:pt>
                <c:pt idx="4">
                  <c:v>9.0099189927203144E-2</c:v>
                </c:pt>
                <c:pt idx="5">
                  <c:v>9.105376831062495E-2</c:v>
                </c:pt>
                <c:pt idx="6">
                  <c:v>9.6111313671327969E-2</c:v>
                </c:pt>
                <c:pt idx="7">
                  <c:v>9.1167296298737169E-2</c:v>
                </c:pt>
                <c:pt idx="8">
                  <c:v>8.643273979816006E-2</c:v>
                </c:pt>
                <c:pt idx="9">
                  <c:v>8.3607379799764292E-2</c:v>
                </c:pt>
                <c:pt idx="10">
                  <c:v>8.5279343857183471E-2</c:v>
                </c:pt>
                <c:pt idx="11">
                  <c:v>8.4109936341663499E-2</c:v>
                </c:pt>
                <c:pt idx="12">
                  <c:v>8.3728999240055932E-2</c:v>
                </c:pt>
                <c:pt idx="13">
                  <c:v>8.3223987920824471E-2</c:v>
                </c:pt>
                <c:pt idx="14">
                  <c:v>8.2822243842717067E-2</c:v>
                </c:pt>
                <c:pt idx="15">
                  <c:v>8.2484761028193618E-2</c:v>
                </c:pt>
                <c:pt idx="16">
                  <c:v>8.2095180672851667E-2</c:v>
                </c:pt>
                <c:pt idx="17">
                  <c:v>8.1665270762859052E-2</c:v>
                </c:pt>
                <c:pt idx="18">
                  <c:v>8.1202438462505619E-2</c:v>
                </c:pt>
                <c:pt idx="19">
                  <c:v>8.0744141459449567E-2</c:v>
                </c:pt>
                <c:pt idx="20">
                  <c:v>8.0250469658624479E-2</c:v>
                </c:pt>
                <c:pt idx="21">
                  <c:v>7.9736251602097089E-2</c:v>
                </c:pt>
                <c:pt idx="22">
                  <c:v>7.9220178052431603E-2</c:v>
                </c:pt>
                <c:pt idx="23">
                  <c:v>7.8671968835086425E-2</c:v>
                </c:pt>
                <c:pt idx="24">
                  <c:v>7.8134801511439006E-2</c:v>
                </c:pt>
                <c:pt idx="25">
                  <c:v>7.7531440869365142E-2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5.5747057265659296E-2</c:v>
                </c:pt>
                <c:pt idx="1">
                  <c:v>5.3636333471706633E-2</c:v>
                </c:pt>
                <c:pt idx="2">
                  <c:v>5.3224573584019101E-2</c:v>
                </c:pt>
                <c:pt idx="3">
                  <c:v>5.4049147631521043E-2</c:v>
                </c:pt>
                <c:pt idx="4">
                  <c:v>5.3430768783103127E-2</c:v>
                </c:pt>
                <c:pt idx="5">
                  <c:v>5.259376384630432E-2</c:v>
                </c:pt>
                <c:pt idx="6">
                  <c:v>5.2894959951978619E-2</c:v>
                </c:pt>
                <c:pt idx="7">
                  <c:v>5.1521794765234906E-2</c:v>
                </c:pt>
                <c:pt idx="8">
                  <c:v>5.3092215299962997E-2</c:v>
                </c:pt>
                <c:pt idx="9">
                  <c:v>4.9711584048586964E-2</c:v>
                </c:pt>
                <c:pt idx="10">
                  <c:v>4.4805729552256021E-2</c:v>
                </c:pt>
                <c:pt idx="11">
                  <c:v>5.0014912902959972E-2</c:v>
                </c:pt>
                <c:pt idx="12">
                  <c:v>4.9547636081865375E-2</c:v>
                </c:pt>
                <c:pt idx="13">
                  <c:v>4.9315717289128647E-2</c:v>
                </c:pt>
                <c:pt idx="14">
                  <c:v>4.9142887551051298E-2</c:v>
                </c:pt>
                <c:pt idx="15">
                  <c:v>4.8957104473447186E-2</c:v>
                </c:pt>
                <c:pt idx="16">
                  <c:v>4.8776880124542392E-2</c:v>
                </c:pt>
                <c:pt idx="17">
                  <c:v>4.8592794182769225E-2</c:v>
                </c:pt>
                <c:pt idx="18">
                  <c:v>4.8384647592571786E-2</c:v>
                </c:pt>
                <c:pt idx="19">
                  <c:v>4.8178199777482056E-2</c:v>
                </c:pt>
                <c:pt idx="20">
                  <c:v>4.8001279949635475E-2</c:v>
                </c:pt>
                <c:pt idx="21">
                  <c:v>4.7825752241840706E-2</c:v>
                </c:pt>
                <c:pt idx="22">
                  <c:v>4.7638790976506126E-2</c:v>
                </c:pt>
                <c:pt idx="23">
                  <c:v>4.7507028396329871E-2</c:v>
                </c:pt>
                <c:pt idx="24">
                  <c:v>4.7387763154726203E-2</c:v>
                </c:pt>
                <c:pt idx="25">
                  <c:v>4.7336043725700147E-2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0.12136841941365563</c:v>
                </c:pt>
                <c:pt idx="1">
                  <c:v>0.11181413177409356</c:v>
                </c:pt>
                <c:pt idx="2">
                  <c:v>0.11468593397371189</c:v>
                </c:pt>
                <c:pt idx="3">
                  <c:v>0.1112403340020999</c:v>
                </c:pt>
                <c:pt idx="4">
                  <c:v>0.1130804645305917</c:v>
                </c:pt>
                <c:pt idx="5">
                  <c:v>0.11061934282659332</c:v>
                </c:pt>
                <c:pt idx="6">
                  <c:v>0.10854925338357116</c:v>
                </c:pt>
                <c:pt idx="7">
                  <c:v>0.1083911011317405</c:v>
                </c:pt>
                <c:pt idx="8">
                  <c:v>0.10838047691534133</c:v>
                </c:pt>
                <c:pt idx="9">
                  <c:v>0.10430954216128684</c:v>
                </c:pt>
                <c:pt idx="10">
                  <c:v>9.8717685973139194E-2</c:v>
                </c:pt>
                <c:pt idx="11">
                  <c:v>0.10030164048110773</c:v>
                </c:pt>
                <c:pt idx="12">
                  <c:v>9.9777043763530901E-2</c:v>
                </c:pt>
                <c:pt idx="13">
                  <c:v>9.9479879240535196E-2</c:v>
                </c:pt>
                <c:pt idx="14">
                  <c:v>9.8834382385722841E-2</c:v>
                </c:pt>
                <c:pt idx="15">
                  <c:v>9.8094283928370093E-2</c:v>
                </c:pt>
                <c:pt idx="16">
                  <c:v>9.7396109308995824E-2</c:v>
                </c:pt>
                <c:pt idx="17">
                  <c:v>9.6638362756616747E-2</c:v>
                </c:pt>
                <c:pt idx="18">
                  <c:v>9.5793546448819517E-2</c:v>
                </c:pt>
                <c:pt idx="19">
                  <c:v>9.4941161832115456E-2</c:v>
                </c:pt>
                <c:pt idx="20">
                  <c:v>9.4210025330866171E-2</c:v>
                </c:pt>
                <c:pt idx="21">
                  <c:v>9.3402361557494845E-2</c:v>
                </c:pt>
                <c:pt idx="22">
                  <c:v>9.2553847542724971E-2</c:v>
                </c:pt>
                <c:pt idx="23">
                  <c:v>9.1705104657019851E-2</c:v>
                </c:pt>
                <c:pt idx="24">
                  <c:v>9.0871463095251293E-2</c:v>
                </c:pt>
                <c:pt idx="25">
                  <c:v>9.0043647764824486E-2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6.8611463625433942</c:v>
                </c:pt>
                <c:pt idx="1">
                  <c:v>12.475892627437062</c:v>
                </c:pt>
                <c:pt idx="2">
                  <c:v>4.9340314534219942</c:v>
                </c:pt>
                <c:pt idx="3">
                  <c:v>-0.45068796886192075</c:v>
                </c:pt>
                <c:pt idx="4">
                  <c:v>0.68425716502620304</c:v>
                </c:pt>
                <c:pt idx="5">
                  <c:v>2.1140368209743414</c:v>
                </c:pt>
                <c:pt idx="6">
                  <c:v>-0.57930193623512594</c:v>
                </c:pt>
                <c:pt idx="7">
                  <c:v>0.23869434048907578</c:v>
                </c:pt>
                <c:pt idx="8">
                  <c:v>0.40193113520508206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1.2103758126729929</c:v>
                </c:pt>
                <c:pt idx="1">
                  <c:v>2.8329690823434106</c:v>
                </c:pt>
                <c:pt idx="2">
                  <c:v>1.8160413456392277</c:v>
                </c:pt>
                <c:pt idx="3">
                  <c:v>1.2838157505942078</c:v>
                </c:pt>
                <c:pt idx="4">
                  <c:v>-4.3525333352408495</c:v>
                </c:pt>
                <c:pt idx="5">
                  <c:v>-2.5717364903314177</c:v>
                </c:pt>
                <c:pt idx="6">
                  <c:v>0.30542298952730107</c:v>
                </c:pt>
                <c:pt idx="7">
                  <c:v>-2.1766035993908517</c:v>
                </c:pt>
                <c:pt idx="8">
                  <c:v>-2.6877515558140246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1.7291625322788704</c:v>
                </c:pt>
                <c:pt idx="1">
                  <c:v>8.0268937008968635</c:v>
                </c:pt>
                <c:pt idx="2">
                  <c:v>-0.3824480390729974</c:v>
                </c:pt>
                <c:pt idx="3">
                  <c:v>-2.5070714927734272</c:v>
                </c:pt>
                <c:pt idx="4">
                  <c:v>1.442568773993969</c:v>
                </c:pt>
                <c:pt idx="5">
                  <c:v>3.4871090021817821</c:v>
                </c:pt>
                <c:pt idx="6">
                  <c:v>0.17728201229461149</c:v>
                </c:pt>
                <c:pt idx="7">
                  <c:v>2.427478028168192</c:v>
                </c:pt>
                <c:pt idx="8">
                  <c:v>1.2900254820319574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5.6454615933809009</c:v>
                </c:pt>
                <c:pt idx="1">
                  <c:v>12.498760126941576</c:v>
                </c:pt>
                <c:pt idx="2">
                  <c:v>4.6227664666317168</c:v>
                </c:pt>
                <c:pt idx="3">
                  <c:v>-2.870892592080672</c:v>
                </c:pt>
                <c:pt idx="4">
                  <c:v>0.27632182129673311</c:v>
                </c:pt>
                <c:pt idx="5">
                  <c:v>4.1936396128326834</c:v>
                </c:pt>
                <c:pt idx="6">
                  <c:v>-0.25122224476095312</c:v>
                </c:pt>
                <c:pt idx="7">
                  <c:v>0.42946596483622912</c:v>
                </c:pt>
                <c:pt idx="8">
                  <c:v>-1.2463007490779745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7.3746241256597713</c:v>
                </c:pt>
                <c:pt idx="1">
                  <c:v>20.52565382783844</c:v>
                </c:pt>
                <c:pt idx="2">
                  <c:v>4.2403184275587193</c:v>
                </c:pt>
                <c:pt idx="3">
                  <c:v>-5.3779640848540993</c:v>
                </c:pt>
                <c:pt idx="4">
                  <c:v>1.7188905952907021</c:v>
                </c:pt>
                <c:pt idx="5">
                  <c:v>7.6807486150144655</c:v>
                </c:pt>
                <c:pt idx="6">
                  <c:v>-7.3940232466341627E-2</c:v>
                </c:pt>
                <c:pt idx="7">
                  <c:v>2.8569439930044211</c:v>
                </c:pt>
                <c:pt idx="8">
                  <c:v>4.3724732953982937E-2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3.5822444059008021</c:v>
                </c:pt>
                <c:pt idx="1">
                  <c:v>11.543274738115045</c:v>
                </c:pt>
                <c:pt idx="2">
                  <c:v>4.6553546644012229</c:v>
                </c:pt>
                <c:pt idx="3">
                  <c:v>-5.5909648065528508</c:v>
                </c:pt>
                <c:pt idx="4">
                  <c:v>1.2621411708426775</c:v>
                </c:pt>
                <c:pt idx="5">
                  <c:v>5.6964623517420065</c:v>
                </c:pt>
                <c:pt idx="6">
                  <c:v>-0.86077190272117576</c:v>
                </c:pt>
                <c:pt idx="7">
                  <c:v>1.3529629679722524</c:v>
                </c:pt>
                <c:pt idx="8">
                  <c:v>-3.4672115887335764E-2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3.7923797197590794</c:v>
                </c:pt>
                <c:pt idx="1">
                  <c:v>8.9823790897232882</c:v>
                </c:pt>
                <c:pt idx="2">
                  <c:v>-0.41503623684251068</c:v>
                </c:pt>
                <c:pt idx="3">
                  <c:v>0.21300072169876572</c:v>
                </c:pt>
                <c:pt idx="4">
                  <c:v>0.45674942444804145</c:v>
                </c:pt>
                <c:pt idx="5">
                  <c:v>1.9842862632725096</c:v>
                </c:pt>
                <c:pt idx="6">
                  <c:v>0.78683167025480394</c:v>
                </c:pt>
                <c:pt idx="7">
                  <c:v>1.5039810250321626</c:v>
                </c:pt>
                <c:pt idx="8">
                  <c:v>7.8396848841322253E-2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1.6130989136159695</c:v>
                </c:pt>
                <c:pt idx="1">
                  <c:v>0.32929806456226274</c:v>
                </c:pt>
                <c:pt idx="2">
                  <c:v>1.272898052217931</c:v>
                </c:pt>
                <c:pt idx="3">
                  <c:v>0.57667262654887086</c:v>
                </c:pt>
                <c:pt idx="4">
                  <c:v>2.5485862065838898</c:v>
                </c:pt>
                <c:pt idx="5">
                  <c:v>1.5207988871888398</c:v>
                </c:pt>
                <c:pt idx="6">
                  <c:v>-0.31394636944678722</c:v>
                </c:pt>
                <c:pt idx="7">
                  <c:v>0.78235928237259067</c:v>
                </c:pt>
                <c:pt idx="8">
                  <c:v>1.6670875220033161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1.7032996597391037</c:v>
                </c:pt>
                <c:pt idx="1">
                  <c:v>5.9979117062684857</c:v>
                </c:pt>
                <c:pt idx="2">
                  <c:v>1.5996762542449776</c:v>
                </c:pt>
                <c:pt idx="3">
                  <c:v>-2.6182700163366857</c:v>
                </c:pt>
                <c:pt idx="4">
                  <c:v>0.69761628720328384</c:v>
                </c:pt>
                <c:pt idx="5">
                  <c:v>2.3236169175533981</c:v>
                </c:pt>
                <c:pt idx="6">
                  <c:v>0.39964233562341533</c:v>
                </c:pt>
                <c:pt idx="7">
                  <c:v>1.4182068113073396</c:v>
                </c:pt>
                <c:pt idx="8">
                  <c:v>-1.8835081895343606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4.0582255523047763</c:v>
                </c:pt>
                <c:pt idx="1">
                  <c:v>14.198444057007556</c:v>
                </c:pt>
                <c:pt idx="2">
                  <c:v>1.3677441210957966</c:v>
                </c:pt>
                <c:pt idx="3">
                  <c:v>-3.3363666950662427</c:v>
                </c:pt>
                <c:pt idx="4">
                  <c:v>-1.5273118984964817</c:v>
                </c:pt>
                <c:pt idx="5">
                  <c:v>3.8363328102722445</c:v>
                </c:pt>
                <c:pt idx="6">
                  <c:v>-0.15963619864298551</c:v>
                </c:pt>
                <c:pt idx="7">
                  <c:v>0.65637789932449842</c:v>
                </c:pt>
                <c:pt idx="8">
                  <c:v>0.26014540048499235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0.33261166167238709</c:v>
                </c:pt>
                <c:pt idx="1">
                  <c:v>0.63593727534321154</c:v>
                </c:pt>
                <c:pt idx="2">
                  <c:v>0.84900067171385718</c:v>
                </c:pt>
                <c:pt idx="3">
                  <c:v>0.40172038943714528</c:v>
                </c:pt>
                <c:pt idx="4">
                  <c:v>0.312634727290237</c:v>
                </c:pt>
                <c:pt idx="5">
                  <c:v>1.02617587523818</c:v>
                </c:pt>
                <c:pt idx="6">
                  <c:v>-0.17478659785871076</c:v>
                </c:pt>
                <c:pt idx="7">
                  <c:v>0.28879739183448838</c:v>
                </c:pt>
                <c:pt idx="8">
                  <c:v>0.88454742564205691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0.86457718457555544</c:v>
                </c:pt>
                <c:pt idx="1">
                  <c:v>4.254922393461591</c:v>
                </c:pt>
                <c:pt idx="2">
                  <c:v>1.6654588996333271</c:v>
                </c:pt>
                <c:pt idx="3">
                  <c:v>-2.3615265482616081</c:v>
                </c:pt>
                <c:pt idx="4">
                  <c:v>0.25567096793122279</c:v>
                </c:pt>
                <c:pt idx="5">
                  <c:v>1.7929304100466723</c:v>
                </c:pt>
                <c:pt idx="6">
                  <c:v>-7.508063518080732E-2</c:v>
                </c:pt>
                <c:pt idx="7">
                  <c:v>0.7791660239821574</c:v>
                </c:pt>
                <c:pt idx="8">
                  <c:v>-1.9895602469974936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2.385055559652832</c:v>
                </c:pt>
                <c:pt idx="1">
                  <c:v>6.6524150693102548</c:v>
                </c:pt>
                <c:pt idx="2">
                  <c:v>2.1408950930540129</c:v>
                </c:pt>
                <c:pt idx="3">
                  <c:v>-3.6311586477283733</c:v>
                </c:pt>
                <c:pt idx="4">
                  <c:v>0.69383547562122105</c:v>
                </c:pt>
                <c:pt idx="5">
                  <c:v>2.8773560664571232</c:v>
                </c:pt>
                <c:pt idx="6">
                  <c:v>-0.61090466968164936</c:v>
                </c:pt>
                <c:pt idx="7">
                  <c:v>0.28499955215560524</c:v>
                </c:pt>
                <c:pt idx="8">
                  <c:v>1.0703407054680962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1.2804872519435904</c:v>
                </c:pt>
                <c:pt idx="1">
                  <c:v>-0.30663921078094702</c:v>
                </c:pt>
                <c:pt idx="2">
                  <c:v>0.423897380504072</c:v>
                </c:pt>
                <c:pt idx="3">
                  <c:v>0.17495223711172447</c:v>
                </c:pt>
                <c:pt idx="4">
                  <c:v>2.2359514792936608</c:v>
                </c:pt>
                <c:pt idx="5">
                  <c:v>0.49462301195066116</c:v>
                </c:pt>
                <c:pt idx="6">
                  <c:v>-0.13915977158807613</c:v>
                </c:pt>
                <c:pt idx="7">
                  <c:v>0.49356189053810562</c:v>
                </c:pt>
                <c:pt idx="8">
                  <c:v>0.78254009636126209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0.83872247516354959</c:v>
                </c:pt>
                <c:pt idx="1">
                  <c:v>1.7429893128068938</c:v>
                </c:pt>
                <c:pt idx="2">
                  <c:v>-6.5782645388348548E-2</c:v>
                </c:pt>
                <c:pt idx="3">
                  <c:v>-0.25674346807507176</c:v>
                </c:pt>
                <c:pt idx="4">
                  <c:v>0.4419453192720626</c:v>
                </c:pt>
                <c:pt idx="5">
                  <c:v>0.53068650750671909</c:v>
                </c:pt>
                <c:pt idx="6">
                  <c:v>0.47472297080423065</c:v>
                </c:pt>
                <c:pt idx="7">
                  <c:v>0.6390407873251851</c:v>
                </c:pt>
                <c:pt idx="8">
                  <c:v>0.10605205746313651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1.6731699926519497</c:v>
                </c:pt>
                <c:pt idx="1">
                  <c:v>7.546028987697305</c:v>
                </c:pt>
                <c:pt idx="2">
                  <c:v>-0.77315097195821991</c:v>
                </c:pt>
                <c:pt idx="3">
                  <c:v>0.29479195266212699</c:v>
                </c:pt>
                <c:pt idx="4">
                  <c:v>-2.2211473741177059</c:v>
                </c:pt>
                <c:pt idx="5">
                  <c:v>0.95897674381512665</c:v>
                </c:pt>
                <c:pt idx="6">
                  <c:v>0.45126847103866385</c:v>
                </c:pt>
                <c:pt idx="7">
                  <c:v>0.37137834716888385</c:v>
                </c:pt>
                <c:pt idx="8">
                  <c:v>-0.81019530498308256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16.616234489753442</c:v>
                </c:pt>
                <c:pt idx="1">
                  <c:v>20.361585003226281</c:v>
                </c:pt>
                <c:pt idx="2">
                  <c:v>15.790555618543539</c:v>
                </c:pt>
                <c:pt idx="3">
                  <c:v>16.267658971329688</c:v>
                </c:pt>
                <c:pt idx="4">
                  <c:v>15.350778775323599</c:v>
                </c:pt>
                <c:pt idx="5">
                  <c:v>12.122928146391121</c:v>
                </c:pt>
                <c:pt idx="6">
                  <c:v>12.125995927604178</c:v>
                </c:pt>
                <c:pt idx="7">
                  <c:v>11.368617394449826</c:v>
                </c:pt>
                <c:pt idx="8">
                  <c:v>12.720307938567519</c:v>
                </c:pt>
                <c:pt idx="9">
                  <c:v>11.216688886783054</c:v>
                </c:pt>
                <c:pt idx="10">
                  <c:v>13.639110431609287</c:v>
                </c:pt>
                <c:pt idx="11">
                  <c:v>12.746212687164032</c:v>
                </c:pt>
                <c:pt idx="12">
                  <c:v>11.164465766541911</c:v>
                </c:pt>
                <c:pt idx="13">
                  <c:v>10.800745567978719</c:v>
                </c:pt>
                <c:pt idx="14">
                  <c:v>10.417846567551578</c:v>
                </c:pt>
                <c:pt idx="15">
                  <c:v>10.211834925835916</c:v>
                </c:pt>
                <c:pt idx="16">
                  <c:v>10.013749107549721</c:v>
                </c:pt>
                <c:pt idx="17">
                  <c:v>9.7948269730671793</c:v>
                </c:pt>
                <c:pt idx="18">
                  <c:v>9.5427854499795295</c:v>
                </c:pt>
                <c:pt idx="19">
                  <c:v>9.2651817945888997</c:v>
                </c:pt>
                <c:pt idx="20">
                  <c:v>8.9766106915793493</c:v>
                </c:pt>
                <c:pt idx="21">
                  <c:v>8.6680325922672381</c:v>
                </c:pt>
                <c:pt idx="22">
                  <c:v>8.3408159855913091</c:v>
                </c:pt>
                <c:pt idx="23">
                  <c:v>7.9955635055192138</c:v>
                </c:pt>
                <c:pt idx="24">
                  <c:v>7.6580793411935248</c:v>
                </c:pt>
                <c:pt idx="25">
                  <c:v>7.7058614990605854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56.524426453629268</c:v>
                </c:pt>
                <c:pt idx="1">
                  <c:v>52.960689382505599</c:v>
                </c:pt>
                <c:pt idx="2">
                  <c:v>52.846160203911651</c:v>
                </c:pt>
                <c:pt idx="3">
                  <c:v>50.466105734122344</c:v>
                </c:pt>
                <c:pt idx="4">
                  <c:v>53.820856270100066</c:v>
                </c:pt>
                <c:pt idx="5">
                  <c:v>46.025436259197228</c:v>
                </c:pt>
                <c:pt idx="6">
                  <c:v>52.044327567603638</c:v>
                </c:pt>
                <c:pt idx="7">
                  <c:v>46.508456690733603</c:v>
                </c:pt>
                <c:pt idx="8">
                  <c:v>50.682298024415182</c:v>
                </c:pt>
                <c:pt idx="9">
                  <c:v>53.767766538395819</c:v>
                </c:pt>
                <c:pt idx="10">
                  <c:v>48.860036424462947</c:v>
                </c:pt>
                <c:pt idx="11">
                  <c:v>44.274057869261426</c:v>
                </c:pt>
                <c:pt idx="12">
                  <c:v>46.397423996855188</c:v>
                </c:pt>
                <c:pt idx="13">
                  <c:v>45.803369853815369</c:v>
                </c:pt>
                <c:pt idx="14">
                  <c:v>45.06244634656808</c:v>
                </c:pt>
                <c:pt idx="15">
                  <c:v>44.100068352899285</c:v>
                </c:pt>
                <c:pt idx="16">
                  <c:v>43.073127776080156</c:v>
                </c:pt>
                <c:pt idx="17">
                  <c:v>41.985832903318951</c:v>
                </c:pt>
                <c:pt idx="18">
                  <c:v>40.871731928157558</c:v>
                </c:pt>
                <c:pt idx="19">
                  <c:v>39.710586703305147</c:v>
                </c:pt>
                <c:pt idx="20">
                  <c:v>38.518700834726047</c:v>
                </c:pt>
                <c:pt idx="21">
                  <c:v>37.265906772541335</c:v>
                </c:pt>
                <c:pt idx="22">
                  <c:v>35.956076284077092</c:v>
                </c:pt>
                <c:pt idx="23">
                  <c:v>34.59292651762275</c:v>
                </c:pt>
                <c:pt idx="24">
                  <c:v>33.165120220869419</c:v>
                </c:pt>
                <c:pt idx="25">
                  <c:v>31.642711921842469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79.612821469730832</c:v>
                </c:pt>
                <c:pt idx="1">
                  <c:v>82.688963097635224</c:v>
                </c:pt>
                <c:pt idx="2">
                  <c:v>85.479387036776188</c:v>
                </c:pt>
                <c:pt idx="3">
                  <c:v>83.542835711687289</c:v>
                </c:pt>
                <c:pt idx="4">
                  <c:v>81.058116059095425</c:v>
                </c:pt>
                <c:pt idx="5">
                  <c:v>82.549295002506071</c:v>
                </c:pt>
                <c:pt idx="6">
                  <c:v>76.719420390784506</c:v>
                </c:pt>
                <c:pt idx="7">
                  <c:v>78.800967862228148</c:v>
                </c:pt>
                <c:pt idx="8">
                  <c:v>81.383808635125675</c:v>
                </c:pt>
                <c:pt idx="9">
                  <c:v>79.477337666061146</c:v>
                </c:pt>
                <c:pt idx="10">
                  <c:v>75.159084818828688</c:v>
                </c:pt>
                <c:pt idx="11">
                  <c:v>71.696382317687267</c:v>
                </c:pt>
                <c:pt idx="12">
                  <c:v>72.275769173593574</c:v>
                </c:pt>
                <c:pt idx="13">
                  <c:v>71.245866652378496</c:v>
                </c:pt>
                <c:pt idx="14">
                  <c:v>70.079950980514013</c:v>
                </c:pt>
                <c:pt idx="15">
                  <c:v>68.657786687450482</c:v>
                </c:pt>
                <c:pt idx="16">
                  <c:v>67.209000788882122</c:v>
                </c:pt>
                <c:pt idx="17">
                  <c:v>65.73167011930073</c:v>
                </c:pt>
                <c:pt idx="18">
                  <c:v>64.260950501558483</c:v>
                </c:pt>
                <c:pt idx="19">
                  <c:v>62.788187835259485</c:v>
                </c:pt>
                <c:pt idx="20">
                  <c:v>61.342698279916583</c:v>
                </c:pt>
                <c:pt idx="21">
                  <c:v>59.894972943348272</c:v>
                </c:pt>
                <c:pt idx="22">
                  <c:v>58.451629414127247</c:v>
                </c:pt>
                <c:pt idx="23">
                  <c:v>57.012535581853378</c:v>
                </c:pt>
                <c:pt idx="24">
                  <c:v>55.574111493917734</c:v>
                </c:pt>
                <c:pt idx="25">
                  <c:v>54.081515253742396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81.796733763054789</c:v>
                </c:pt>
                <c:pt idx="1">
                  <c:v>77.166409762801464</c:v>
                </c:pt>
                <c:pt idx="2">
                  <c:v>80.022541105424523</c:v>
                </c:pt>
                <c:pt idx="3">
                  <c:v>86.628224055075279</c:v>
                </c:pt>
                <c:pt idx="4">
                  <c:v>82.98040370376296</c:v>
                </c:pt>
                <c:pt idx="5">
                  <c:v>85.319574958039198</c:v>
                </c:pt>
                <c:pt idx="6">
                  <c:v>84.654733946667918</c:v>
                </c:pt>
                <c:pt idx="7">
                  <c:v>87.430632094190656</c:v>
                </c:pt>
                <c:pt idx="8">
                  <c:v>90.944523473738073</c:v>
                </c:pt>
                <c:pt idx="9">
                  <c:v>92.014908477826779</c:v>
                </c:pt>
                <c:pt idx="10">
                  <c:v>87.669648909751515</c:v>
                </c:pt>
                <c:pt idx="11">
                  <c:v>82.99204768243743</c:v>
                </c:pt>
                <c:pt idx="12">
                  <c:v>88.37278257506766</c:v>
                </c:pt>
                <c:pt idx="13">
                  <c:v>89.239759562025355</c:v>
                </c:pt>
                <c:pt idx="14">
                  <c:v>89.967271304714544</c:v>
                </c:pt>
                <c:pt idx="15">
                  <c:v>90.374064132677617</c:v>
                </c:pt>
                <c:pt idx="16">
                  <c:v>90.750217176974971</c:v>
                </c:pt>
                <c:pt idx="17">
                  <c:v>91.087295834463077</c:v>
                </c:pt>
                <c:pt idx="18">
                  <c:v>91.432185299449685</c:v>
                </c:pt>
                <c:pt idx="19">
                  <c:v>91.778920388030073</c:v>
                </c:pt>
                <c:pt idx="20">
                  <c:v>92.169002230721091</c:v>
                </c:pt>
                <c:pt idx="21">
                  <c:v>92.55793999192224</c:v>
                </c:pt>
                <c:pt idx="22">
                  <c:v>92.953410298414482</c:v>
                </c:pt>
                <c:pt idx="23">
                  <c:v>93.358101509162893</c:v>
                </c:pt>
                <c:pt idx="24">
                  <c:v>93.75959973482783</c:v>
                </c:pt>
                <c:pt idx="25">
                  <c:v>94.078490654732917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19.127238856009388</c:v>
                </c:pt>
                <c:pt idx="1">
                  <c:v>19.07757784621819</c:v>
                </c:pt>
                <c:pt idx="2">
                  <c:v>20.368250481843667</c:v>
                </c:pt>
                <c:pt idx="3">
                  <c:v>20.175315344994765</c:v>
                </c:pt>
                <c:pt idx="4">
                  <c:v>21.144871842335959</c:v>
                </c:pt>
                <c:pt idx="5">
                  <c:v>20.356142697396557</c:v>
                </c:pt>
                <c:pt idx="6">
                  <c:v>21.583500320178867</c:v>
                </c:pt>
                <c:pt idx="7">
                  <c:v>21.372729351211824</c:v>
                </c:pt>
                <c:pt idx="8">
                  <c:v>21.402369355418081</c:v>
                </c:pt>
                <c:pt idx="9">
                  <c:v>20.71664687381265</c:v>
                </c:pt>
                <c:pt idx="10">
                  <c:v>21.804077830462987</c:v>
                </c:pt>
                <c:pt idx="11">
                  <c:v>24.655868030020542</c:v>
                </c:pt>
                <c:pt idx="12">
                  <c:v>22.839514143185752</c:v>
                </c:pt>
                <c:pt idx="13">
                  <c:v>23.253985156125747</c:v>
                </c:pt>
                <c:pt idx="14">
                  <c:v>23.632444949178335</c:v>
                </c:pt>
                <c:pt idx="15">
                  <c:v>23.930702613234551</c:v>
                </c:pt>
                <c:pt idx="16">
                  <c:v>24.236503369319617</c:v>
                </c:pt>
                <c:pt idx="17">
                  <c:v>24.539784146268072</c:v>
                </c:pt>
                <c:pt idx="18" formatCode="General">
                  <c:v>24.838884340716472</c:v>
                </c:pt>
                <c:pt idx="19" formatCode="General">
                  <c:v>25.138434599153687</c:v>
                </c:pt>
                <c:pt idx="20" formatCode="General">
                  <c:v>25.456773508503815</c:v>
                </c:pt>
                <c:pt idx="21" formatCode="General">
                  <c:v>25.777619980867353</c:v>
                </c:pt>
                <c:pt idx="22">
                  <c:v>26.103870491051367</c:v>
                </c:pt>
                <c:pt idx="23">
                  <c:v>26.463838512935823</c:v>
                </c:pt>
                <c:pt idx="24">
                  <c:v>26.832849143145655</c:v>
                </c:pt>
                <c:pt idx="25">
                  <c:v>27.152597710085701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23.220407936091927</c:v>
                </c:pt>
                <c:pt idx="1">
                  <c:v>23.089290919416161</c:v>
                </c:pt>
                <c:pt idx="2">
                  <c:v>23.344480327749551</c:v>
                </c:pt>
                <c:pt idx="3">
                  <c:v>24.300736185416579</c:v>
                </c:pt>
                <c:pt idx="4">
                  <c:v>24.316209619584246</c:v>
                </c:pt>
                <c:pt idx="5">
                  <c:v>22.514232571981477</c:v>
                </c:pt>
                <c:pt idx="6">
                  <c:v>23.393268640520368</c:v>
                </c:pt>
                <c:pt idx="7">
                  <c:v>22.998303650703892</c:v>
                </c:pt>
                <c:pt idx="8">
                  <c:v>22.944868784000107</c:v>
                </c:pt>
                <c:pt idx="9">
                  <c:v>21.008326603647653</c:v>
                </c:pt>
                <c:pt idx="10">
                  <c:v>22.085014756147945</c:v>
                </c:pt>
                <c:pt idx="11">
                  <c:v>24.173458641899749</c:v>
                </c:pt>
                <c:pt idx="12">
                  <c:v>22.436918832653344</c:v>
                </c:pt>
                <c:pt idx="13">
                  <c:v>22.658483897581146</c:v>
                </c:pt>
                <c:pt idx="14">
                  <c:v>22.871261754041839</c:v>
                </c:pt>
                <c:pt idx="15">
                  <c:v>23.017040115073868</c:v>
                </c:pt>
                <c:pt idx="16">
                  <c:v>23.168163116700899</c:v>
                </c:pt>
                <c:pt idx="17">
                  <c:v>23.335074300348644</c:v>
                </c:pt>
                <c:pt idx="18" formatCode="General">
                  <c:v>23.529057051699127</c:v>
                </c:pt>
                <c:pt idx="19" formatCode="General">
                  <c:v>23.749487660259163</c:v>
                </c:pt>
                <c:pt idx="20" formatCode="General">
                  <c:v>23.989974611443412</c:v>
                </c:pt>
                <c:pt idx="21" formatCode="General">
                  <c:v>24.244139607730304</c:v>
                </c:pt>
                <c:pt idx="22">
                  <c:v>24.527975019761719</c:v>
                </c:pt>
                <c:pt idx="23">
                  <c:v>24.807625731749685</c:v>
                </c:pt>
                <c:pt idx="24">
                  <c:v>25.057306194191785</c:v>
                </c:pt>
                <c:pt idx="25">
                  <c:v>25.302343090143872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57.996767141455507</c:v>
                </c:pt>
                <c:pt idx="1">
                  <c:v>61.482116591824372</c:v>
                </c:pt>
                <c:pt idx="2">
                  <c:v>65.389899779645233</c:v>
                </c:pt>
                <c:pt idx="3">
                  <c:v>68.721796446044465</c:v>
                </c:pt>
                <c:pt idx="4">
                  <c:v>71.737881945067542</c:v>
                </c:pt>
                <c:pt idx="5">
                  <c:v>70.608524473567812</c:v>
                </c:pt>
                <c:pt idx="6">
                  <c:v>74.847020293872376</c:v>
                </c:pt>
                <c:pt idx="7">
                  <c:v>75.570208847550361</c:v>
                </c:pt>
                <c:pt idx="8">
                  <c:v>77.738266197290599</c:v>
                </c:pt>
                <c:pt idx="9">
                  <c:v>74.870391845580897</c:v>
                </c:pt>
                <c:pt idx="10">
                  <c:v>78.763706331327327</c:v>
                </c:pt>
                <c:pt idx="11">
                  <c:v>88.14545257269819</c:v>
                </c:pt>
                <c:pt idx="12">
                  <c:v>83.393906270353781</c:v>
                </c:pt>
                <c:pt idx="13">
                  <c:v>85.078451162497956</c:v>
                </c:pt>
                <c:pt idx="14">
                  <c:v>86.63512637198464</c:v>
                </c:pt>
                <c:pt idx="15">
                  <c:v>87.913110382128778</c:v>
                </c:pt>
                <c:pt idx="16">
                  <c:v>89.136464288761729</c:v>
                </c:pt>
                <c:pt idx="17">
                  <c:v>90.302961061587339</c:v>
                </c:pt>
                <c:pt idx="18" formatCode="General">
                  <c:v>91.452266120108561</c:v>
                </c:pt>
                <c:pt idx="19" formatCode="General">
                  <c:v>92.582382925614681</c:v>
                </c:pt>
                <c:pt idx="20" formatCode="General">
                  <c:v>93.740163399343729</c:v>
                </c:pt>
                <c:pt idx="21" formatCode="General">
                  <c:v>94.885052974454624</c:v>
                </c:pt>
                <c:pt idx="22" formatCode="General">
                  <c:v>96.017034249691648</c:v>
                </c:pt>
                <c:pt idx="23" formatCode="General">
                  <c:v>97.143630556114573</c:v>
                </c:pt>
                <c:pt idx="24" formatCode="General">
                  <c:v>98.295778298299211</c:v>
                </c:pt>
                <c:pt idx="25" formatCode="General">
                  <c:v>99.391763660028559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27.528991607811584</c:v>
                </c:pt>
                <c:pt idx="1">
                  <c:v>24.526835929531398</c:v>
                </c:pt>
                <c:pt idx="2">
                  <c:v>26.422976663327262</c:v>
                </c:pt>
                <c:pt idx="3">
                  <c:v>24.857766996701894</c:v>
                </c:pt>
                <c:pt idx="4">
                  <c:v>31.971696024967066</c:v>
                </c:pt>
                <c:pt idx="5">
                  <c:v>32.955729304934025</c:v>
                </c:pt>
                <c:pt idx="6">
                  <c:v>34.861592163397553</c:v>
                </c:pt>
                <c:pt idx="7">
                  <c:v>41.002290709498965</c:v>
                </c:pt>
                <c:pt idx="8">
                  <c:v>40.821563269240407</c:v>
                </c:pt>
                <c:pt idx="9">
                  <c:v>44.386371903668348</c:v>
                </c:pt>
                <c:pt idx="10">
                  <c:v>45.268698281440834</c:v>
                </c:pt>
                <c:pt idx="11">
                  <c:v>45.814191221150125</c:v>
                </c:pt>
                <c:pt idx="12">
                  <c:v>50.420196358409953</c:v>
                </c:pt>
                <c:pt idx="13">
                  <c:v>53.262650321566447</c:v>
                </c:pt>
                <c:pt idx="14">
                  <c:v>56.076862450420457</c:v>
                </c:pt>
                <c:pt idx="15">
                  <c:v>58.74355090176838</c:v>
                </c:pt>
                <c:pt idx="16">
                  <c:v>61.424242816833306</c:v>
                </c:pt>
                <c:pt idx="17">
                  <c:v>64.113960004941433</c:v>
                </c:pt>
                <c:pt idx="18" formatCode="General">
                  <c:v>66.826323701457397</c:v>
                </c:pt>
                <c:pt idx="19" formatCode="General">
                  <c:v>69.568515377626497</c:v>
                </c:pt>
                <c:pt idx="20" formatCode="General">
                  <c:v>72.373158557209507</c:v>
                </c:pt>
                <c:pt idx="21" formatCode="General">
                  <c:v>75.209255238474242</c:v>
                </c:pt>
                <c:pt idx="22" formatCode="General">
                  <c:v>78.089279421080022</c:v>
                </c:pt>
                <c:pt idx="23" formatCode="General">
                  <c:v>81.014086640341418</c:v>
                </c:pt>
                <c:pt idx="24" formatCode="General">
                  <c:v>83.97239759194585</c:v>
                </c:pt>
                <c:pt idx="25" formatCode="General">
                  <c:v>86.897506272215622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3.8733782824631069</c:v>
                </c:pt>
                <c:pt idx="1">
                  <c:v>3.6115314668414418</c:v>
                </c:pt>
                <c:pt idx="2">
                  <c:v>3.7857487827788154</c:v>
                </c:pt>
                <c:pt idx="3">
                  <c:v>3.7435605546279591</c:v>
                </c:pt>
                <c:pt idx="4">
                  <c:v>4.7111857597636373</c:v>
                </c:pt>
                <c:pt idx="5">
                  <c:v>4.9051365859860159</c:v>
                </c:pt>
                <c:pt idx="6">
                  <c:v>5.0671407493707319</c:v>
                </c:pt>
                <c:pt idx="7">
                  <c:v>6.0577933994328275</c:v>
                </c:pt>
                <c:pt idx="8">
                  <c:v>6.0279943222046102</c:v>
                </c:pt>
                <c:pt idx="9">
                  <c:v>6.578561204223317</c:v>
                </c:pt>
                <c:pt idx="10">
                  <c:v>6.4476222159681775</c:v>
                </c:pt>
                <c:pt idx="11">
                  <c:v>6.5613289776810166</c:v>
                </c:pt>
                <c:pt idx="12">
                  <c:v>7.2670228833389681</c:v>
                </c:pt>
                <c:pt idx="13">
                  <c:v>7.6646878260308018</c:v>
                </c:pt>
                <c:pt idx="14">
                  <c:v>8.062789275026585</c:v>
                </c:pt>
                <c:pt idx="15">
                  <c:v>8.4398418889310154</c:v>
                </c:pt>
                <c:pt idx="16">
                  <c:v>8.8165315588969619</c:v>
                </c:pt>
                <c:pt idx="17">
                  <c:v>9.1935946567044091</c:v>
                </c:pt>
                <c:pt idx="18" formatCode="General">
                  <c:v>9.5808156068739052</c:v>
                </c:pt>
                <c:pt idx="19" formatCode="General">
                  <c:v>9.9723027161616535</c:v>
                </c:pt>
                <c:pt idx="20" formatCode="General">
                  <c:v>10.372917886556515</c:v>
                </c:pt>
                <c:pt idx="21" formatCode="General">
                  <c:v>10.778079898394592</c:v>
                </c:pt>
                <c:pt idx="22" formatCode="General">
                  <c:v>11.186908836205193</c:v>
                </c:pt>
                <c:pt idx="23" formatCode="General">
                  <c:v>11.599691444700223</c:v>
                </c:pt>
                <c:pt idx="24" formatCode="General">
                  <c:v>12.017757981609476</c:v>
                </c:pt>
                <c:pt idx="25" formatCode="General">
                  <c:v>12.433209938147845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16.616234489753442</c:v>
                </c:pt>
                <c:pt idx="1">
                  <c:v>20.361585003226281</c:v>
                </c:pt>
                <c:pt idx="2">
                  <c:v>15.790555618543539</c:v>
                </c:pt>
                <c:pt idx="3">
                  <c:v>16.267658971329688</c:v>
                </c:pt>
                <c:pt idx="4">
                  <c:v>15.350778775323599</c:v>
                </c:pt>
                <c:pt idx="5">
                  <c:v>12.122928146391121</c:v>
                </c:pt>
                <c:pt idx="6">
                  <c:v>12.125995927604178</c:v>
                </c:pt>
                <c:pt idx="7">
                  <c:v>11.368617394449826</c:v>
                </c:pt>
                <c:pt idx="8">
                  <c:v>12.720307938567519</c:v>
                </c:pt>
                <c:pt idx="9">
                  <c:v>11.216688886783054</c:v>
                </c:pt>
                <c:pt idx="10">
                  <c:v>13.639110431609287</c:v>
                </c:pt>
                <c:pt idx="11">
                  <c:v>12.746212687164032</c:v>
                </c:pt>
                <c:pt idx="12">
                  <c:v>11.164465766541911</c:v>
                </c:pt>
                <c:pt idx="13">
                  <c:v>10.800745567978719</c:v>
                </c:pt>
                <c:pt idx="14">
                  <c:v>10.417846567551578</c:v>
                </c:pt>
                <c:pt idx="15">
                  <c:v>10.211834925835916</c:v>
                </c:pt>
                <c:pt idx="16">
                  <c:v>10.013749107549721</c:v>
                </c:pt>
                <c:pt idx="17">
                  <c:v>9.7948269730671793</c:v>
                </c:pt>
                <c:pt idx="18">
                  <c:v>9.5427854499795295</c:v>
                </c:pt>
                <c:pt idx="19">
                  <c:v>9.2651817945888997</c:v>
                </c:pt>
                <c:pt idx="20">
                  <c:v>8.9766106915793493</c:v>
                </c:pt>
                <c:pt idx="21">
                  <c:v>8.6680325922672381</c:v>
                </c:pt>
                <c:pt idx="22">
                  <c:v>8.3408159855913091</c:v>
                </c:pt>
                <c:pt idx="23">
                  <c:v>7.9955635055192138</c:v>
                </c:pt>
                <c:pt idx="24">
                  <c:v>7.6580793411935248</c:v>
                </c:pt>
                <c:pt idx="25">
                  <c:v>7.7058614990605854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56.524426453629268</c:v>
                </c:pt>
                <c:pt idx="1">
                  <c:v>52.960689382505599</c:v>
                </c:pt>
                <c:pt idx="2">
                  <c:v>52.846160203911651</c:v>
                </c:pt>
                <c:pt idx="3">
                  <c:v>50.466105734122344</c:v>
                </c:pt>
                <c:pt idx="4">
                  <c:v>53.820856270100066</c:v>
                </c:pt>
                <c:pt idx="5">
                  <c:v>46.025436259197228</c:v>
                </c:pt>
                <c:pt idx="6">
                  <c:v>52.044327567603638</c:v>
                </c:pt>
                <c:pt idx="7">
                  <c:v>46.508456690733603</c:v>
                </c:pt>
                <c:pt idx="8">
                  <c:v>50.682298024415182</c:v>
                </c:pt>
                <c:pt idx="9">
                  <c:v>53.767766538395819</c:v>
                </c:pt>
                <c:pt idx="10">
                  <c:v>48.860036424462947</c:v>
                </c:pt>
                <c:pt idx="11">
                  <c:v>44.274057869261426</c:v>
                </c:pt>
                <c:pt idx="12">
                  <c:v>46.397423996855188</c:v>
                </c:pt>
                <c:pt idx="13">
                  <c:v>45.803369853815369</c:v>
                </c:pt>
                <c:pt idx="14">
                  <c:v>45.06244634656808</c:v>
                </c:pt>
                <c:pt idx="15">
                  <c:v>44.100068352899285</c:v>
                </c:pt>
                <c:pt idx="16">
                  <c:v>43.073127776080156</c:v>
                </c:pt>
                <c:pt idx="17">
                  <c:v>41.985832903318951</c:v>
                </c:pt>
                <c:pt idx="18">
                  <c:v>40.871731928157558</c:v>
                </c:pt>
                <c:pt idx="19">
                  <c:v>39.710586703305147</c:v>
                </c:pt>
                <c:pt idx="20">
                  <c:v>38.518700834726047</c:v>
                </c:pt>
                <c:pt idx="21">
                  <c:v>37.265906772541335</c:v>
                </c:pt>
                <c:pt idx="22">
                  <c:v>35.956076284077092</c:v>
                </c:pt>
                <c:pt idx="23">
                  <c:v>34.59292651762275</c:v>
                </c:pt>
                <c:pt idx="24">
                  <c:v>33.165120220869419</c:v>
                </c:pt>
                <c:pt idx="25">
                  <c:v>31.642711921842469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79.612821469730832</c:v>
                </c:pt>
                <c:pt idx="1">
                  <c:v>82.688963097635224</c:v>
                </c:pt>
                <c:pt idx="2">
                  <c:v>85.479387036776188</c:v>
                </c:pt>
                <c:pt idx="3">
                  <c:v>83.542835711687289</c:v>
                </c:pt>
                <c:pt idx="4">
                  <c:v>81.058116059095425</c:v>
                </c:pt>
                <c:pt idx="5">
                  <c:v>82.549295002506071</c:v>
                </c:pt>
                <c:pt idx="6">
                  <c:v>76.719420390784506</c:v>
                </c:pt>
                <c:pt idx="7">
                  <c:v>78.800967862228148</c:v>
                </c:pt>
                <c:pt idx="8">
                  <c:v>81.383808635125675</c:v>
                </c:pt>
                <c:pt idx="9">
                  <c:v>79.477337666061146</c:v>
                </c:pt>
                <c:pt idx="10">
                  <c:v>75.159084818828688</c:v>
                </c:pt>
                <c:pt idx="11">
                  <c:v>71.696382317687267</c:v>
                </c:pt>
                <c:pt idx="12">
                  <c:v>72.275769173593574</c:v>
                </c:pt>
                <c:pt idx="13">
                  <c:v>71.245866652378496</c:v>
                </c:pt>
                <c:pt idx="14">
                  <c:v>70.079950980514013</c:v>
                </c:pt>
                <c:pt idx="15">
                  <c:v>68.657786687450482</c:v>
                </c:pt>
                <c:pt idx="16">
                  <c:v>67.209000788882122</c:v>
                </c:pt>
                <c:pt idx="17">
                  <c:v>65.73167011930073</c:v>
                </c:pt>
                <c:pt idx="18">
                  <c:v>64.260950501558483</c:v>
                </c:pt>
                <c:pt idx="19">
                  <c:v>62.788187835259485</c:v>
                </c:pt>
                <c:pt idx="20">
                  <c:v>61.342698279916583</c:v>
                </c:pt>
                <c:pt idx="21">
                  <c:v>59.894972943348272</c:v>
                </c:pt>
                <c:pt idx="22">
                  <c:v>58.451629414127247</c:v>
                </c:pt>
                <c:pt idx="23">
                  <c:v>57.012535581853378</c:v>
                </c:pt>
                <c:pt idx="24">
                  <c:v>55.574111493917734</c:v>
                </c:pt>
                <c:pt idx="25">
                  <c:v>54.081515253742396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81.796733763054789</c:v>
                </c:pt>
                <c:pt idx="1">
                  <c:v>77.166409762801464</c:v>
                </c:pt>
                <c:pt idx="2">
                  <c:v>80.022541105424523</c:v>
                </c:pt>
                <c:pt idx="3">
                  <c:v>86.628224055075279</c:v>
                </c:pt>
                <c:pt idx="4">
                  <c:v>82.98040370376296</c:v>
                </c:pt>
                <c:pt idx="5">
                  <c:v>85.319574958039198</c:v>
                </c:pt>
                <c:pt idx="6">
                  <c:v>84.654733946667918</c:v>
                </c:pt>
                <c:pt idx="7">
                  <c:v>87.430632094190656</c:v>
                </c:pt>
                <c:pt idx="8">
                  <c:v>90.944523473738073</c:v>
                </c:pt>
                <c:pt idx="9">
                  <c:v>92.014908477826779</c:v>
                </c:pt>
                <c:pt idx="10">
                  <c:v>87.669648909751515</c:v>
                </c:pt>
                <c:pt idx="11">
                  <c:v>82.99204768243743</c:v>
                </c:pt>
                <c:pt idx="12">
                  <c:v>88.37278257506766</c:v>
                </c:pt>
                <c:pt idx="13">
                  <c:v>89.239759562025355</c:v>
                </c:pt>
                <c:pt idx="14">
                  <c:v>89.967271304714544</c:v>
                </c:pt>
                <c:pt idx="15">
                  <c:v>90.374064132677617</c:v>
                </c:pt>
                <c:pt idx="16">
                  <c:v>90.750217176974971</c:v>
                </c:pt>
                <c:pt idx="17">
                  <c:v>91.087295834463077</c:v>
                </c:pt>
                <c:pt idx="18">
                  <c:v>91.432185299449685</c:v>
                </c:pt>
                <c:pt idx="19">
                  <c:v>91.778920388030073</c:v>
                </c:pt>
                <c:pt idx="20">
                  <c:v>92.169002230721091</c:v>
                </c:pt>
                <c:pt idx="21">
                  <c:v>92.55793999192224</c:v>
                </c:pt>
                <c:pt idx="22">
                  <c:v>92.953410298414482</c:v>
                </c:pt>
                <c:pt idx="23">
                  <c:v>93.358101509162893</c:v>
                </c:pt>
                <c:pt idx="24">
                  <c:v>93.75959973482783</c:v>
                </c:pt>
                <c:pt idx="25">
                  <c:v>94.078490654732917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19.127238856009388</c:v>
                </c:pt>
                <c:pt idx="1">
                  <c:v>19.07757784621819</c:v>
                </c:pt>
                <c:pt idx="2">
                  <c:v>20.368250481843667</c:v>
                </c:pt>
                <c:pt idx="3">
                  <c:v>20.175315344994765</c:v>
                </c:pt>
                <c:pt idx="4">
                  <c:v>21.144871842335959</c:v>
                </c:pt>
                <c:pt idx="5">
                  <c:v>20.356142697396557</c:v>
                </c:pt>
                <c:pt idx="6">
                  <c:v>21.583500320178867</c:v>
                </c:pt>
                <c:pt idx="7">
                  <c:v>21.372729351211824</c:v>
                </c:pt>
                <c:pt idx="8">
                  <c:v>21.402369355418081</c:v>
                </c:pt>
                <c:pt idx="9">
                  <c:v>20.71664687381265</c:v>
                </c:pt>
                <c:pt idx="10">
                  <c:v>21.804077830462987</c:v>
                </c:pt>
                <c:pt idx="11">
                  <c:v>24.655868030020542</c:v>
                </c:pt>
                <c:pt idx="12">
                  <c:v>22.839514143185752</c:v>
                </c:pt>
                <c:pt idx="13">
                  <c:v>23.253985156125747</c:v>
                </c:pt>
                <c:pt idx="14">
                  <c:v>23.632444949178335</c:v>
                </c:pt>
                <c:pt idx="15">
                  <c:v>23.930702613234551</c:v>
                </c:pt>
                <c:pt idx="16">
                  <c:v>24.236503369319617</c:v>
                </c:pt>
                <c:pt idx="17">
                  <c:v>24.539784146268072</c:v>
                </c:pt>
                <c:pt idx="18" formatCode="General">
                  <c:v>24.838884340716472</c:v>
                </c:pt>
                <c:pt idx="19" formatCode="General">
                  <c:v>25.138434599153687</c:v>
                </c:pt>
                <c:pt idx="20" formatCode="General">
                  <c:v>25.456773508503815</c:v>
                </c:pt>
                <c:pt idx="21" formatCode="General">
                  <c:v>25.777619980867353</c:v>
                </c:pt>
                <c:pt idx="22">
                  <c:v>26.103870491051367</c:v>
                </c:pt>
                <c:pt idx="23">
                  <c:v>26.463838512935823</c:v>
                </c:pt>
                <c:pt idx="24">
                  <c:v>26.832849143145655</c:v>
                </c:pt>
                <c:pt idx="25">
                  <c:v>27.152597710085701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23.220407936091927</c:v>
                </c:pt>
                <c:pt idx="1">
                  <c:v>23.089290919416161</c:v>
                </c:pt>
                <c:pt idx="2">
                  <c:v>23.344480327749551</c:v>
                </c:pt>
                <c:pt idx="3">
                  <c:v>24.300736185416579</c:v>
                </c:pt>
                <c:pt idx="4">
                  <c:v>24.316209619584246</c:v>
                </c:pt>
                <c:pt idx="5">
                  <c:v>22.514232571981477</c:v>
                </c:pt>
                <c:pt idx="6">
                  <c:v>23.393268640520368</c:v>
                </c:pt>
                <c:pt idx="7">
                  <c:v>22.998303650703892</c:v>
                </c:pt>
                <c:pt idx="8">
                  <c:v>22.944868784000107</c:v>
                </c:pt>
                <c:pt idx="9">
                  <c:v>21.008326603647653</c:v>
                </c:pt>
                <c:pt idx="10">
                  <c:v>22.085014756147945</c:v>
                </c:pt>
                <c:pt idx="11">
                  <c:v>24.173458641899749</c:v>
                </c:pt>
                <c:pt idx="12">
                  <c:v>22.436918832653344</c:v>
                </c:pt>
                <c:pt idx="13">
                  <c:v>22.658483897581146</c:v>
                </c:pt>
                <c:pt idx="14">
                  <c:v>22.871261754041839</c:v>
                </c:pt>
                <c:pt idx="15">
                  <c:v>23.017040115073868</c:v>
                </c:pt>
                <c:pt idx="16">
                  <c:v>23.168163116700899</c:v>
                </c:pt>
                <c:pt idx="17">
                  <c:v>23.335074300348644</c:v>
                </c:pt>
                <c:pt idx="18" formatCode="General">
                  <c:v>23.529057051699127</c:v>
                </c:pt>
                <c:pt idx="19" formatCode="General">
                  <c:v>23.749487660259163</c:v>
                </c:pt>
                <c:pt idx="20" formatCode="General">
                  <c:v>23.989974611443412</c:v>
                </c:pt>
                <c:pt idx="21" formatCode="General">
                  <c:v>24.244139607730304</c:v>
                </c:pt>
                <c:pt idx="22">
                  <c:v>24.527975019761719</c:v>
                </c:pt>
                <c:pt idx="23">
                  <c:v>24.807625731749685</c:v>
                </c:pt>
                <c:pt idx="24">
                  <c:v>25.057306194191785</c:v>
                </c:pt>
                <c:pt idx="25">
                  <c:v>25.302343090143872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57.996767141455507</c:v>
                </c:pt>
                <c:pt idx="1">
                  <c:v>61.482116591824372</c:v>
                </c:pt>
                <c:pt idx="2">
                  <c:v>65.389899779645233</c:v>
                </c:pt>
                <c:pt idx="3">
                  <c:v>68.721796446044465</c:v>
                </c:pt>
                <c:pt idx="4">
                  <c:v>71.737881945067542</c:v>
                </c:pt>
                <c:pt idx="5">
                  <c:v>70.608524473567812</c:v>
                </c:pt>
                <c:pt idx="6">
                  <c:v>74.847020293872376</c:v>
                </c:pt>
                <c:pt idx="7">
                  <c:v>75.570208847550361</c:v>
                </c:pt>
                <c:pt idx="8">
                  <c:v>77.738266197290599</c:v>
                </c:pt>
                <c:pt idx="9">
                  <c:v>74.870391845580897</c:v>
                </c:pt>
                <c:pt idx="10">
                  <c:v>78.763706331327327</c:v>
                </c:pt>
                <c:pt idx="11">
                  <c:v>88.14545257269819</c:v>
                </c:pt>
                <c:pt idx="12">
                  <c:v>83.393906270353781</c:v>
                </c:pt>
                <c:pt idx="13">
                  <c:v>85.078451162497956</c:v>
                </c:pt>
                <c:pt idx="14">
                  <c:v>86.63512637198464</c:v>
                </c:pt>
                <c:pt idx="15">
                  <c:v>87.913110382128778</c:v>
                </c:pt>
                <c:pt idx="16">
                  <c:v>89.136464288761729</c:v>
                </c:pt>
                <c:pt idx="17">
                  <c:v>90.302961061587339</c:v>
                </c:pt>
                <c:pt idx="18" formatCode="General">
                  <c:v>91.452266120108561</c:v>
                </c:pt>
                <c:pt idx="19" formatCode="General">
                  <c:v>92.582382925614681</c:v>
                </c:pt>
                <c:pt idx="20" formatCode="General">
                  <c:v>93.740163399343729</c:v>
                </c:pt>
                <c:pt idx="21" formatCode="General">
                  <c:v>94.885052974454624</c:v>
                </c:pt>
                <c:pt idx="22" formatCode="General">
                  <c:v>96.017034249691648</c:v>
                </c:pt>
                <c:pt idx="23" formatCode="General">
                  <c:v>97.143630556114573</c:v>
                </c:pt>
                <c:pt idx="24" formatCode="General">
                  <c:v>98.295778298299211</c:v>
                </c:pt>
                <c:pt idx="25" formatCode="General">
                  <c:v>99.391763660028559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27.528991607811584</c:v>
                </c:pt>
                <c:pt idx="1">
                  <c:v>24.526835929531398</c:v>
                </c:pt>
                <c:pt idx="2">
                  <c:v>26.422976663327262</c:v>
                </c:pt>
                <c:pt idx="3">
                  <c:v>24.857766996701894</c:v>
                </c:pt>
                <c:pt idx="4">
                  <c:v>31.971696024967066</c:v>
                </c:pt>
                <c:pt idx="5">
                  <c:v>32.955729304934025</c:v>
                </c:pt>
                <c:pt idx="6">
                  <c:v>34.861592163397553</c:v>
                </c:pt>
                <c:pt idx="7">
                  <c:v>41.002290709498965</c:v>
                </c:pt>
                <c:pt idx="8">
                  <c:v>40.821563269240407</c:v>
                </c:pt>
                <c:pt idx="9">
                  <c:v>44.386371903668348</c:v>
                </c:pt>
                <c:pt idx="10">
                  <c:v>45.268698281440834</c:v>
                </c:pt>
                <c:pt idx="11">
                  <c:v>45.814191221150125</c:v>
                </c:pt>
                <c:pt idx="12">
                  <c:v>50.420196358409953</c:v>
                </c:pt>
                <c:pt idx="13">
                  <c:v>53.262650321566447</c:v>
                </c:pt>
                <c:pt idx="14">
                  <c:v>56.076862450420457</c:v>
                </c:pt>
                <c:pt idx="15">
                  <c:v>58.74355090176838</c:v>
                </c:pt>
                <c:pt idx="16">
                  <c:v>61.424242816833306</c:v>
                </c:pt>
                <c:pt idx="17">
                  <c:v>64.113960004941433</c:v>
                </c:pt>
                <c:pt idx="18" formatCode="General">
                  <c:v>66.826323701457397</c:v>
                </c:pt>
                <c:pt idx="19" formatCode="General">
                  <c:v>69.568515377626497</c:v>
                </c:pt>
                <c:pt idx="20" formatCode="General">
                  <c:v>72.373158557209507</c:v>
                </c:pt>
                <c:pt idx="21" formatCode="General">
                  <c:v>75.209255238474242</c:v>
                </c:pt>
                <c:pt idx="22" formatCode="General">
                  <c:v>78.089279421080022</c:v>
                </c:pt>
                <c:pt idx="23" formatCode="General">
                  <c:v>81.014086640341418</c:v>
                </c:pt>
                <c:pt idx="24" formatCode="General">
                  <c:v>83.97239759194585</c:v>
                </c:pt>
                <c:pt idx="25" formatCode="General">
                  <c:v>86.897506272215622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3.8733782824631069</c:v>
                </c:pt>
                <c:pt idx="1">
                  <c:v>3.6115314668414418</c:v>
                </c:pt>
                <c:pt idx="2">
                  <c:v>3.7857487827788154</c:v>
                </c:pt>
                <c:pt idx="3">
                  <c:v>3.7435605546279591</c:v>
                </c:pt>
                <c:pt idx="4">
                  <c:v>4.7111857597636373</c:v>
                </c:pt>
                <c:pt idx="5">
                  <c:v>4.9051365859860159</c:v>
                </c:pt>
                <c:pt idx="6">
                  <c:v>5.0671407493707319</c:v>
                </c:pt>
                <c:pt idx="7">
                  <c:v>6.0577933994328275</c:v>
                </c:pt>
                <c:pt idx="8">
                  <c:v>6.0279943222046102</c:v>
                </c:pt>
                <c:pt idx="9">
                  <c:v>6.578561204223317</c:v>
                </c:pt>
                <c:pt idx="10">
                  <c:v>6.4476222159681775</c:v>
                </c:pt>
                <c:pt idx="11">
                  <c:v>6.5613289776810166</c:v>
                </c:pt>
                <c:pt idx="12">
                  <c:v>7.2670228833389681</c:v>
                </c:pt>
                <c:pt idx="13">
                  <c:v>7.6646878260308018</c:v>
                </c:pt>
                <c:pt idx="14">
                  <c:v>8.062789275026585</c:v>
                </c:pt>
                <c:pt idx="15">
                  <c:v>8.4398418889310154</c:v>
                </c:pt>
                <c:pt idx="16">
                  <c:v>8.8165315588969619</c:v>
                </c:pt>
                <c:pt idx="17">
                  <c:v>9.1935946567044091</c:v>
                </c:pt>
                <c:pt idx="18" formatCode="General">
                  <c:v>9.5808156068739052</c:v>
                </c:pt>
                <c:pt idx="19" formatCode="General">
                  <c:v>9.9723027161616535</c:v>
                </c:pt>
                <c:pt idx="20" formatCode="General">
                  <c:v>10.372917886556515</c:v>
                </c:pt>
                <c:pt idx="21" formatCode="General">
                  <c:v>10.778079898394592</c:v>
                </c:pt>
                <c:pt idx="22" formatCode="General">
                  <c:v>11.186908836205193</c:v>
                </c:pt>
                <c:pt idx="23" formatCode="General">
                  <c:v>11.599691444700223</c:v>
                </c:pt>
                <c:pt idx="24" formatCode="General">
                  <c:v>12.017757981609476</c:v>
                </c:pt>
                <c:pt idx="25" formatCode="General">
                  <c:v>12.433209938147845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24.102596362576236</c:v>
                </c:pt>
                <c:pt idx="1">
                  <c:v>14.183300364112393</c:v>
                </c:pt>
                <c:pt idx="2">
                  <c:v>19.421346286134263</c:v>
                </c:pt>
                <c:pt idx="3">
                  <c:v>16.977989355188413</c:v>
                </c:pt>
                <c:pt idx="4">
                  <c:v>17.214231385988612</c:v>
                </c:pt>
                <c:pt idx="5">
                  <c:v>20.904907709566579</c:v>
                </c:pt>
                <c:pt idx="6">
                  <c:v>5.8279615010554489</c:v>
                </c:pt>
                <c:pt idx="7">
                  <c:v>7.5153466427710578</c:v>
                </c:pt>
                <c:pt idx="8">
                  <c:v>2.9839149876190834</c:v>
                </c:pt>
                <c:pt idx="9">
                  <c:v>7.6306487121480968</c:v>
                </c:pt>
                <c:pt idx="10">
                  <c:v>21.60435703815736</c:v>
                </c:pt>
                <c:pt idx="11">
                  <c:v>31.971867218245318</c:v>
                </c:pt>
                <c:pt idx="12">
                  <c:v>8.1240276607282826</c:v>
                </c:pt>
                <c:pt idx="13">
                  <c:v>5.2382896258478802</c:v>
                </c:pt>
                <c:pt idx="14">
                  <c:v>15.840371289699782</c:v>
                </c:pt>
                <c:pt idx="15">
                  <c:v>14.806091320208942</c:v>
                </c:pt>
                <c:pt idx="16">
                  <c:v>8.1400750868599037</c:v>
                </c:pt>
                <c:pt idx="17">
                  <c:v>30.435906806230715</c:v>
                </c:pt>
                <c:pt idx="18">
                  <c:v>8.1573870890888447</c:v>
                </c:pt>
                <c:pt idx="19">
                  <c:v>0.32699841461554252</c:v>
                </c:pt>
                <c:pt idx="20">
                  <c:v>28.794983635680271</c:v>
                </c:pt>
                <c:pt idx="21">
                  <c:v>5.5647932127122175</c:v>
                </c:pt>
                <c:pt idx="22">
                  <c:v>9.6247047758183299</c:v>
                </c:pt>
                <c:pt idx="23">
                  <c:v>10.221920167931522</c:v>
                </c:pt>
                <c:pt idx="24">
                  <c:v>6.5635579453883768</c:v>
                </c:pt>
                <c:pt idx="25">
                  <c:v>35.179425405626382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30.244811610713377</c:v>
                </c:pt>
                <c:pt idx="1">
                  <c:v>16.112607291191637</c:v>
                </c:pt>
                <c:pt idx="2">
                  <c:v>23.390051459224406</c:v>
                </c:pt>
                <c:pt idx="3">
                  <c:v>19.437588711278941</c:v>
                </c:pt>
                <c:pt idx="4">
                  <c:v>19.864044283928589</c:v>
                </c:pt>
                <c:pt idx="5">
                  <c:v>27.135651992226393</c:v>
                </c:pt>
                <c:pt idx="6">
                  <c:v>7.6348477670791377</c:v>
                </c:pt>
                <c:pt idx="7">
                  <c:v>8.3807864519040827</c:v>
                </c:pt>
                <c:pt idx="8">
                  <c:v>3.1990610559493602</c:v>
                </c:pt>
                <c:pt idx="9">
                  <c:v>8.4581312083440992</c:v>
                </c:pt>
                <c:pt idx="10">
                  <c:v>24.639475197535592</c:v>
                </c:pt>
                <c:pt idx="11">
                  <c:v>33.441916247876797</c:v>
                </c:pt>
                <c:pt idx="12">
                  <c:v>7.4871064128290925</c:v>
                </c:pt>
                <c:pt idx="13">
                  <c:v>5.8239728591321116</c:v>
                </c:pt>
                <c:pt idx="14">
                  <c:v>14.023663490474902</c:v>
                </c:pt>
                <c:pt idx="15">
                  <c:v>12.914478716908018</c:v>
                </c:pt>
                <c:pt idx="16">
                  <c:v>7.5944360858868274</c:v>
                </c:pt>
                <c:pt idx="17">
                  <c:v>29.814686111521695</c:v>
                </c:pt>
                <c:pt idx="18">
                  <c:v>8.2871739547844143</c:v>
                </c:pt>
                <c:pt idx="19">
                  <c:v>0.36073257427191818</c:v>
                </c:pt>
                <c:pt idx="20">
                  <c:v>27.673792531299821</c:v>
                </c:pt>
                <c:pt idx="21">
                  <c:v>6.412105370384837</c:v>
                </c:pt>
                <c:pt idx="22">
                  <c:v>8.1706567228852798</c:v>
                </c:pt>
                <c:pt idx="23">
                  <c:v>9.7380589619627962</c:v>
                </c:pt>
                <c:pt idx="24">
                  <c:v>5.337919846322837</c:v>
                </c:pt>
                <c:pt idx="25">
                  <c:v>34.119243084082981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31.216495954586566</c:v>
                </c:pt>
                <c:pt idx="1">
                  <c:v>22.515547072978215</c:v>
                </c:pt>
                <c:pt idx="2">
                  <c:v>27.998641296750684</c:v>
                </c:pt>
                <c:pt idx="3">
                  <c:v>24.716539579130931</c:v>
                </c:pt>
                <c:pt idx="4">
                  <c:v>23.109144193541088</c:v>
                </c:pt>
                <c:pt idx="5">
                  <c:v>34.528665205074077</c:v>
                </c:pt>
                <c:pt idx="6">
                  <c:v>7.2502558120025276</c:v>
                </c:pt>
                <c:pt idx="7">
                  <c:v>9.8558075814364123</c:v>
                </c:pt>
                <c:pt idx="8">
                  <c:v>4.2173974327000634</c:v>
                </c:pt>
                <c:pt idx="9">
                  <c:v>10.273898381606827</c:v>
                </c:pt>
                <c:pt idx="10">
                  <c:v>24.955260900625152</c:v>
                </c:pt>
                <c:pt idx="11">
                  <c:v>28.5661247691936</c:v>
                </c:pt>
                <c:pt idx="12">
                  <c:v>6.9849338066581907</c:v>
                </c:pt>
                <c:pt idx="13">
                  <c:v>6.4221307291383729</c:v>
                </c:pt>
                <c:pt idx="14">
                  <c:v>13.654711503560344</c:v>
                </c:pt>
                <c:pt idx="15">
                  <c:v>14.661291969450831</c:v>
                </c:pt>
                <c:pt idx="16">
                  <c:v>7.3373075455430206</c:v>
                </c:pt>
                <c:pt idx="17">
                  <c:v>36.080051313205885</c:v>
                </c:pt>
                <c:pt idx="18">
                  <c:v>9.7801712946147319</c:v>
                </c:pt>
                <c:pt idx="19">
                  <c:v>0.28311864777187951</c:v>
                </c:pt>
                <c:pt idx="20">
                  <c:v>24.576154508286553</c:v>
                </c:pt>
                <c:pt idx="21">
                  <c:v>9.4358031609317639</c:v>
                </c:pt>
                <c:pt idx="22">
                  <c:v>10.018954111255848</c:v>
                </c:pt>
                <c:pt idx="23">
                  <c:v>10.746705566596649</c:v>
                </c:pt>
                <c:pt idx="24">
                  <c:v>4.8108401607792377</c:v>
                </c:pt>
                <c:pt idx="25">
                  <c:v>34.690047502580562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6.1422152481371413</c:v>
                </c:pt>
                <c:pt idx="1">
                  <c:v>1.929306927079244</c:v>
                </c:pt>
                <c:pt idx="2">
                  <c:v>3.968705173090143</c:v>
                </c:pt>
                <c:pt idx="3">
                  <c:v>2.4595993560905285</c:v>
                </c:pt>
                <c:pt idx="4">
                  <c:v>2.6498128979399773</c:v>
                </c:pt>
                <c:pt idx="5">
                  <c:v>6.2307442826598134</c:v>
                </c:pt>
                <c:pt idx="6">
                  <c:v>1.8068862660236888</c:v>
                </c:pt>
                <c:pt idx="7">
                  <c:v>0.86543980913302487</c:v>
                </c:pt>
                <c:pt idx="8">
                  <c:v>0.21514606833027683</c:v>
                </c:pt>
                <c:pt idx="9">
                  <c:v>0.82748249619600234</c:v>
                </c:pt>
                <c:pt idx="10">
                  <c:v>3.0351181593782321</c:v>
                </c:pt>
                <c:pt idx="11">
                  <c:v>1.470049029631479</c:v>
                </c:pt>
                <c:pt idx="12">
                  <c:v>-0.63692124789919013</c:v>
                </c:pt>
                <c:pt idx="13">
                  <c:v>0.58568323328423144</c:v>
                </c:pt>
                <c:pt idx="14">
                  <c:v>-1.8167077992248792</c:v>
                </c:pt>
                <c:pt idx="15">
                  <c:v>-1.8916126033009242</c:v>
                </c:pt>
                <c:pt idx="16">
                  <c:v>-0.54563900097307627</c:v>
                </c:pt>
                <c:pt idx="17">
                  <c:v>-0.62122069470902019</c:v>
                </c:pt>
                <c:pt idx="18">
                  <c:v>0.12978686569556963</c:v>
                </c:pt>
                <c:pt idx="19">
                  <c:v>3.3734159656375662E-2</c:v>
                </c:pt>
                <c:pt idx="20">
                  <c:v>-1.1211911043804506</c:v>
                </c:pt>
                <c:pt idx="21">
                  <c:v>0.84731215767261947</c:v>
                </c:pt>
                <c:pt idx="22">
                  <c:v>-1.4540480529330502</c:v>
                </c:pt>
                <c:pt idx="23">
                  <c:v>-0.48386120596872573</c:v>
                </c:pt>
                <c:pt idx="24">
                  <c:v>-1.2256380990655398</c:v>
                </c:pt>
                <c:pt idx="25">
                  <c:v>-1.060182321543401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0.97168434387318925</c:v>
                </c:pt>
                <c:pt idx="1">
                  <c:v>6.4029397817865785</c:v>
                </c:pt>
                <c:pt idx="2">
                  <c:v>4.6085898375262779</c:v>
                </c:pt>
                <c:pt idx="3">
                  <c:v>5.2789508678519894</c:v>
                </c:pt>
                <c:pt idx="4">
                  <c:v>3.2450999096124988</c:v>
                </c:pt>
                <c:pt idx="5">
                  <c:v>7.3930132128476842</c:v>
                </c:pt>
                <c:pt idx="6">
                  <c:v>-0.38459195507661015</c:v>
                </c:pt>
                <c:pt idx="7">
                  <c:v>1.4750211295323297</c:v>
                </c:pt>
                <c:pt idx="8">
                  <c:v>1.0183363767507032</c:v>
                </c:pt>
                <c:pt idx="9">
                  <c:v>1.8157671732627279</c:v>
                </c:pt>
                <c:pt idx="10">
                  <c:v>0.31578570308955989</c:v>
                </c:pt>
                <c:pt idx="11">
                  <c:v>-4.8757914786831975</c:v>
                </c:pt>
                <c:pt idx="12">
                  <c:v>-0.50217260617090176</c:v>
                </c:pt>
                <c:pt idx="13">
                  <c:v>0.59815787000626131</c:v>
                </c:pt>
                <c:pt idx="14">
                  <c:v>-0.36895198691455811</c:v>
                </c:pt>
                <c:pt idx="15">
                  <c:v>1.7468132525428128</c:v>
                </c:pt>
                <c:pt idx="16">
                  <c:v>-0.25712854034380683</c:v>
                </c:pt>
                <c:pt idx="17">
                  <c:v>6.2653652016841903</c:v>
                </c:pt>
                <c:pt idx="18">
                  <c:v>1.4929973398303176</c:v>
                </c:pt>
                <c:pt idx="19">
                  <c:v>-7.7613926500038677E-2</c:v>
                </c:pt>
                <c:pt idx="20">
                  <c:v>-3.0976380230132676</c:v>
                </c:pt>
                <c:pt idx="21">
                  <c:v>3.0236977905469269</c:v>
                </c:pt>
                <c:pt idx="22">
                  <c:v>1.8482973883705682</c:v>
                </c:pt>
                <c:pt idx="23">
                  <c:v>1.0086466046338529</c:v>
                </c:pt>
                <c:pt idx="24">
                  <c:v>-0.5270796855435993</c:v>
                </c:pt>
                <c:pt idx="25">
                  <c:v>0.57080441849758046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6.387213265575105</c:v>
                </c:pt>
                <c:pt idx="1">
                  <c:v>7.5669348558316365</c:v>
                </c:pt>
                <c:pt idx="2">
                  <c:v>7.115908862964984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3.7585894429180859</c:v>
                </c:pt>
                <c:pt idx="1">
                  <c:v>4.0312054609345669</c:v>
                </c:pt>
                <c:pt idx="2">
                  <c:v>5.1324972925915615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1.5444158982224927</c:v>
                </c:pt>
                <c:pt idx="1">
                  <c:v>1.9101588871267827</c:v>
                </c:pt>
                <c:pt idx="2">
                  <c:v>1.6527210378271766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1.9915747270545032</c:v>
                </c:pt>
                <c:pt idx="1">
                  <c:v>2.0967849275586463</c:v>
                </c:pt>
                <c:pt idx="2">
                  <c:v>2.2466656290459266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0.7907405951444082</c:v>
                </c:pt>
                <c:pt idx="1">
                  <c:v>0.80037154543300559</c:v>
                </c:pt>
                <c:pt idx="2">
                  <c:v>0.96137041818067215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2.0221298961323364</c:v>
                </c:pt>
                <c:pt idx="1">
                  <c:v>2.1161357749355387</c:v>
                </c:pt>
                <c:pt idx="2">
                  <c:v>2.3419708815888418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5.7251772295617602</c:v>
                </c:pt>
                <c:pt idx="1">
                  <c:v>6.1645384372501155</c:v>
                </c:pt>
                <c:pt idx="2">
                  <c:v>5.6886385479876616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8.472578279519217</c:v>
                </c:pt>
                <c:pt idx="1">
                  <c:v>8.3668169257904843</c:v>
                </c:pt>
                <c:pt idx="2">
                  <c:v>6.5117475299402301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2.1528758339525402</c:v>
                </c:pt>
                <c:pt idx="1">
                  <c:v>1.8731955488355161</c:v>
                </c:pt>
                <c:pt idx="2">
                  <c:v>1.5922399635862987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8.0655471625624369</c:v>
                </c:pt>
                <c:pt idx="1">
                  <c:v>7.4593219642683577</c:v>
                </c:pt>
                <c:pt idx="2">
                  <c:v>8.2245732285064683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2.1617161173872086</c:v>
                </c:pt>
                <c:pt idx="1">
                  <c:v>2.0733640619730478</c:v>
                </c:pt>
                <c:pt idx="2">
                  <c:v>2.2294240743070746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8.6654922160061348E-2</c:v>
                </c:pt>
                <c:pt idx="1">
                  <c:v>9.0251509086112278E-2</c:v>
                </c:pt>
                <c:pt idx="2">
                  <c:v>6.4537880801274608E-2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7.6307008047234541</c:v>
                </c:pt>
                <c:pt idx="1">
                  <c:v>6.9236928301437892</c:v>
                </c:pt>
                <c:pt idx="2">
                  <c:v>5.6022199268466633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1.4746760263390426</c:v>
                </c:pt>
                <c:pt idx="1">
                  <c:v>1.6042415555745568</c:v>
                </c:pt>
                <c:pt idx="2">
                  <c:v>2.150924160089851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2.5505568402913776</c:v>
                </c:pt>
                <c:pt idx="1">
                  <c:v>2.0442126718202238</c:v>
                </c:pt>
                <c:pt idx="2">
                  <c:v>2.2838554481464759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2.7088195443390548</c:v>
                </c:pt>
                <c:pt idx="1">
                  <c:v>2.4363602834053788</c:v>
                </c:pt>
                <c:pt idx="2">
                  <c:v>2.4497489244235395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5.1466770952001086</c:v>
                </c:pt>
                <c:pt idx="1">
                  <c:v>5.8519457136842172</c:v>
                </c:pt>
                <c:pt idx="2">
                  <c:v>6.3823876979777525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4.4991849509054882</c:v>
                </c:pt>
                <c:pt idx="1">
                  <c:v>4.8630809616481834</c:v>
                </c:pt>
                <c:pt idx="2">
                  <c:v>5.6342211921809522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4.5617893363548632</c:v>
                </c:pt>
                <c:pt idx="1">
                  <c:v>4.9697756760567602</c:v>
                </c:pt>
                <c:pt idx="2">
                  <c:v>5.2678098214989966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5.5398224253337265</c:v>
                </c:pt>
                <c:pt idx="1">
                  <c:v>6.7890557077552236</c:v>
                </c:pt>
                <c:pt idx="2">
                  <c:v>7.8709293674915717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1.3881522340510135</c:v>
                </c:pt>
                <c:pt idx="1">
                  <c:v>1.4570969657345718</c:v>
                </c:pt>
                <c:pt idx="2">
                  <c:v>1.4639470439308238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4.1977149727445866</c:v>
                </c:pt>
                <c:pt idx="1">
                  <c:v>3.5085736171337043</c:v>
                </c:pt>
                <c:pt idx="2">
                  <c:v>3.1126389954455682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3.9236296981926793</c:v>
                </c:pt>
                <c:pt idx="1">
                  <c:v>3.2310672126405793</c:v>
                </c:pt>
                <c:pt idx="2">
                  <c:v>3.3420925147943703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2.1571284186751294</c:v>
                </c:pt>
                <c:pt idx="1">
                  <c:v>1.9000483080650661</c:v>
                </c:pt>
                <c:pt idx="2">
                  <c:v>1.6725647833628201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1.7393497259593382</c:v>
                </c:pt>
                <c:pt idx="1">
                  <c:v>1.3354915964650316</c:v>
                </c:pt>
                <c:pt idx="2">
                  <c:v>1.096647752784278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9.3225845566999954</c:v>
                </c:pt>
                <c:pt idx="1">
                  <c:v>8.5362770008488873</c:v>
                </c:pt>
                <c:pt idx="2">
                  <c:v>7.9077170236981731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4.3724732953982937E-2</c:v>
                </c:pt>
                <c:pt idx="1">
                  <c:v>2.8569439930044211</c:v>
                </c:pt>
                <c:pt idx="2">
                  <c:v>-7.3940232466341627E-2</c:v>
                </c:pt>
                <c:pt idx="3">
                  <c:v>7.6807486150144655</c:v>
                </c:pt>
                <c:pt idx="4">
                  <c:v>1.7188905952907021</c:v>
                </c:pt>
                <c:pt idx="5">
                  <c:v>-5.3779640848540993</c:v>
                </c:pt>
                <c:pt idx="6">
                  <c:v>4.2403184275587193</c:v>
                </c:pt>
                <c:pt idx="7">
                  <c:v>20.52565382783844</c:v>
                </c:pt>
                <c:pt idx="8">
                  <c:v>7.3746241256597713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19.018726081870085</c:v>
                </c:pt>
                <c:pt idx="1">
                  <c:v>12.188896262027985</c:v>
                </c:pt>
                <c:pt idx="2">
                  <c:v>15.831317465899703</c:v>
                </c:pt>
                <c:pt idx="3">
                  <c:v>31.373587967755178</c:v>
                </c:pt>
                <c:pt idx="4">
                  <c:v>19.708622949228378</c:v>
                </c:pt>
                <c:pt idx="5">
                  <c:v>13.879472122619738</c:v>
                </c:pt>
                <c:pt idx="6">
                  <c:v>29.214539171750697</c:v>
                </c:pt>
                <c:pt idx="7">
                  <c:v>67.801788318679229</c:v>
                </c:pt>
                <c:pt idx="8">
                  <c:v>33.90767738178333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0.97168434387318925</c:v>
                </c:pt>
                <c:pt idx="1">
                  <c:v>6.4029397817865785</c:v>
                </c:pt>
                <c:pt idx="2">
                  <c:v>4.6085898375262779</c:v>
                </c:pt>
                <c:pt idx="3">
                  <c:v>5.2789508678519894</c:v>
                </c:pt>
                <c:pt idx="4">
                  <c:v>3.2450999096124988</c:v>
                </c:pt>
                <c:pt idx="5">
                  <c:v>7.3930132128476842</c:v>
                </c:pt>
                <c:pt idx="6">
                  <c:v>-0.38459195507661015</c:v>
                </c:pt>
                <c:pt idx="7">
                  <c:v>1.4750211295323297</c:v>
                </c:pt>
                <c:pt idx="8">
                  <c:v>1.0183363767507032</c:v>
                </c:pt>
                <c:pt idx="9">
                  <c:v>1.8157671732627279</c:v>
                </c:pt>
                <c:pt idx="10">
                  <c:v>0.31578570308955989</c:v>
                </c:pt>
                <c:pt idx="11">
                  <c:v>-4.8757914786831975</c:v>
                </c:pt>
                <c:pt idx="12">
                  <c:v>-0.50217260617090176</c:v>
                </c:pt>
                <c:pt idx="13">
                  <c:v>0.59815787000626131</c:v>
                </c:pt>
                <c:pt idx="14">
                  <c:v>-0.36895198691455811</c:v>
                </c:pt>
                <c:pt idx="15">
                  <c:v>1.7468132525428128</c:v>
                </c:pt>
                <c:pt idx="16">
                  <c:v>-0.25712854034380683</c:v>
                </c:pt>
                <c:pt idx="17">
                  <c:v>6.2653652016841903</c:v>
                </c:pt>
                <c:pt idx="18">
                  <c:v>1.4929973398303176</c:v>
                </c:pt>
                <c:pt idx="19">
                  <c:v>-7.7613926500038677E-2</c:v>
                </c:pt>
                <c:pt idx="20">
                  <c:v>-3.0976380230132676</c:v>
                </c:pt>
                <c:pt idx="21">
                  <c:v>3.0236977905469269</c:v>
                </c:pt>
                <c:pt idx="22">
                  <c:v>1.8482973883705682</c:v>
                </c:pt>
                <c:pt idx="23">
                  <c:v>1.0086466046338529</c:v>
                </c:pt>
                <c:pt idx="24">
                  <c:v>-0.5270796855435993</c:v>
                </c:pt>
                <c:pt idx="25">
                  <c:v>0.57080441849758046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15.968297866581514</c:v>
                </c:pt>
                <c:pt idx="1">
                  <c:v>17.939379515201811</c:v>
                </c:pt>
                <c:pt idx="2">
                  <c:v>14.163790318713838</c:v>
                </c:pt>
                <c:pt idx="3">
                  <c:v>17.119378701849708</c:v>
                </c:pt>
                <c:pt idx="4">
                  <c:v>14.213680106241391</c:v>
                </c:pt>
                <c:pt idx="5">
                  <c:v>22.304939191874304</c:v>
                </c:pt>
                <c:pt idx="6">
                  <c:v>2.4904725516732031</c:v>
                </c:pt>
                <c:pt idx="7">
                  <c:v>6.6306638857987492</c:v>
                </c:pt>
                <c:pt idx="8">
                  <c:v>2.3208569113195039</c:v>
                </c:pt>
                <c:pt idx="9">
                  <c:v>6.2751824059265795</c:v>
                </c:pt>
                <c:pt idx="10">
                  <c:v>11.497363417032652</c:v>
                </c:pt>
                <c:pt idx="11">
                  <c:v>10.450215909095947</c:v>
                </c:pt>
                <c:pt idx="12">
                  <c:v>3.4292562135237921</c:v>
                </c:pt>
                <c:pt idx="13">
                  <c:v>3.8242369709674779</c:v>
                </c:pt>
                <c:pt idx="14">
                  <c:v>4.9702722871061713</c:v>
                </c:pt>
                <c:pt idx="15">
                  <c:v>7.817030302455632</c:v>
                </c:pt>
                <c:pt idx="16">
                  <c:v>3.0970833886991032</c:v>
                </c:pt>
                <c:pt idx="17">
                  <c:v>25.117016438125983</c:v>
                </c:pt>
                <c:pt idx="18">
                  <c:v>6.201182941910659</c:v>
                </c:pt>
                <c:pt idx="19">
                  <c:v>5.5388587718538357E-2</c:v>
                </c:pt>
                <c:pt idx="20">
                  <c:v>8.8688897343701409</c:v>
                </c:pt>
                <c:pt idx="21">
                  <c:v>6.9624277315295622</c:v>
                </c:pt>
                <c:pt idx="22">
                  <c:v>5.6225874753890857</c:v>
                </c:pt>
                <c:pt idx="23">
                  <c:v>6.5663087866388992</c:v>
                </c:pt>
                <c:pt idx="24">
                  <c:v>1.3565685501473823</c:v>
                </c:pt>
                <c:pt idx="25">
                  <c:v>17.662157531722702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automation/Data/Results/Workbooks/LEPs/DO_LEP/DO_LEP_Database.Main.xlsx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Dorset</v>
      </c>
      <c r="L1" s="19" t="str">
        <f>CONCATENATE("Industry Table 1.1  Employment by Industry Sector (SIC 2007), ",B$5,"-",F$5,", ",Info!B5)</f>
        <v>Industry Table 1.1  Employment by Industry Sector (SIC 2007), 2015-2035, Dorset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9.0700000000000038</v>
      </c>
      <c r="N5" s="11">
        <f t="shared" si="1"/>
        <v>9.8249999999999922</v>
      </c>
      <c r="O5" s="11">
        <f t="shared" si="1"/>
        <v>11.390000000000018</v>
      </c>
      <c r="P5" s="11">
        <f t="shared" si="1"/>
        <v>11.680000000000005</v>
      </c>
      <c r="Q5" s="11">
        <f t="shared" si="1"/>
        <v>12.021999999999997</v>
      </c>
      <c r="R5" s="40">
        <f t="shared" ref="R5:R10" si="2">IF(D$5-B$5 &lt;&gt; 0,(EXP(LN(D7/B7)/(D$5-B$5))-1)*100,0)</f>
        <v>4.660616209588575</v>
      </c>
      <c r="S5" s="40">
        <f t="shared" si="0"/>
        <v>0.3606656867820357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30.625000000000021</v>
      </c>
      <c r="N6" s="11">
        <f t="shared" si="1"/>
        <v>31.692999999999991</v>
      </c>
      <c r="O6" s="11">
        <f t="shared" si="1"/>
        <v>31.649000000000012</v>
      </c>
      <c r="P6" s="11">
        <f t="shared" si="1"/>
        <v>30.126000000000055</v>
      </c>
      <c r="Q6" s="11">
        <f t="shared" si="1"/>
        <v>28.583999999999993</v>
      </c>
      <c r="R6" s="40">
        <f t="shared" si="2"/>
        <v>0.65996591348804756</v>
      </c>
      <c r="S6" s="40">
        <f t="shared" si="0"/>
        <v>-0.67676245670549307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9.0700000000000038</v>
      </c>
      <c r="C7" s="11">
        <f t="array" ref="C7:C12">MMULT(aggregation!$B$3:$W$8,'Ind T2'!C5:C26)</f>
        <v>9.8249999999999922</v>
      </c>
      <c r="D7" s="11">
        <f t="array" ref="D7:D12">MMULT(aggregation!$B$3:$W$8,'Ind T2'!D5:D26)</f>
        <v>11.390000000000018</v>
      </c>
      <c r="E7" s="11">
        <f t="array" ref="E7:E12">MMULT(aggregation!$B$3:$W$8,'Ind T2'!E5:E26)</f>
        <v>11.680000000000005</v>
      </c>
      <c r="F7" s="11">
        <f t="array" ref="F7:F12">MMULT(aggregation!$B$3:$W$8,'Ind T2'!F5:F26)</f>
        <v>12.021999999999997</v>
      </c>
      <c r="G7" s="11"/>
      <c r="H7" s="11">
        <f>F7-D7</f>
        <v>0.63199999999997836</v>
      </c>
      <c r="I7" s="11">
        <f t="array" ref="I7:I12">MMULT(aggregation!$B$3:$W$8,'RD T1'!AB7:AB28)</f>
        <v>5.5791807411964021</v>
      </c>
      <c r="J7" s="11">
        <f>SUM(H7:I7)</f>
        <v>6.2111807411963804</v>
      </c>
      <c r="K7" s="11"/>
      <c r="L7" t="str">
        <f t="shared" si="1"/>
        <v>Construction</v>
      </c>
      <c r="M7" s="11">
        <f t="shared" si="1"/>
        <v>26.093</v>
      </c>
      <c r="N7" s="11">
        <f t="shared" si="1"/>
        <v>31.805999999999955</v>
      </c>
      <c r="O7" s="11">
        <f t="shared" si="1"/>
        <v>31.208000000000041</v>
      </c>
      <c r="P7" s="11">
        <f t="shared" si="1"/>
        <v>34.393999999999878</v>
      </c>
      <c r="Q7" s="11">
        <f t="shared" si="1"/>
        <v>38.811000000000071</v>
      </c>
      <c r="R7" s="40">
        <f>IF(D$5-B$5 &lt;&gt; 0,(EXP(LN(D9/B9)/(D$5-B$5))-1)*100,0)</f>
        <v>3.6450068564145566</v>
      </c>
      <c r="S7" s="40">
        <f t="shared" si="0"/>
        <v>1.4641433534728465</v>
      </c>
    </row>
    <row r="8" spans="1:19" x14ac:dyDescent="0.2">
      <c r="A8" t="str">
        <f>name!C5</f>
        <v>Manufacturing</v>
      </c>
      <c r="B8" s="11">
        <v>30.625000000000021</v>
      </c>
      <c r="C8" s="11">
        <v>31.692999999999991</v>
      </c>
      <c r="D8" s="11">
        <v>31.649000000000012</v>
      </c>
      <c r="E8" s="11">
        <v>30.126000000000055</v>
      </c>
      <c r="F8" s="11">
        <v>28.583999999999993</v>
      </c>
      <c r="G8" s="11"/>
      <c r="H8" s="11">
        <f t="shared" ref="H8:H12" si="3">F8-D8</f>
        <v>-3.065000000000019</v>
      </c>
      <c r="I8" s="11">
        <v>12.784702516547558</v>
      </c>
      <c r="J8" s="11">
        <f t="shared" ref="J8:J12" si="4">SUM(H8:I8)</f>
        <v>9.7197025165475388</v>
      </c>
      <c r="K8" s="11"/>
      <c r="L8" t="str">
        <f t="shared" si="1"/>
        <v>Trade, accomod. and transport</v>
      </c>
      <c r="M8" s="11">
        <f t="shared" si="1"/>
        <v>100.14699999999993</v>
      </c>
      <c r="N8" s="11">
        <f t="shared" si="1"/>
        <v>104.05599999999983</v>
      </c>
      <c r="O8" s="11">
        <f t="shared" si="1"/>
        <v>104.413</v>
      </c>
      <c r="P8" s="11">
        <f t="shared" si="1"/>
        <v>106.75999999999999</v>
      </c>
      <c r="Q8" s="11">
        <f t="shared" si="1"/>
        <v>110.822</v>
      </c>
      <c r="R8" s="40">
        <f t="shared" si="2"/>
        <v>0.83779163857462535</v>
      </c>
      <c r="S8" s="40">
        <f t="shared" si="0"/>
        <v>0.39793046105618401</v>
      </c>
    </row>
    <row r="9" spans="1:19" x14ac:dyDescent="0.2">
      <c r="A9" t="str">
        <f>name!C6</f>
        <v>Construction</v>
      </c>
      <c r="B9" s="11">
        <v>26.093</v>
      </c>
      <c r="C9" s="11">
        <v>31.805999999999955</v>
      </c>
      <c r="D9" s="11">
        <v>31.208000000000041</v>
      </c>
      <c r="E9" s="11">
        <v>34.393999999999878</v>
      </c>
      <c r="F9" s="11">
        <v>38.811000000000071</v>
      </c>
      <c r="G9" s="11"/>
      <c r="H9" s="11">
        <f t="shared" si="3"/>
        <v>7.60300000000003</v>
      </c>
      <c r="I9" s="11">
        <v>14.709760009036984</v>
      </c>
      <c r="J9" s="11">
        <f t="shared" si="4"/>
        <v>22.312760009037014</v>
      </c>
      <c r="K9" s="11"/>
      <c r="L9" t="str">
        <f t="shared" si="1"/>
        <v>Business and other services</v>
      </c>
      <c r="M9" s="11">
        <f t="shared" si="1"/>
        <v>108.35799999999996</v>
      </c>
      <c r="N9" s="11">
        <f t="shared" si="1"/>
        <v>119.17200000000001</v>
      </c>
      <c r="O9" s="11">
        <f t="shared" si="1"/>
        <v>116.78000000000002</v>
      </c>
      <c r="P9" s="11">
        <f t="shared" si="1"/>
        <v>123.18499999999997</v>
      </c>
      <c r="Q9" s="11">
        <f t="shared" si="1"/>
        <v>130.62700000000001</v>
      </c>
      <c r="R9" s="40">
        <f t="shared" si="2"/>
        <v>1.5082868050692033</v>
      </c>
      <c r="S9" s="40">
        <f t="shared" si="0"/>
        <v>0.74982461569945702</v>
      </c>
    </row>
    <row r="10" spans="1:19" x14ac:dyDescent="0.2">
      <c r="A10" t="str">
        <f>name!C7</f>
        <v>Trade, accomod. and transport</v>
      </c>
      <c r="B10" s="11">
        <v>100.14699999999993</v>
      </c>
      <c r="C10" s="11">
        <v>104.05599999999983</v>
      </c>
      <c r="D10" s="11">
        <v>104.413</v>
      </c>
      <c r="E10" s="11">
        <v>106.75999999999999</v>
      </c>
      <c r="F10" s="11">
        <v>110.822</v>
      </c>
      <c r="G10" s="11"/>
      <c r="H10" s="11">
        <f t="shared" si="3"/>
        <v>6.409000000000006</v>
      </c>
      <c r="I10" s="11">
        <v>51.130949791750197</v>
      </c>
      <c r="J10" s="11">
        <f t="shared" si="4"/>
        <v>57.539949791750203</v>
      </c>
      <c r="K10" s="11"/>
      <c r="L10" t="str">
        <f t="shared" si="1"/>
        <v>Non-marketed services</v>
      </c>
      <c r="M10" s="11">
        <f t="shared" si="1"/>
        <v>103.06399999999985</v>
      </c>
      <c r="N10" s="11">
        <f t="shared" si="1"/>
        <v>107.48500000000003</v>
      </c>
      <c r="O10" s="11">
        <f t="shared" si="1"/>
        <v>104.25700000000003</v>
      </c>
      <c r="P10" s="11">
        <f t="shared" si="1"/>
        <v>109.24300000000002</v>
      </c>
      <c r="Q10" s="11">
        <f t="shared" si="1"/>
        <v>117.81999999999989</v>
      </c>
      <c r="R10" s="40">
        <f t="shared" si="2"/>
        <v>0.23044211500462541</v>
      </c>
      <c r="S10" s="40">
        <f t="shared" si="0"/>
        <v>0.81865971717123287</v>
      </c>
    </row>
    <row r="11" spans="1:19" x14ac:dyDescent="0.2">
      <c r="A11" t="str">
        <f>name!C8</f>
        <v>Business and other services</v>
      </c>
      <c r="B11" s="11">
        <v>108.35799999999996</v>
      </c>
      <c r="C11" s="11">
        <v>119.17200000000001</v>
      </c>
      <c r="D11" s="11">
        <v>116.78000000000002</v>
      </c>
      <c r="E11" s="11">
        <v>123.18499999999997</v>
      </c>
      <c r="F11" s="11">
        <v>130.62700000000001</v>
      </c>
      <c r="G11" s="11"/>
      <c r="H11" s="11">
        <f t="shared" si="3"/>
        <v>13.846999999999994</v>
      </c>
      <c r="I11" s="11">
        <v>60.64903311782264</v>
      </c>
      <c r="J11" s="11">
        <f t="shared" si="4"/>
        <v>74.496033117822634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103.06399999999985</v>
      </c>
      <c r="C12" s="11">
        <v>107.48500000000003</v>
      </c>
      <c r="D12" s="11">
        <v>104.25700000000003</v>
      </c>
      <c r="E12" s="11">
        <v>109.24300000000002</v>
      </c>
      <c r="F12" s="11">
        <v>117.81999999999989</v>
      </c>
      <c r="G12" s="11"/>
      <c r="H12" s="11">
        <f t="shared" si="3"/>
        <v>13.56299999999986</v>
      </c>
      <c r="I12" s="11">
        <v>59.082001545260482</v>
      </c>
      <c r="J12" s="11">
        <f t="shared" si="4"/>
        <v>72.645001545260342</v>
      </c>
      <c r="K12" s="11"/>
      <c r="L12" s="24" t="str">
        <f t="shared" ref="L12:Q12" si="5">A14</f>
        <v>All industries</v>
      </c>
      <c r="M12" s="34">
        <f t="shared" si="5"/>
        <v>377.35699999999974</v>
      </c>
      <c r="N12" s="34">
        <f t="shared" si="5"/>
        <v>404.03699999999981</v>
      </c>
      <c r="O12" s="34">
        <f t="shared" si="5"/>
        <v>399.69700000000012</v>
      </c>
      <c r="P12" s="34">
        <f t="shared" si="5"/>
        <v>415.38799999999992</v>
      </c>
      <c r="Q12" s="34">
        <f t="shared" si="5"/>
        <v>438.68599999999998</v>
      </c>
      <c r="R12" s="43">
        <f>IF(D$5-B$5 &lt;&gt; 0,(EXP(LN(D14/B14)/(D$5-B$5))-1)*100,0)</f>
        <v>1.1569428294504691</v>
      </c>
      <c r="S12" s="43">
        <f>F41</f>
        <v>0.62244341201385112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377.35699999999974</v>
      </c>
      <c r="C14" s="34">
        <f t="shared" ref="C14:F14" si="6">SUM(C7:C12)</f>
        <v>404.03699999999981</v>
      </c>
      <c r="D14" s="34">
        <f t="shared" si="6"/>
        <v>399.69700000000012</v>
      </c>
      <c r="E14" s="34">
        <f t="shared" si="6"/>
        <v>415.38799999999992</v>
      </c>
      <c r="F14" s="34">
        <f t="shared" si="6"/>
        <v>438.68599999999998</v>
      </c>
      <c r="G14" s="34"/>
      <c r="H14" s="34">
        <f>SUM(H7:H12)</f>
        <v>38.988999999999848</v>
      </c>
      <c r="I14" s="34">
        <f>SUM(I7:I12)</f>
        <v>203.93562772161425</v>
      </c>
      <c r="J14" s="34">
        <f t="shared" ref="J14" si="7">SUM(J7:J12)</f>
        <v>242.92462772161412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2.4035594940600045</v>
      </c>
      <c r="C20" s="18">
        <f t="shared" si="8"/>
        <v>2.4317079871397906</v>
      </c>
      <c r="D20" s="18">
        <f t="shared" si="8"/>
        <v>2.849658616401928</v>
      </c>
      <c r="E20" s="18">
        <f t="shared" si="8"/>
        <v>2.8118289406530779</v>
      </c>
      <c r="F20" s="18">
        <f t="shared" si="8"/>
        <v>2.7404567275910328</v>
      </c>
      <c r="G20" s="351"/>
      <c r="H20" s="40">
        <f>IF(D7&gt;0,(H7/D7)*100,0)</f>
        <v>5.5487269534677548</v>
      </c>
      <c r="I20" s="40">
        <f>IF(D7&gt;0,(I7/D7)*100,0)</f>
        <v>48.983149615420487</v>
      </c>
      <c r="J20" s="40">
        <f>IF(D7&gt;0,(J7/D7)*100,0)</f>
        <v>54.531876568888237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8.1156570568453859</v>
      </c>
      <c r="C21" s="18">
        <f t="shared" si="8"/>
        <v>7.8440835864042171</v>
      </c>
      <c r="D21" s="18">
        <f t="shared" si="8"/>
        <v>7.9182480729152331</v>
      </c>
      <c r="E21" s="18">
        <f t="shared" si="8"/>
        <v>7.2524964611399607</v>
      </c>
      <c r="F21" s="18">
        <f t="shared" si="8"/>
        <v>6.515822250995015</v>
      </c>
      <c r="G21" s="351"/>
      <c r="H21" s="40">
        <f t="shared" ref="H21:H25" si="9">IF(D8&gt;0,(H8/D8)*100,0)</f>
        <v>-9.6843502164365951</v>
      </c>
      <c r="I21" s="40">
        <f t="shared" ref="I21:I25" si="10">IF(D8&gt;0,(I8/D8)*100,0)</f>
        <v>40.395281103818611</v>
      </c>
      <c r="J21" s="40">
        <f t="shared" ref="J21:J27" si="11">IF(D8&gt;0,(J8/D8)*100,0)</f>
        <v>30.71093088738202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6.9146723129556413</v>
      </c>
      <c r="C22" s="18">
        <f t="shared" si="8"/>
        <v>7.8720513220323802</v>
      </c>
      <c r="D22" s="18">
        <f t="shared" si="8"/>
        <v>7.8079144952301451</v>
      </c>
      <c r="E22" s="18">
        <f t="shared" si="8"/>
        <v>8.2799695706182863</v>
      </c>
      <c r="F22" s="18">
        <f t="shared" si="8"/>
        <v>8.8471024833252194</v>
      </c>
      <c r="G22" s="351"/>
      <c r="H22" s="40">
        <f t="shared" si="9"/>
        <v>24.362342988977247</v>
      </c>
      <c r="I22" s="40">
        <f t="shared" si="10"/>
        <v>47.13458090565549</v>
      </c>
      <c r="J22" s="40">
        <f t="shared" si="11"/>
        <v>71.496923894632729</v>
      </c>
      <c r="K22" s="351"/>
    </row>
    <row r="23" spans="1:12" x14ac:dyDescent="0.2">
      <c r="A23" t="str">
        <f>$A$10</f>
        <v>Trade, accomod. and transport</v>
      </c>
      <c r="B23" s="18">
        <f t="shared" si="8"/>
        <v>26.539059829286327</v>
      </c>
      <c r="C23" s="18">
        <f t="shared" si="8"/>
        <v>25.75407697809851</v>
      </c>
      <c r="D23" s="18">
        <f t="shared" si="8"/>
        <v>26.123038201437581</v>
      </c>
      <c r="E23" s="18">
        <f t="shared" si="8"/>
        <v>25.701272063709112</v>
      </c>
      <c r="F23" s="18">
        <f t="shared" si="8"/>
        <v>25.262260477881675</v>
      </c>
      <c r="G23" s="351"/>
      <c r="H23" s="40">
        <f t="shared" si="9"/>
        <v>6.1381245630333447</v>
      </c>
      <c r="I23" s="40">
        <f t="shared" si="10"/>
        <v>48.96990776220413</v>
      </c>
      <c r="J23" s="40">
        <f t="shared" si="11"/>
        <v>55.108032325237474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28.714983424184538</v>
      </c>
      <c r="C24" s="18">
        <f t="shared" si="8"/>
        <v>29.495318498058364</v>
      </c>
      <c r="D24" s="18">
        <f t="shared" si="8"/>
        <v>29.217131977472931</v>
      </c>
      <c r="E24" s="18">
        <f t="shared" si="8"/>
        <v>29.655406511502498</v>
      </c>
      <c r="F24" s="18">
        <f t="shared" si="8"/>
        <v>29.776879134506235</v>
      </c>
      <c r="G24" s="351"/>
      <c r="H24" s="40">
        <f t="shared" si="9"/>
        <v>11.857338585374201</v>
      </c>
      <c r="I24" s="40">
        <f t="shared" si="10"/>
        <v>51.934434935624793</v>
      </c>
      <c r="J24" s="40">
        <f t="shared" si="11"/>
        <v>63.791773520998994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27.312067882668117</v>
      </c>
      <c r="C25" s="18">
        <f t="shared" si="8"/>
        <v>26.602761628266734</v>
      </c>
      <c r="D25" s="18">
        <f t="shared" si="8"/>
        <v>26.084008636542183</v>
      </c>
      <c r="E25" s="18">
        <f t="shared" si="8"/>
        <v>26.299026452377067</v>
      </c>
      <c r="F25" s="18">
        <f t="shared" si="8"/>
        <v>26.857478925700818</v>
      </c>
      <c r="G25" s="351"/>
      <c r="H25" s="40">
        <f t="shared" si="9"/>
        <v>13.009198423127325</v>
      </c>
      <c r="I25" s="40">
        <f t="shared" si="10"/>
        <v>56.669577625733012</v>
      </c>
      <c r="J25" s="40">
        <f t="shared" si="11"/>
        <v>69.678776048860342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9.754639139147864</v>
      </c>
      <c r="I27" s="43">
        <f>IF(D14&gt;0,(I14/D14)*100,0)</f>
        <v>51.022556516965146</v>
      </c>
      <c r="J27" s="43">
        <f t="shared" si="11"/>
        <v>60.777195656113015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Dorset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2.0190600839065986</v>
      </c>
      <c r="C34" s="18">
        <f t="shared" si="12"/>
        <v>15.928753180661847</v>
      </c>
      <c r="D34" s="18">
        <f t="shared" si="12"/>
        <v>0.50411038100803829</v>
      </c>
      <c r="E34" s="18">
        <f t="shared" si="12"/>
        <v>0.28902013233997881</v>
      </c>
      <c r="F34" s="18">
        <f t="shared" ref="F34:F39" si="13">IF(F$5-D$5 &lt;&gt; 0,(EXP(LN(F7/D7)/(F$5-D$5))-1)*100,0)</f>
        <v>0.3606656867820357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0.86066176487231694</v>
      </c>
      <c r="C35" s="18">
        <f t="shared" si="12"/>
        <v>-0.13883191872016143</v>
      </c>
      <c r="D35" s="18">
        <f t="shared" si="12"/>
        <v>-0.98151075562128431</v>
      </c>
      <c r="E35" s="18">
        <f t="shared" si="12"/>
        <v>-0.52403676705927715</v>
      </c>
      <c r="F35" s="18">
        <f t="shared" si="13"/>
        <v>-0.67676245670549307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5.0742406388081474</v>
      </c>
      <c r="C36" s="18">
        <f t="shared" si="12"/>
        <v>-1.8801483996727542</v>
      </c>
      <c r="D36" s="18">
        <f t="shared" si="12"/>
        <v>1.9631748953778949</v>
      </c>
      <c r="E36" s="18">
        <f t="shared" si="12"/>
        <v>1.2155442222445689</v>
      </c>
      <c r="F36" s="18">
        <f t="shared" si="13"/>
        <v>1.4641433534728465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0.96184904749991862</v>
      </c>
      <c r="C37" s="18">
        <f t="shared" si="12"/>
        <v>0.34308449296549526</v>
      </c>
      <c r="D37" s="18">
        <f>IF(E$5-D$5 &lt;&gt; 0,(EXP(LN(E10/D10)/(E$5-D$5))-1)*100,0)</f>
        <v>0.44557245048266747</v>
      </c>
      <c r="E37" s="18">
        <f t="shared" si="12"/>
        <v>0.37411794085266958</v>
      </c>
      <c r="F37" s="18">
        <f t="shared" si="13"/>
        <v>0.39793046105618401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2.4066859446893796</v>
      </c>
      <c r="C38" s="18">
        <f t="shared" si="12"/>
        <v>-2.0071828953109772</v>
      </c>
      <c r="D38" s="18">
        <f t="shared" si="12"/>
        <v>1.0736318558568048</v>
      </c>
      <c r="E38" s="18">
        <f t="shared" si="12"/>
        <v>0.58831021872629563</v>
      </c>
      <c r="F38" s="18">
        <f t="shared" si="13"/>
        <v>0.74982461569945702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1.0555608590374632</v>
      </c>
      <c r="C39" s="18">
        <f t="shared" si="12"/>
        <v>-3.0032097501976995</v>
      </c>
      <c r="D39" s="18">
        <f t="shared" si="12"/>
        <v>0.93869342834911329</v>
      </c>
      <c r="E39" s="18">
        <f t="shared" si="12"/>
        <v>0.75869640007764083</v>
      </c>
      <c r="F39" s="18">
        <f t="shared" si="13"/>
        <v>0.81865971717123287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1.7225366915865958</v>
      </c>
      <c r="C41" s="18">
        <f>IF(D$5-C$5 &lt;&gt; 0,(EXP(LN(D14/C14)/(D$5-C$5))-1)*100,0)</f>
        <v>-1.0741590497899134</v>
      </c>
      <c r="D41" s="18">
        <f>IF(E$5-D$5 &lt;&gt; 0,(EXP(LN(E14/D14)/(E$5-D$5))-1)*100,0)</f>
        <v>0.77309835479735245</v>
      </c>
      <c r="E41" s="18">
        <f>IF(F$5-E$5 &lt;&gt; 0,(EXP(LN(F14/E14)/(F$5-E$5))-1)*100,0)</f>
        <v>0.54720042213529663</v>
      </c>
      <c r="F41" s="18">
        <f>IF(F$5-D$5 &lt;&gt; 0,(EXP(LN(F14/D14)/(F$5-D$5))-1)*100,0)</f>
        <v>0.62244341201385112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0.75499999999998835</v>
      </c>
      <c r="C45" s="27">
        <f>D7-C7</f>
        <v>1.5650000000000261</v>
      </c>
      <c r="D45" s="27">
        <f>E7-D7</f>
        <v>0.28999999999998671</v>
      </c>
      <c r="E45" s="27">
        <f>F7-E7</f>
        <v>0.34199999999999164</v>
      </c>
      <c r="F45" s="27">
        <f>F7-D7</f>
        <v>0.63199999999997836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1.0679999999999694</v>
      </c>
      <c r="C46" s="27">
        <f>D8-C8</f>
        <v>-4.3999999999979167E-2</v>
      </c>
      <c r="D46" s="27">
        <f t="shared" si="14"/>
        <v>-1.5229999999999571</v>
      </c>
      <c r="E46" s="27">
        <f t="shared" si="14"/>
        <v>-1.542000000000062</v>
      </c>
      <c r="F46" s="27">
        <f t="shared" ref="F46:F52" si="15">F8-D8</f>
        <v>-3.065000000000019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5.7129999999999548</v>
      </c>
      <c r="C47" s="27">
        <f t="shared" ref="C47:C50" si="16">D9-C9</f>
        <v>-0.59799999999991371</v>
      </c>
      <c r="D47" s="27">
        <f t="shared" si="14"/>
        <v>3.1859999999998365</v>
      </c>
      <c r="E47" s="27">
        <f t="shared" si="14"/>
        <v>4.4170000000001934</v>
      </c>
      <c r="F47" s="27">
        <f t="shared" si="15"/>
        <v>7.60300000000003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3.9089999999998923</v>
      </c>
      <c r="C48" s="27">
        <f t="shared" si="16"/>
        <v>0.35700000000016985</v>
      </c>
      <c r="D48" s="27">
        <f t="shared" si="14"/>
        <v>2.3469999999999942</v>
      </c>
      <c r="E48" s="27">
        <f t="shared" si="14"/>
        <v>4.0620000000000118</v>
      </c>
      <c r="F48" s="27">
        <f t="shared" si="15"/>
        <v>6.409000000000006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10.81400000000005</v>
      </c>
      <c r="C49" s="27">
        <f t="shared" si="16"/>
        <v>-2.3919999999999959</v>
      </c>
      <c r="D49" s="27">
        <f t="shared" si="14"/>
        <v>6.4049999999999585</v>
      </c>
      <c r="E49" s="27">
        <f t="shared" si="14"/>
        <v>7.4420000000000357</v>
      </c>
      <c r="F49" s="27">
        <f t="shared" si="15"/>
        <v>13.846999999999994</v>
      </c>
    </row>
    <row r="50" spans="1:6" x14ac:dyDescent="0.2">
      <c r="A50" t="str">
        <f>$A$12</f>
        <v>Non-marketed services</v>
      </c>
      <c r="B50" s="27">
        <f t="shared" si="14"/>
        <v>4.421000000000177</v>
      </c>
      <c r="C50" s="27">
        <f t="shared" si="16"/>
        <v>-3.2279999999999944</v>
      </c>
      <c r="D50" s="27">
        <f t="shared" si="14"/>
        <v>4.98599999999999</v>
      </c>
      <c r="E50" s="27">
        <f t="shared" si="14"/>
        <v>8.5769999999998703</v>
      </c>
      <c r="F50" s="27">
        <f t="shared" si="15"/>
        <v>13.56299999999986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26.680000000000064</v>
      </c>
      <c r="C52" s="29">
        <f>D14-C14</f>
        <v>-4.3399999999996908</v>
      </c>
      <c r="D52" s="29">
        <f t="shared" si="14"/>
        <v>15.690999999999804</v>
      </c>
      <c r="E52" s="29">
        <f t="shared" si="14"/>
        <v>23.298000000000059</v>
      </c>
      <c r="F52" s="29">
        <f t="shared" si="15"/>
        <v>38.988999999999862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Dorset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5.8229999999999995</v>
      </c>
      <c r="C5" s="11">
        <v>6.0549999999999953</v>
      </c>
      <c r="D5" s="11">
        <v>7.6900000000000164</v>
      </c>
      <c r="E5" s="11">
        <v>8.0030000000000019</v>
      </c>
      <c r="F5" s="11">
        <v>8.2609999999999939</v>
      </c>
      <c r="G5" s="10"/>
    </row>
    <row r="6" spans="1:7" x14ac:dyDescent="0.2">
      <c r="A6" s="10" t="str">
        <f>name!B5</f>
        <v>Mining and quarrying</v>
      </c>
      <c r="B6" s="11">
        <v>0.64799999999999958</v>
      </c>
      <c r="C6" s="11">
        <v>0.43199999999999916</v>
      </c>
      <c r="D6" s="11">
        <v>0.43699999999999856</v>
      </c>
      <c r="E6" s="11">
        <v>0.33499999999999946</v>
      </c>
      <c r="F6" s="11">
        <v>0.22400000000000048</v>
      </c>
    </row>
    <row r="7" spans="1:7" x14ac:dyDescent="0.2">
      <c r="A7" s="10" t="str">
        <f>name!B6</f>
        <v>Food drink and tobacco</v>
      </c>
      <c r="B7" s="11">
        <v>3.6659999999999964</v>
      </c>
      <c r="C7" s="11">
        <v>3.5689999999999995</v>
      </c>
      <c r="D7" s="11">
        <v>3.6179999999999928</v>
      </c>
      <c r="E7" s="11">
        <v>3.458999999999997</v>
      </c>
      <c r="F7" s="11">
        <v>3.0589999999999971</v>
      </c>
      <c r="G7" s="11"/>
    </row>
    <row r="8" spans="1:7" x14ac:dyDescent="0.2">
      <c r="A8" s="10" t="str">
        <f>name!B7</f>
        <v>Engineering</v>
      </c>
      <c r="B8" s="11">
        <v>7.0960000000000143</v>
      </c>
      <c r="C8" s="11">
        <v>6.8819999999999855</v>
      </c>
      <c r="D8" s="11">
        <v>6.6989999999999936</v>
      </c>
      <c r="E8" s="11">
        <v>6.4129999999999869</v>
      </c>
      <c r="F8" s="11">
        <v>5.3910000000000098</v>
      </c>
      <c r="G8" s="11"/>
    </row>
    <row r="9" spans="1:7" x14ac:dyDescent="0.2">
      <c r="A9" s="10" t="str">
        <f>name!B8</f>
        <v>Rest of manufacturing</v>
      </c>
      <c r="B9" s="11">
        <v>19.86300000000001</v>
      </c>
      <c r="C9" s="11">
        <v>21.242000000000004</v>
      </c>
      <c r="D9" s="11">
        <v>21.332000000000026</v>
      </c>
      <c r="E9" s="11">
        <v>20.254000000000069</v>
      </c>
      <c r="F9" s="11">
        <v>20.133999999999986</v>
      </c>
      <c r="G9" s="11"/>
    </row>
    <row r="10" spans="1:7" x14ac:dyDescent="0.2">
      <c r="A10" s="10" t="str">
        <f>name!B9</f>
        <v>Electricity and gas</v>
      </c>
      <c r="B10" s="11">
        <v>0.47500000000000042</v>
      </c>
      <c r="C10" s="11">
        <v>0.89700000000000046</v>
      </c>
      <c r="D10" s="11">
        <v>1.0009999999999994</v>
      </c>
      <c r="E10" s="11">
        <v>0.95100000000000062</v>
      </c>
      <c r="F10" s="11">
        <v>0.93500000000000039</v>
      </c>
      <c r="G10" s="11"/>
    </row>
    <row r="11" spans="1:7" x14ac:dyDescent="0.2">
      <c r="A11" s="10" t="str">
        <f>name!B10</f>
        <v>Water and sewerage</v>
      </c>
      <c r="B11" s="11">
        <v>2.1240000000000032</v>
      </c>
      <c r="C11" s="11">
        <v>2.4409999999999967</v>
      </c>
      <c r="D11" s="11">
        <v>2.2620000000000036</v>
      </c>
      <c r="E11" s="11">
        <v>2.391000000000004</v>
      </c>
      <c r="F11" s="11">
        <v>2.6020000000000021</v>
      </c>
      <c r="G11" s="11"/>
    </row>
    <row r="12" spans="1:7" x14ac:dyDescent="0.2">
      <c r="A12" s="10" t="str">
        <f>name!B11</f>
        <v>Construction</v>
      </c>
      <c r="B12" s="11">
        <v>26.093</v>
      </c>
      <c r="C12" s="11">
        <v>31.805999999999955</v>
      </c>
      <c r="D12" s="11">
        <v>31.208000000000041</v>
      </c>
      <c r="E12" s="11">
        <v>34.393999999999878</v>
      </c>
      <c r="F12" s="11">
        <v>38.811000000000071</v>
      </c>
      <c r="G12" s="11"/>
    </row>
    <row r="13" spans="1:7" x14ac:dyDescent="0.2">
      <c r="A13" s="10" t="str">
        <f>name!B12</f>
        <v>Wholesale and retail trade</v>
      </c>
      <c r="B13" s="11">
        <v>56.729999999999919</v>
      </c>
      <c r="C13" s="11">
        <v>56.459999999999908</v>
      </c>
      <c r="D13" s="11">
        <v>57.905999999999956</v>
      </c>
      <c r="E13" s="11">
        <v>58.14599999999993</v>
      </c>
      <c r="F13" s="11">
        <v>58.523999999999944</v>
      </c>
      <c r="G13" s="11"/>
    </row>
    <row r="14" spans="1:7" x14ac:dyDescent="0.2">
      <c r="A14" s="10" t="str">
        <f>name!B13</f>
        <v>Transport and storage</v>
      </c>
      <c r="B14" s="11">
        <v>11.611000000000008</v>
      </c>
      <c r="C14" s="11">
        <v>10.563999999999966</v>
      </c>
      <c r="D14" s="11">
        <v>10.457000000000034</v>
      </c>
      <c r="E14" s="11">
        <v>10.528999999999993</v>
      </c>
      <c r="F14" s="11">
        <v>10.508000000000017</v>
      </c>
      <c r="G14" s="11"/>
    </row>
    <row r="15" spans="1:7" x14ac:dyDescent="0.2">
      <c r="A15" s="10" t="str">
        <f>name!B14</f>
        <v>Accommodation and food</v>
      </c>
      <c r="B15" s="11">
        <v>31.806000000000012</v>
      </c>
      <c r="C15" s="11">
        <v>37.031999999999954</v>
      </c>
      <c r="D15" s="11">
        <v>36.050000000000011</v>
      </c>
      <c r="E15" s="11">
        <v>38.085000000000072</v>
      </c>
      <c r="F15" s="11">
        <v>41.790000000000042</v>
      </c>
      <c r="G15" s="11"/>
    </row>
    <row r="16" spans="1:7" x14ac:dyDescent="0.2">
      <c r="A16" s="10" t="str">
        <f>name!B15</f>
        <v>Media</v>
      </c>
      <c r="B16" s="11">
        <v>1.7569999999999981</v>
      </c>
      <c r="C16" s="11">
        <v>2.3549999999999982</v>
      </c>
      <c r="D16" s="11">
        <v>2.1470000000000002</v>
      </c>
      <c r="E16" s="11">
        <v>2.0710000000000002</v>
      </c>
      <c r="F16" s="11">
        <v>2.0129999999999995</v>
      </c>
      <c r="G16" s="11"/>
    </row>
    <row r="17" spans="1:7" x14ac:dyDescent="0.2">
      <c r="A17" s="10" t="str">
        <f>name!B16</f>
        <v>Information technology</v>
      </c>
      <c r="B17" s="11">
        <v>8.8839999999999826</v>
      </c>
      <c r="C17" s="11">
        <v>8.1640000000000015</v>
      </c>
      <c r="D17" s="11">
        <v>7.8690000000000069</v>
      </c>
      <c r="E17" s="11">
        <v>8.3559999999999803</v>
      </c>
      <c r="F17" s="11">
        <v>8.8740000000000165</v>
      </c>
      <c r="G17" s="11"/>
    </row>
    <row r="18" spans="1:7" x14ac:dyDescent="0.2">
      <c r="A18" s="10" t="str">
        <f>name!B17</f>
        <v>Finance and insurance</v>
      </c>
      <c r="B18" s="11">
        <v>15.059999999999988</v>
      </c>
      <c r="C18" s="11">
        <v>15.268000000000024</v>
      </c>
      <c r="D18" s="11">
        <v>16.503000000000032</v>
      </c>
      <c r="E18" s="11">
        <v>16.491000000000017</v>
      </c>
      <c r="F18" s="11">
        <v>16.043000000000017</v>
      </c>
      <c r="G18" s="11"/>
    </row>
    <row r="19" spans="1:7" x14ac:dyDescent="0.2">
      <c r="A19" s="10" t="str">
        <f>name!B18</f>
        <v>Real estate</v>
      </c>
      <c r="B19" s="11">
        <v>7.7800000000000029</v>
      </c>
      <c r="C19" s="11">
        <v>9.395999999999999</v>
      </c>
      <c r="D19" s="11">
        <v>9.7279999999999713</v>
      </c>
      <c r="E19" s="11">
        <v>8.7880000000000109</v>
      </c>
      <c r="F19" s="11">
        <v>8.8430000000000053</v>
      </c>
      <c r="G19" s="11"/>
    </row>
    <row r="20" spans="1:7" x14ac:dyDescent="0.2">
      <c r="A20" s="10" t="str">
        <f>name!B19</f>
        <v>Professional services</v>
      </c>
      <c r="B20" s="11">
        <v>30.154000000000039</v>
      </c>
      <c r="C20" s="11">
        <v>33.891999999999996</v>
      </c>
      <c r="D20" s="11">
        <v>33.394000000000034</v>
      </c>
      <c r="E20" s="11">
        <v>34.957999999999942</v>
      </c>
      <c r="F20" s="11">
        <v>37.039999999999957</v>
      </c>
      <c r="G20" s="11"/>
    </row>
    <row r="21" spans="1:7" x14ac:dyDescent="0.2">
      <c r="A21" s="10" t="str">
        <f>name!B20</f>
        <v>Support services</v>
      </c>
      <c r="B21" s="11">
        <v>22.677999999999951</v>
      </c>
      <c r="C21" s="11">
        <v>24.458999999999961</v>
      </c>
      <c r="D21" s="11">
        <v>23.474</v>
      </c>
      <c r="E21" s="11">
        <v>26.637000000000008</v>
      </c>
      <c r="F21" s="11">
        <v>29.775000000000006</v>
      </c>
      <c r="G21" s="11"/>
    </row>
    <row r="22" spans="1:7" x14ac:dyDescent="0.2">
      <c r="A22" s="10" t="str">
        <f>name!B21</f>
        <v>Public admin. and defence</v>
      </c>
      <c r="B22" s="11">
        <v>18.298999999999982</v>
      </c>
      <c r="C22" s="11">
        <v>17.413000000000004</v>
      </c>
      <c r="D22" s="11">
        <v>18.096000000000043</v>
      </c>
      <c r="E22" s="11">
        <v>17.535000000000014</v>
      </c>
      <c r="F22" s="11">
        <v>17.268999999999959</v>
      </c>
      <c r="G22" s="11"/>
    </row>
    <row r="23" spans="1:7" x14ac:dyDescent="0.2">
      <c r="A23" s="10" t="str">
        <f>name!B22</f>
        <v>Education</v>
      </c>
      <c r="B23" s="11">
        <v>30.790999999999986</v>
      </c>
      <c r="C23" s="11">
        <v>33.532000000000032</v>
      </c>
      <c r="D23" s="11">
        <v>32.242000000000019</v>
      </c>
      <c r="E23" s="11">
        <v>32.899999999999963</v>
      </c>
      <c r="F23" s="11">
        <v>34.725999999999985</v>
      </c>
      <c r="G23" s="11"/>
    </row>
    <row r="24" spans="1:7" x14ac:dyDescent="0.2">
      <c r="A24" s="10" t="str">
        <f>name!B23</f>
        <v>Health and social work</v>
      </c>
      <c r="B24" s="11">
        <v>53.97399999999989</v>
      </c>
      <c r="C24" s="11">
        <v>56.539999999999992</v>
      </c>
      <c r="D24" s="11">
        <v>53.918999999999961</v>
      </c>
      <c r="E24" s="11">
        <v>58.80800000000005</v>
      </c>
      <c r="F24" s="11">
        <v>65.824999999999946</v>
      </c>
      <c r="G24" s="11"/>
    </row>
    <row r="25" spans="1:7" x14ac:dyDescent="0.2">
      <c r="A25" s="10" t="str">
        <f>name!B24</f>
        <v>Arts and entertainment</v>
      </c>
      <c r="B25" s="11">
        <v>12.085000000000004</v>
      </c>
      <c r="C25" s="11">
        <v>13.614000000000031</v>
      </c>
      <c r="D25" s="11">
        <v>12.446999999999973</v>
      </c>
      <c r="E25" s="11">
        <v>14.299000000000021</v>
      </c>
      <c r="F25" s="11">
        <v>16.199000000000012</v>
      </c>
      <c r="G25" s="11"/>
    </row>
    <row r="26" spans="1:7" x14ac:dyDescent="0.2">
      <c r="A26" s="10" t="str">
        <f>name!B25</f>
        <v>Other services</v>
      </c>
      <c r="B26" s="11">
        <v>9.9599999999999884</v>
      </c>
      <c r="C26" s="11">
        <v>12.024000000000004</v>
      </c>
      <c r="D26" s="11">
        <v>11.217999999999991</v>
      </c>
      <c r="E26" s="11">
        <v>11.584999999999988</v>
      </c>
      <c r="F26" s="11">
        <v>11.839999999999995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377.35699999999974</v>
      </c>
      <c r="C28" s="11">
        <f t="shared" ref="C28:F28" si="0">SUM(C5:C26)</f>
        <v>404.03699999999981</v>
      </c>
      <c r="D28" s="11">
        <f t="shared" si="0"/>
        <v>399.69700000000012</v>
      </c>
      <c r="E28" s="11">
        <f t="shared" si="0"/>
        <v>415.38799999999992</v>
      </c>
      <c r="F28" s="11">
        <f t="shared" si="0"/>
        <v>438.68599999999998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1.5431010952493271</v>
      </c>
      <c r="C32" s="18">
        <f t="shared" ref="C32:E32" si="1">C5/C$28*100</f>
        <v>1.4986251259166854</v>
      </c>
      <c r="D32" s="18">
        <f t="shared" si="1"/>
        <v>1.9239573977287829</v>
      </c>
      <c r="E32" s="18">
        <f t="shared" si="1"/>
        <v>1.9266324496615224</v>
      </c>
      <c r="F32" s="18">
        <f>F5/F$28*100</f>
        <v>1.8831236921169114</v>
      </c>
    </row>
    <row r="33" spans="1:6" x14ac:dyDescent="0.2">
      <c r="A33" t="str">
        <f>$A$6</f>
        <v>Mining and quarrying</v>
      </c>
      <c r="B33" s="18">
        <f t="shared" ref="B33:F53" si="2">B6/B$28*100</f>
        <v>0.17172067829667928</v>
      </c>
      <c r="C33" s="18">
        <f t="shared" si="2"/>
        <v>0.10692090080858915</v>
      </c>
      <c r="D33" s="18">
        <f t="shared" si="2"/>
        <v>0.10933281961085482</v>
      </c>
      <c r="E33" s="18">
        <f t="shared" si="2"/>
        <v>8.0647491020443426E-2</v>
      </c>
      <c r="F33" s="18">
        <f t="shared" si="2"/>
        <v>5.1061579352885772E-2</v>
      </c>
    </row>
    <row r="34" spans="1:6" x14ac:dyDescent="0.2">
      <c r="A34" t="str">
        <f>$A$7</f>
        <v>Food drink and tobacco</v>
      </c>
      <c r="B34" s="18">
        <f t="shared" si="2"/>
        <v>0.97149383740065753</v>
      </c>
      <c r="C34" s="18">
        <f t="shared" si="2"/>
        <v>0.88333494209688745</v>
      </c>
      <c r="D34" s="18">
        <f t="shared" si="2"/>
        <v>0.90518567815119755</v>
      </c>
      <c r="E34" s="18">
        <f t="shared" si="2"/>
        <v>0.83271543713347462</v>
      </c>
      <c r="F34" s="18">
        <f t="shared" si="2"/>
        <v>0.69730969303784418</v>
      </c>
    </row>
    <row r="35" spans="1:6" x14ac:dyDescent="0.2">
      <c r="A35" t="str">
        <f>$A$8</f>
        <v>Engineering</v>
      </c>
      <c r="B35" s="18">
        <f t="shared" si="2"/>
        <v>1.8804474277673449</v>
      </c>
      <c r="C35" s="18">
        <f t="shared" si="2"/>
        <v>1.7033093503812742</v>
      </c>
      <c r="D35" s="18">
        <f t="shared" si="2"/>
        <v>1.6760195848355106</v>
      </c>
      <c r="E35" s="18">
        <f t="shared" si="2"/>
        <v>1.5438577907883686</v>
      </c>
      <c r="F35" s="18">
        <f t="shared" si="2"/>
        <v>1.2288972066580675</v>
      </c>
    </row>
    <row r="36" spans="1:6" x14ac:dyDescent="0.2">
      <c r="A36" t="str">
        <f>$A$9</f>
        <v>Rest of manufacturing</v>
      </c>
      <c r="B36" s="18">
        <f t="shared" si="2"/>
        <v>5.2637157916773836</v>
      </c>
      <c r="C36" s="18">
        <f t="shared" si="2"/>
        <v>5.2574392939260548</v>
      </c>
      <c r="D36" s="18">
        <f t="shared" si="2"/>
        <v>5.3370428099285254</v>
      </c>
      <c r="E36" s="18">
        <f t="shared" si="2"/>
        <v>4.875923233218117</v>
      </c>
      <c r="F36" s="18">
        <f t="shared" si="2"/>
        <v>4.5896153512991038</v>
      </c>
    </row>
    <row r="37" spans="1:6" x14ac:dyDescent="0.2">
      <c r="A37" t="str">
        <f>$A$10</f>
        <v>Electricity and gas</v>
      </c>
      <c r="B37" s="18">
        <f t="shared" si="2"/>
        <v>0.12587549720821417</v>
      </c>
      <c r="C37" s="18">
        <f t="shared" si="2"/>
        <v>0.22200937042894608</v>
      </c>
      <c r="D37" s="18">
        <f t="shared" si="2"/>
        <v>0.25043970807886956</v>
      </c>
      <c r="E37" s="18">
        <f t="shared" si="2"/>
        <v>0.22894257898639364</v>
      </c>
      <c r="F37" s="18">
        <f t="shared" si="2"/>
        <v>0.21313650310244694</v>
      </c>
    </row>
    <row r="38" spans="1:6" x14ac:dyDescent="0.2">
      <c r="A38" t="str">
        <f>$A$11</f>
        <v>Water and sewerage</v>
      </c>
      <c r="B38" s="18">
        <f t="shared" si="2"/>
        <v>0.56286222330578328</v>
      </c>
      <c r="C38" s="18">
        <f t="shared" si="2"/>
        <v>0.60415258998557009</v>
      </c>
      <c r="D38" s="18">
        <f t="shared" si="2"/>
        <v>0.56592869098342069</v>
      </c>
      <c r="E38" s="18">
        <f t="shared" si="2"/>
        <v>0.57560642098471904</v>
      </c>
      <c r="F38" s="18">
        <f t="shared" si="2"/>
        <v>0.59313495301878849</v>
      </c>
    </row>
    <row r="39" spans="1:6" x14ac:dyDescent="0.2">
      <c r="A39" t="str">
        <f>$A$12</f>
        <v>Construction</v>
      </c>
      <c r="B39" s="18">
        <f t="shared" si="2"/>
        <v>6.9146723129556413</v>
      </c>
      <c r="C39" s="18">
        <f t="shared" si="2"/>
        <v>7.8720513220323802</v>
      </c>
      <c r="D39" s="18">
        <f t="shared" si="2"/>
        <v>7.8079144952301451</v>
      </c>
      <c r="E39" s="18">
        <f t="shared" si="2"/>
        <v>8.2799695706182863</v>
      </c>
      <c r="F39" s="18">
        <f t="shared" si="2"/>
        <v>8.8471024833252194</v>
      </c>
    </row>
    <row r="40" spans="1:6" x14ac:dyDescent="0.2">
      <c r="A40" t="str">
        <f>$A$13</f>
        <v>Wholesale and retail trade</v>
      </c>
      <c r="B40" s="18">
        <f t="shared" si="2"/>
        <v>15.033509382362048</v>
      </c>
      <c r="C40" s="18">
        <f t="shared" si="2"/>
        <v>13.973967730678115</v>
      </c>
      <c r="D40" s="18">
        <f t="shared" si="2"/>
        <v>14.487474261753263</v>
      </c>
      <c r="E40" s="18">
        <f t="shared" si="2"/>
        <v>13.997997053357327</v>
      </c>
      <c r="F40" s="18">
        <f t="shared" si="2"/>
        <v>13.340749419858383</v>
      </c>
    </row>
    <row r="41" spans="1:6" x14ac:dyDescent="0.2">
      <c r="A41" t="str">
        <f>$A$14</f>
        <v>Transport and storage</v>
      </c>
      <c r="B41" s="18">
        <f t="shared" si="2"/>
        <v>3.076927153862262</v>
      </c>
      <c r="C41" s="18">
        <f t="shared" si="2"/>
        <v>2.6146120281063294</v>
      </c>
      <c r="D41" s="18">
        <f t="shared" si="2"/>
        <v>2.6162317955851635</v>
      </c>
      <c r="E41" s="18">
        <f t="shared" si="2"/>
        <v>2.5347386058335806</v>
      </c>
      <c r="F41" s="18">
        <f t="shared" si="2"/>
        <v>2.3953351600005512</v>
      </c>
    </row>
    <row r="42" spans="1:6" x14ac:dyDescent="0.2">
      <c r="A42" t="str">
        <f>$A$15</f>
        <v>Accommodation and food</v>
      </c>
      <c r="B42" s="18">
        <f t="shared" si="2"/>
        <v>8.4286232930620173</v>
      </c>
      <c r="C42" s="18">
        <f t="shared" si="2"/>
        <v>9.1654972193140658</v>
      </c>
      <c r="D42" s="18">
        <f t="shared" si="2"/>
        <v>9.0193321440991561</v>
      </c>
      <c r="E42" s="18">
        <f t="shared" si="2"/>
        <v>9.1685364045182052</v>
      </c>
      <c r="F42" s="18">
        <f t="shared" si="2"/>
        <v>9.5261758980227409</v>
      </c>
    </row>
    <row r="43" spans="1:6" x14ac:dyDescent="0.2">
      <c r="A43" t="str">
        <f>$A$16</f>
        <v>Media</v>
      </c>
      <c r="B43" s="18">
        <f t="shared" si="2"/>
        <v>0.46560683914701445</v>
      </c>
      <c r="C43" s="18">
        <f t="shared" si="2"/>
        <v>0.58286741065793457</v>
      </c>
      <c r="D43" s="18">
        <f t="shared" si="2"/>
        <v>0.53715689634898423</v>
      </c>
      <c r="E43" s="18">
        <f t="shared" si="2"/>
        <v>0.49857001165175707</v>
      </c>
      <c r="F43" s="18">
        <f t="shared" si="2"/>
        <v>0.45887035373820895</v>
      </c>
    </row>
    <row r="44" spans="1:6" x14ac:dyDescent="0.2">
      <c r="A44" t="str">
        <f>$A$17</f>
        <v>Information technology</v>
      </c>
      <c r="B44" s="18">
        <f t="shared" si="2"/>
        <v>2.3542692993637293</v>
      </c>
      <c r="C44" s="18">
        <f t="shared" si="2"/>
        <v>2.0206070236141751</v>
      </c>
      <c r="D44" s="18">
        <f t="shared" si="2"/>
        <v>1.9687413215510758</v>
      </c>
      <c r="E44" s="18">
        <f t="shared" si="2"/>
        <v>2.0116132387069396</v>
      </c>
      <c r="F44" s="18">
        <f t="shared" si="2"/>
        <v>2.0228591748995903</v>
      </c>
    </row>
    <row r="45" spans="1:6" x14ac:dyDescent="0.2">
      <c r="A45" t="str">
        <f>$A$18</f>
        <v>Finance and insurance</v>
      </c>
      <c r="B45" s="18">
        <f t="shared" si="2"/>
        <v>3.9909157641172679</v>
      </c>
      <c r="C45" s="18">
        <f t="shared" si="2"/>
        <v>3.7788618369109837</v>
      </c>
      <c r="D45" s="18">
        <f t="shared" si="2"/>
        <v>4.1288776248007935</v>
      </c>
      <c r="E45" s="18">
        <f t="shared" si="2"/>
        <v>3.9700232072183166</v>
      </c>
      <c r="F45" s="18">
        <f t="shared" si="2"/>
        <v>3.6570576676711859</v>
      </c>
    </row>
    <row r="46" spans="1:6" x14ac:dyDescent="0.2">
      <c r="A46" t="str">
        <f>$A$19</f>
        <v>Real estate</v>
      </c>
      <c r="B46" s="18">
        <f t="shared" si="2"/>
        <v>2.06170814374717</v>
      </c>
      <c r="C46" s="18">
        <f t="shared" si="2"/>
        <v>2.3255295925868182</v>
      </c>
      <c r="D46" s="18">
        <f t="shared" si="2"/>
        <v>2.4338436365546823</v>
      </c>
      <c r="E46" s="18">
        <f t="shared" si="2"/>
        <v>2.1156123913064442</v>
      </c>
      <c r="F46" s="18">
        <f t="shared" si="2"/>
        <v>2.015792617042715</v>
      </c>
    </row>
    <row r="47" spans="1:6" x14ac:dyDescent="0.2">
      <c r="A47" s="10" t="str">
        <f>$A$20</f>
        <v>Professional services</v>
      </c>
      <c r="B47" s="18">
        <f t="shared" si="2"/>
        <v>7.9908415638241932</v>
      </c>
      <c r="C47" s="18">
        <f t="shared" si="2"/>
        <v>8.3883406717701625</v>
      </c>
      <c r="D47" s="18">
        <f t="shared" si="2"/>
        <v>8.3548287828029792</v>
      </c>
      <c r="E47" s="18">
        <f t="shared" si="2"/>
        <v>8.4157462420676445</v>
      </c>
      <c r="F47" s="18">
        <f t="shared" si="2"/>
        <v>8.443396871566442</v>
      </c>
    </row>
    <row r="48" spans="1:6" x14ac:dyDescent="0.2">
      <c r="A48" s="10" t="str">
        <f>$A$21</f>
        <v>Support services</v>
      </c>
      <c r="B48" s="18">
        <f t="shared" si="2"/>
        <v>6.0096937382902578</v>
      </c>
      <c r="C48" s="18">
        <f t="shared" si="2"/>
        <v>6.0536535020307483</v>
      </c>
      <c r="D48" s="18">
        <f t="shared" si="2"/>
        <v>5.8729487586847018</v>
      </c>
      <c r="E48" s="18">
        <f t="shared" si="2"/>
        <v>6.4125588606315089</v>
      </c>
      <c r="F48" s="18">
        <f t="shared" si="2"/>
        <v>6.7873148447864784</v>
      </c>
    </row>
    <row r="49" spans="1:9" x14ac:dyDescent="0.2">
      <c r="A49" s="10" t="str">
        <f>$A$22</f>
        <v>Public admin. and defence</v>
      </c>
      <c r="B49" s="18">
        <f t="shared" si="2"/>
        <v>4.8492541545539085</v>
      </c>
      <c r="C49" s="18">
        <f t="shared" si="2"/>
        <v>4.3097538096758496</v>
      </c>
      <c r="D49" s="18">
        <f t="shared" si="2"/>
        <v>4.5274295278673691</v>
      </c>
      <c r="E49" s="18">
        <f t="shared" si="2"/>
        <v>4.2213544926671007</v>
      </c>
      <c r="F49" s="18">
        <f t="shared" si="2"/>
        <v>3.9365286332365197</v>
      </c>
    </row>
    <row r="50" spans="1:9" x14ac:dyDescent="0.2">
      <c r="A50" s="10" t="str">
        <f>$A$23</f>
        <v>Education</v>
      </c>
      <c r="B50" s="18">
        <f t="shared" si="2"/>
        <v>8.1596472306065628</v>
      </c>
      <c r="C50" s="18">
        <f t="shared" si="2"/>
        <v>8.2992399210963477</v>
      </c>
      <c r="D50" s="18">
        <f t="shared" si="2"/>
        <v>8.0666104574215005</v>
      </c>
      <c r="E50" s="18">
        <f t="shared" si="2"/>
        <v>7.9203058345450437</v>
      </c>
      <c r="F50" s="18">
        <f t="shared" si="2"/>
        <v>7.9159125205727987</v>
      </c>
    </row>
    <row r="51" spans="1:9" x14ac:dyDescent="0.2">
      <c r="A51" s="10" t="str">
        <f>$A$24</f>
        <v>Health and social work</v>
      </c>
      <c r="B51" s="18">
        <f t="shared" si="2"/>
        <v>14.303166497507647</v>
      </c>
      <c r="C51" s="18">
        <f t="shared" si="2"/>
        <v>13.993767897494541</v>
      </c>
      <c r="D51" s="18">
        <f t="shared" si="2"/>
        <v>13.489968651253312</v>
      </c>
      <c r="E51" s="18">
        <f t="shared" si="2"/>
        <v>14.157366125164922</v>
      </c>
      <c r="F51" s="18">
        <f t="shared" si="2"/>
        <v>15.0050377718915</v>
      </c>
    </row>
    <row r="52" spans="1:9" x14ac:dyDescent="0.2">
      <c r="A52" s="10" t="str">
        <f>$A$25</f>
        <v>Arts and entertainment</v>
      </c>
      <c r="B52" s="18">
        <f t="shared" si="2"/>
        <v>3.2025376500237206</v>
      </c>
      <c r="C52" s="18">
        <f t="shared" si="2"/>
        <v>3.3694933879818025</v>
      </c>
      <c r="D52" s="18">
        <f t="shared" si="2"/>
        <v>3.1141089375201636</v>
      </c>
      <c r="E52" s="18">
        <f t="shared" si="2"/>
        <v>3.4423238032875343</v>
      </c>
      <c r="F52" s="18">
        <f t="shared" si="2"/>
        <v>3.6926184104348017</v>
      </c>
    </row>
    <row r="53" spans="1:9" x14ac:dyDescent="0.2">
      <c r="A53" s="10" t="str">
        <f>$A$26</f>
        <v>Other services</v>
      </c>
      <c r="B53" s="18">
        <f t="shared" si="2"/>
        <v>2.6394104256711803</v>
      </c>
      <c r="C53" s="18">
        <f t="shared" si="2"/>
        <v>2.9759650725057383</v>
      </c>
      <c r="D53" s="18">
        <f t="shared" si="2"/>
        <v>2.8066260192095482</v>
      </c>
      <c r="E53" s="18">
        <f t="shared" si="2"/>
        <v>2.7889587566323515</v>
      </c>
      <c r="F53" s="18">
        <f t="shared" si="2"/>
        <v>2.6989691943668124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Dorset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0.98150507720318192</v>
      </c>
      <c r="C63" s="18">
        <f>IF(AND(D$3-C$3 &lt;&gt; 0,C5&lt;&gt;0,D5&lt;&gt;0),(EXP(LN(D5/C5)/(D$3-C$3))-1)*100,0)</f>
        <v>27.002477291495008</v>
      </c>
      <c r="D63" s="18">
        <f t="shared" ref="B63:E78" si="3">IF(AND(E$3-D$3 &lt;&gt; 0,D5&lt;&gt;0,E5&lt;&gt;0),(EXP(LN(E5/D5)/(E$3-D$3))-1)*100,0)</f>
        <v>0.80110557283175066</v>
      </c>
      <c r="E63" s="18">
        <f t="shared" si="3"/>
        <v>0.31779564500880042</v>
      </c>
      <c r="F63" s="18">
        <f>IF(AND(F$3-D$3 &lt;&gt; 0,D5&lt;&gt;0,F5&lt;&gt;0),(EXP(LN(F5/D5)/(F$3-D$3))-1)*100,0)</f>
        <v>0.4786409239851741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-9.6397996390155445</v>
      </c>
      <c r="C64" s="18">
        <f t="shared" ref="C64:C78" si="4">IF(AND(D$3-C$3 &lt;&gt; 0,C6&lt;&gt;0,D6&lt;&gt;0),(EXP(LN(D6/C6)/(D$3-C$3))-1)*100,0)</f>
        <v>1.1574074074072627</v>
      </c>
      <c r="D64" s="18">
        <f t="shared" si="3"/>
        <v>-5.1772221258635014</v>
      </c>
      <c r="E64" s="18">
        <f t="shared" si="3"/>
        <v>-3.9449237408790694</v>
      </c>
      <c r="F64" s="18">
        <f t="shared" ref="F64:F84" si="5">IF(AND(F$3-D$3 &lt;&gt; 0,D6&lt;&gt;0,F6&lt;&gt;0),(EXP(LN(F6/D6)/(F$3-D$3))-1)*100,0)</f>
        <v>-4.3574590809677289</v>
      </c>
    </row>
    <row r="65" spans="1:6" x14ac:dyDescent="0.2">
      <c r="A65" t="str">
        <f>$A$7</f>
        <v>Food drink and tobacco</v>
      </c>
      <c r="B65" s="18">
        <f t="shared" si="3"/>
        <v>-0.66815050452364577</v>
      </c>
      <c r="C65" s="18">
        <f t="shared" si="4"/>
        <v>1.3729335948443167</v>
      </c>
      <c r="D65" s="18">
        <f t="shared" si="3"/>
        <v>-0.89480967515428445</v>
      </c>
      <c r="E65" s="18">
        <f t="shared" si="3"/>
        <v>-1.2213943294247964</v>
      </c>
      <c r="F65" s="18">
        <f t="shared" si="5"/>
        <v>-1.1126525318449265</v>
      </c>
    </row>
    <row r="66" spans="1:6" x14ac:dyDescent="0.2">
      <c r="A66" t="str">
        <f>$A$8</f>
        <v>Engineering</v>
      </c>
      <c r="B66" s="18">
        <f t="shared" si="3"/>
        <v>-0.76262558211268594</v>
      </c>
      <c r="C66" s="18">
        <f t="shared" si="4"/>
        <v>-2.6591107236267342</v>
      </c>
      <c r="D66" s="18">
        <f t="shared" si="3"/>
        <v>-0.86882533511403182</v>
      </c>
      <c r="E66" s="18">
        <f t="shared" si="3"/>
        <v>-1.720981815696887</v>
      </c>
      <c r="F66" s="18">
        <f t="shared" si="5"/>
        <v>-1.4377467087520635</v>
      </c>
    </row>
    <row r="67" spans="1:6" x14ac:dyDescent="0.2">
      <c r="A67" t="str">
        <f>$A$9</f>
        <v>Rest of manufacturing</v>
      </c>
      <c r="B67" s="18">
        <f t="shared" si="3"/>
        <v>1.6921994266799523</v>
      </c>
      <c r="C67" s="18">
        <f t="shared" si="4"/>
        <v>0.42368891818105325</v>
      </c>
      <c r="D67" s="18">
        <f t="shared" si="3"/>
        <v>-1.0317602139121251</v>
      </c>
      <c r="E67" s="18">
        <f t="shared" si="3"/>
        <v>-5.9406113605564581E-2</v>
      </c>
      <c r="F67" s="18">
        <f t="shared" si="5"/>
        <v>-0.38458101525151722</v>
      </c>
    </row>
    <row r="68" spans="1:6" x14ac:dyDescent="0.2">
      <c r="A68" t="str">
        <f>$A$10</f>
        <v>Electricity and gas</v>
      </c>
      <c r="B68" s="18">
        <f t="shared" si="3"/>
        <v>17.22620572610456</v>
      </c>
      <c r="C68" s="18">
        <f t="shared" si="4"/>
        <v>11.594202898550598</v>
      </c>
      <c r="D68" s="18">
        <f t="shared" si="3"/>
        <v>-1.0195810058472143</v>
      </c>
      <c r="E68" s="18">
        <f t="shared" si="3"/>
        <v>-0.16953146535518826</v>
      </c>
      <c r="F68" s="18">
        <f t="shared" si="5"/>
        <v>-0.45368937315248825</v>
      </c>
    </row>
    <row r="69" spans="1:6" x14ac:dyDescent="0.2">
      <c r="A69" t="str">
        <f>$A$11</f>
        <v>Water and sewerage</v>
      </c>
      <c r="B69" s="18">
        <f t="shared" si="3"/>
        <v>3.5388451753402661</v>
      </c>
      <c r="C69" s="18">
        <f t="shared" si="4"/>
        <v>-7.3330602212205438</v>
      </c>
      <c r="D69" s="18">
        <f t="shared" si="3"/>
        <v>1.1154211621459353</v>
      </c>
      <c r="E69" s="18">
        <f t="shared" si="3"/>
        <v>0.84927294968595302</v>
      </c>
      <c r="F69" s="18">
        <f t="shared" si="5"/>
        <v>0.93791109210978885</v>
      </c>
    </row>
    <row r="70" spans="1:6" x14ac:dyDescent="0.2">
      <c r="A70" t="str">
        <f>$A$12</f>
        <v>Construction</v>
      </c>
      <c r="B70" s="18">
        <f t="shared" si="3"/>
        <v>5.0742406388081474</v>
      </c>
      <c r="C70" s="18">
        <f t="shared" si="4"/>
        <v>-1.8801483996727542</v>
      </c>
      <c r="D70" s="18">
        <f t="shared" si="3"/>
        <v>1.9631748953778949</v>
      </c>
      <c r="E70" s="18">
        <f t="shared" si="3"/>
        <v>1.2155442222445689</v>
      </c>
      <c r="F70" s="18">
        <f t="shared" si="5"/>
        <v>1.4641433534728465</v>
      </c>
    </row>
    <row r="71" spans="1:6" x14ac:dyDescent="0.2">
      <c r="A71" t="str">
        <f>$A$13</f>
        <v>Wholesale and retail trade</v>
      </c>
      <c r="B71" s="18">
        <f t="shared" si="3"/>
        <v>-0.1191976159672703</v>
      </c>
      <c r="C71" s="18">
        <f t="shared" si="4"/>
        <v>2.5611052072264329</v>
      </c>
      <c r="D71" s="18">
        <f t="shared" si="3"/>
        <v>8.2755880346763178E-2</v>
      </c>
      <c r="E71" s="18">
        <f t="shared" si="3"/>
        <v>6.4819374037083932E-2</v>
      </c>
      <c r="F71" s="18">
        <f t="shared" si="5"/>
        <v>7.0797852276038853E-2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-2.3348341570069153</v>
      </c>
      <c r="C72" s="18">
        <f t="shared" si="4"/>
        <v>-1.0128739113965612</v>
      </c>
      <c r="D72" s="18">
        <f t="shared" si="3"/>
        <v>0.13732909532333526</v>
      </c>
      <c r="E72" s="18">
        <f t="shared" si="3"/>
        <v>-1.996283767360385E-2</v>
      </c>
      <c r="F72" s="18">
        <f t="shared" si="5"/>
        <v>3.2440335451378033E-2</v>
      </c>
    </row>
    <row r="73" spans="1:6" x14ac:dyDescent="0.2">
      <c r="A73" t="str">
        <f>$A$15</f>
        <v>Accommodation and food</v>
      </c>
      <c r="B73" s="18">
        <f t="shared" si="6"/>
        <v>3.876433062767326</v>
      </c>
      <c r="C73" s="18">
        <f>IF(AND(D$3-C$3 &lt;&gt; 0,C15&lt;&gt;0,D15&lt;&gt;0),(EXP(LN(D15/C15)/(D$3-C$3))-1)*100,0)</f>
        <v>-2.6517606394468096</v>
      </c>
      <c r="D73" s="18">
        <f t="shared" si="3"/>
        <v>1.1043259573697561</v>
      </c>
      <c r="E73" s="18">
        <f t="shared" si="3"/>
        <v>0.9326884073678654</v>
      </c>
      <c r="F73" s="18">
        <f t="shared" si="5"/>
        <v>0.98986852439084672</v>
      </c>
    </row>
    <row r="74" spans="1:6" x14ac:dyDescent="0.2">
      <c r="A74" t="str">
        <f>$A$16</f>
        <v>Media</v>
      </c>
      <c r="B74" s="18">
        <f t="shared" si="6"/>
        <v>7.59814583408156</v>
      </c>
      <c r="C74" s="18">
        <f>IF(AND(D$3-C$3 &lt;&gt; 0,C16&lt;&gt;0,D16&lt;&gt;0),(EXP(LN(D16/C16)/(D$3-C$3))-1)*100,0)</f>
        <v>-8.8322717622079878</v>
      </c>
      <c r="D74" s="18">
        <f t="shared" si="3"/>
        <v>-0.71820720591554421</v>
      </c>
      <c r="E74" s="18">
        <f t="shared" si="3"/>
        <v>-0.28365130488756662</v>
      </c>
      <c r="F74" s="18">
        <f t="shared" si="5"/>
        <v>-0.42871420059342746</v>
      </c>
    </row>
    <row r="75" spans="1:6" x14ac:dyDescent="0.2">
      <c r="A75" t="str">
        <f>$A$17</f>
        <v>Information technology</v>
      </c>
      <c r="B75" s="18">
        <f t="shared" si="6"/>
        <v>-2.0907753118571737</v>
      </c>
      <c r="C75" s="18">
        <f t="shared" si="4"/>
        <v>-3.6134247917686713</v>
      </c>
      <c r="D75" s="18">
        <f t="shared" si="3"/>
        <v>1.2082177698944374</v>
      </c>
      <c r="E75" s="18">
        <f t="shared" si="3"/>
        <v>0.6032704835786884</v>
      </c>
      <c r="F75" s="18">
        <f t="shared" si="5"/>
        <v>0.80451673862904638</v>
      </c>
    </row>
    <row r="76" spans="1:6" x14ac:dyDescent="0.2">
      <c r="A76" t="str">
        <f>$A$18</f>
        <v>Finance and insurance</v>
      </c>
      <c r="B76" s="18">
        <f t="shared" si="6"/>
        <v>0.34351146574134184</v>
      </c>
      <c r="C76" s="18">
        <f t="shared" si="4"/>
        <v>8.0888132040870317</v>
      </c>
      <c r="D76" s="18">
        <f t="shared" si="3"/>
        <v>-1.4547042111179298E-2</v>
      </c>
      <c r="E76" s="18">
        <f t="shared" si="3"/>
        <v>-0.27504266445489423</v>
      </c>
      <c r="F76" s="18">
        <f t="shared" si="5"/>
        <v>-0.18828628650437995</v>
      </c>
    </row>
    <row r="77" spans="1:6" x14ac:dyDescent="0.2">
      <c r="A77" t="str">
        <f>$A$19</f>
        <v>Real estate</v>
      </c>
      <c r="B77" s="18">
        <f t="shared" si="6"/>
        <v>4.8312713519006234</v>
      </c>
      <c r="C77" s="18">
        <f t="shared" si="4"/>
        <v>3.5334184759469256</v>
      </c>
      <c r="D77" s="18">
        <f t="shared" si="3"/>
        <v>-2.0119089049910333</v>
      </c>
      <c r="E77" s="18">
        <f t="shared" si="3"/>
        <v>6.2409777514949027E-2</v>
      </c>
      <c r="F77" s="18">
        <f t="shared" si="5"/>
        <v>-0.63386348652314517</v>
      </c>
    </row>
    <row r="78" spans="1:6" x14ac:dyDescent="0.2">
      <c r="A78" t="str">
        <f>$A$20</f>
        <v>Professional services</v>
      </c>
      <c r="B78" s="18">
        <f t="shared" si="6"/>
        <v>2.964630853185013</v>
      </c>
      <c r="C78" s="18">
        <f t="shared" si="4"/>
        <v>-1.4693733034343293</v>
      </c>
      <c r="D78" s="18">
        <f t="shared" si="3"/>
        <v>0.9196247571742644</v>
      </c>
      <c r="E78" s="18">
        <f t="shared" si="3"/>
        <v>0.58018729328834784</v>
      </c>
      <c r="F78" s="18">
        <f t="shared" si="5"/>
        <v>0.69320607138714241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1.9080488342568591</v>
      </c>
      <c r="C79" s="18">
        <f t="shared" ref="C79:C84" si="8">IF(AND(D$3-C$3 &lt;&gt; 0,C21&lt;&gt;0,D21&lt;&gt;0),(EXP(LN(D21/C21)/(D$3-C$3))-1)*100,0)</f>
        <v>-4.0271474712783135</v>
      </c>
      <c r="D79" s="18">
        <f t="shared" ref="D79:D84" si="9">IF(AND(E$3-D$3 &lt;&gt; 0,D21&lt;&gt;0,E21&lt;&gt;0),(EXP(LN(E21/D21)/(E$3-D$3))-1)*100,0)</f>
        <v>2.5603849108437382</v>
      </c>
      <c r="E79" s="18">
        <f t="shared" ref="E79:E84" si="10">IF(AND(F$3-E$3 &lt;&gt; 0,E21&lt;&gt;0,F21&lt;&gt;0),(EXP(LN(F21/E21)/(F$3-E$3))-1)*100,0)</f>
        <v>1.1199033740060926</v>
      </c>
      <c r="F79" s="18">
        <f t="shared" si="5"/>
        <v>1.5978017534785227</v>
      </c>
    </row>
    <row r="80" spans="1:6" x14ac:dyDescent="0.2">
      <c r="A80" s="10" t="str">
        <f>$A$22</f>
        <v>Public admin. and defence</v>
      </c>
      <c r="B80" s="18">
        <f t="shared" si="7"/>
        <v>-1.2330686269927282</v>
      </c>
      <c r="C80" s="18">
        <f t="shared" si="8"/>
        <v>3.9223568598176106</v>
      </c>
      <c r="D80" s="18">
        <f t="shared" si="9"/>
        <v>-0.6278613767381036</v>
      </c>
      <c r="E80" s="18">
        <f t="shared" si="10"/>
        <v>-0.15274220007801542</v>
      </c>
      <c r="F80" s="18">
        <f t="shared" si="5"/>
        <v>-0.3113671291109843</v>
      </c>
    </row>
    <row r="81" spans="1:6" x14ac:dyDescent="0.2">
      <c r="A81" s="10" t="str">
        <f>$A$23</f>
        <v>Education</v>
      </c>
      <c r="B81" s="18">
        <f t="shared" si="7"/>
        <v>2.1548324780573225</v>
      </c>
      <c r="C81" s="18">
        <f t="shared" si="8"/>
        <v>-3.8470714541333995</v>
      </c>
      <c r="D81" s="18">
        <f t="shared" si="9"/>
        <v>0.40487154565740369</v>
      </c>
      <c r="E81" s="18">
        <f t="shared" si="10"/>
        <v>0.54162177744336848</v>
      </c>
      <c r="F81" s="18">
        <f t="shared" si="5"/>
        <v>0.4960176846788622</v>
      </c>
    </row>
    <row r="82" spans="1:6" x14ac:dyDescent="0.2">
      <c r="A82" s="10" t="str">
        <f>$A$24</f>
        <v>Health and social work</v>
      </c>
      <c r="B82" s="18">
        <f t="shared" si="7"/>
        <v>1.1679150649323677</v>
      </c>
      <c r="C82" s="18">
        <f t="shared" si="8"/>
        <v>-4.6356561726212053</v>
      </c>
      <c r="D82" s="18">
        <f t="shared" si="9"/>
        <v>1.7510538904584427</v>
      </c>
      <c r="E82" s="18">
        <f t="shared" si="10"/>
        <v>1.1335950943307305</v>
      </c>
      <c r="F82" s="18">
        <f t="shared" si="5"/>
        <v>1.3389972392381377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3.0231377349520194</v>
      </c>
      <c r="C83" s="18">
        <f t="shared" si="8"/>
        <v>-8.5720581754080811</v>
      </c>
      <c r="D83" s="18">
        <f t="shared" si="9"/>
        <v>2.8130387363180409</v>
      </c>
      <c r="E83" s="18">
        <f t="shared" si="10"/>
        <v>1.255414055162829</v>
      </c>
      <c r="F83" s="18">
        <f t="shared" si="5"/>
        <v>1.7719824560494368</v>
      </c>
    </row>
    <row r="84" spans="1:6" x14ac:dyDescent="0.2">
      <c r="A84" s="10" t="str">
        <f>$A$26</f>
        <v>Other services</v>
      </c>
      <c r="B84" s="18">
        <f t="shared" si="7"/>
        <v>4.8207848770289274</v>
      </c>
      <c r="C84" s="18">
        <f t="shared" si="8"/>
        <v>-6.7032601463740242</v>
      </c>
      <c r="D84" s="18">
        <f t="shared" si="9"/>
        <v>0.64590757991420666</v>
      </c>
      <c r="E84" s="18">
        <f t="shared" si="10"/>
        <v>0.21796190808527349</v>
      </c>
      <c r="F84" s="18">
        <f t="shared" si="5"/>
        <v>0.36040790212457097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1.7225366915865958</v>
      </c>
      <c r="C86" s="18">
        <f>IF(AND(D$3-C$3 &lt;&gt; 0,C28&lt;&gt;0,D28&lt;&gt;0),(EXP(LN(D28/C28)/(D$3-C$3))-1)*100,0)</f>
        <v>-1.0741590497899134</v>
      </c>
      <c r="D86" s="18">
        <f>IF(AND(E$3-D$3 &lt;&gt; 0,D28&lt;&gt;0,E28&lt;&gt;0),(EXP(LN(E28/D28)/(E$3-D$3))-1)*100,0)</f>
        <v>0.77309835479735245</v>
      </c>
      <c r="E86" s="18">
        <f>IF(AND(F$3-E$3 &lt;&gt; 0,E28&lt;&gt;0,F28&lt;&gt;0),(EXP(LN(F28/E28)/(F$3-E$3))-1)*100,0)</f>
        <v>0.54720042213529663</v>
      </c>
      <c r="F86" s="18">
        <f>IF(AND(F$3-D$3 &lt;&gt; 0,D28&lt;&gt;0,F28&lt;&gt;0),(EXP(LN(F28/D28)/(F$3-D$3))-1)*100,0)</f>
        <v>0.62244341201385112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0.23199999999999577</v>
      </c>
      <c r="C90" s="27">
        <f>D5-C5</f>
        <v>1.6350000000000211</v>
      </c>
      <c r="D90" s="27">
        <f t="shared" si="11"/>
        <v>0.31299999999998551</v>
      </c>
      <c r="E90" s="27">
        <f t="shared" si="11"/>
        <v>0.25799999999999201</v>
      </c>
      <c r="F90" s="27">
        <f>F5-D5</f>
        <v>0.57099999999997753</v>
      </c>
    </row>
    <row r="91" spans="1:6" x14ac:dyDescent="0.2">
      <c r="A91" t="str">
        <f>$A$6</f>
        <v>Mining and quarrying</v>
      </c>
      <c r="B91" s="27">
        <f t="shared" si="11"/>
        <v>-0.21600000000000041</v>
      </c>
      <c r="C91" s="27">
        <f t="shared" ref="C91:C105" si="12">D6-C6</f>
        <v>4.9999999999993938E-3</v>
      </c>
      <c r="D91" s="27">
        <f t="shared" si="11"/>
        <v>-0.10199999999999909</v>
      </c>
      <c r="E91" s="27">
        <f t="shared" si="11"/>
        <v>-0.11099999999999899</v>
      </c>
      <c r="F91" s="27">
        <f t="shared" ref="F91:F111" si="13">F6-D6</f>
        <v>-0.21299999999999808</v>
      </c>
    </row>
    <row r="92" spans="1:6" x14ac:dyDescent="0.2">
      <c r="A92" t="str">
        <f>$A$7</f>
        <v>Food drink and tobacco</v>
      </c>
      <c r="B92" s="27">
        <f t="shared" si="11"/>
        <v>-9.6999999999996867E-2</v>
      </c>
      <c r="C92" s="27">
        <f t="shared" si="12"/>
        <v>4.8999999999993271E-2</v>
      </c>
      <c r="D92" s="27">
        <f t="shared" si="11"/>
        <v>-0.15899999999999581</v>
      </c>
      <c r="E92" s="27">
        <f t="shared" si="11"/>
        <v>-0.39999999999999991</v>
      </c>
      <c r="F92" s="27">
        <f t="shared" si="13"/>
        <v>-0.55899999999999572</v>
      </c>
    </row>
    <row r="93" spans="1:6" x14ac:dyDescent="0.2">
      <c r="A93" t="str">
        <f>$A$8</f>
        <v>Engineering</v>
      </c>
      <c r="B93" s="27">
        <f t="shared" si="11"/>
        <v>-0.21400000000002883</v>
      </c>
      <c r="C93" s="27">
        <f t="shared" si="12"/>
        <v>-0.18299999999999184</v>
      </c>
      <c r="D93" s="27">
        <f t="shared" si="11"/>
        <v>-0.28600000000000669</v>
      </c>
      <c r="E93" s="27">
        <f t="shared" si="11"/>
        <v>-1.0219999999999771</v>
      </c>
      <c r="F93" s="27">
        <f t="shared" si="13"/>
        <v>-1.3079999999999838</v>
      </c>
    </row>
    <row r="94" spans="1:6" x14ac:dyDescent="0.2">
      <c r="A94" t="str">
        <f>$A$9</f>
        <v>Rest of manufacturing</v>
      </c>
      <c r="B94" s="27">
        <f t="shared" si="11"/>
        <v>1.3789999999999942</v>
      </c>
      <c r="C94" s="27">
        <f t="shared" si="12"/>
        <v>9.0000000000021174E-2</v>
      </c>
      <c r="D94" s="27">
        <f t="shared" si="11"/>
        <v>-1.0779999999999568</v>
      </c>
      <c r="E94" s="27">
        <f t="shared" si="11"/>
        <v>-0.12000000000008271</v>
      </c>
      <c r="F94" s="27">
        <f t="shared" si="13"/>
        <v>-1.1980000000000395</v>
      </c>
    </row>
    <row r="95" spans="1:6" x14ac:dyDescent="0.2">
      <c r="A95" t="str">
        <f>$A$10</f>
        <v>Electricity and gas</v>
      </c>
      <c r="B95" s="27">
        <f t="shared" si="11"/>
        <v>0.42200000000000004</v>
      </c>
      <c r="C95" s="27">
        <f t="shared" si="12"/>
        <v>0.10399999999999898</v>
      </c>
      <c r="D95" s="27">
        <f t="shared" si="11"/>
        <v>-4.9999999999998823E-2</v>
      </c>
      <c r="E95" s="27">
        <f t="shared" si="11"/>
        <v>-1.6000000000000236E-2</v>
      </c>
      <c r="F95" s="27">
        <f t="shared" si="13"/>
        <v>-6.5999999999999059E-2</v>
      </c>
    </row>
    <row r="96" spans="1:6" x14ac:dyDescent="0.2">
      <c r="A96" t="str">
        <f>$A$11</f>
        <v>Water and sewerage</v>
      </c>
      <c r="B96" s="27">
        <f t="shared" si="11"/>
        <v>0.31699999999999351</v>
      </c>
      <c r="C96" s="27">
        <f t="shared" si="12"/>
        <v>-0.17899999999999316</v>
      </c>
      <c r="D96" s="27">
        <f t="shared" si="11"/>
        <v>0.12900000000000045</v>
      </c>
      <c r="E96" s="27">
        <f t="shared" si="11"/>
        <v>0.21099999999999808</v>
      </c>
      <c r="F96" s="27">
        <f t="shared" si="13"/>
        <v>0.33999999999999853</v>
      </c>
    </row>
    <row r="97" spans="1:6" x14ac:dyDescent="0.2">
      <c r="A97" t="str">
        <f>$A$12</f>
        <v>Construction</v>
      </c>
      <c r="B97" s="27">
        <f t="shared" si="11"/>
        <v>5.7129999999999548</v>
      </c>
      <c r="C97" s="27">
        <f t="shared" si="12"/>
        <v>-0.59799999999991371</v>
      </c>
      <c r="D97" s="27">
        <f t="shared" si="11"/>
        <v>3.1859999999998365</v>
      </c>
      <c r="E97" s="27">
        <f t="shared" si="11"/>
        <v>4.4170000000001934</v>
      </c>
      <c r="F97" s="27">
        <f t="shared" si="13"/>
        <v>7.60300000000003</v>
      </c>
    </row>
    <row r="98" spans="1:6" x14ac:dyDescent="0.2">
      <c r="A98" t="str">
        <f>$A$13</f>
        <v>Wholesale and retail trade</v>
      </c>
      <c r="B98" s="27">
        <f t="shared" si="11"/>
        <v>-0.27000000000001023</v>
      </c>
      <c r="C98" s="27">
        <f t="shared" si="12"/>
        <v>1.4460000000000477</v>
      </c>
      <c r="D98" s="27">
        <f t="shared" si="11"/>
        <v>0.23999999999997357</v>
      </c>
      <c r="E98" s="27">
        <f t="shared" si="11"/>
        <v>0.37800000000001432</v>
      </c>
      <c r="F98" s="27">
        <f t="shared" si="13"/>
        <v>0.61799999999998789</v>
      </c>
    </row>
    <row r="99" spans="1:6" x14ac:dyDescent="0.2">
      <c r="A99" t="str">
        <f>$A$14</f>
        <v>Transport and storage</v>
      </c>
      <c r="B99" s="27">
        <f t="shared" si="11"/>
        <v>-1.0470000000000415</v>
      </c>
      <c r="C99" s="27">
        <f t="shared" si="12"/>
        <v>-0.10699999999993182</v>
      </c>
      <c r="D99" s="27">
        <f t="shared" si="11"/>
        <v>7.199999999995832E-2</v>
      </c>
      <c r="E99" s="27">
        <f t="shared" si="11"/>
        <v>-2.0999999999975927E-2</v>
      </c>
      <c r="F99" s="27">
        <f t="shared" si="13"/>
        <v>5.0999999999982393E-2</v>
      </c>
    </row>
    <row r="100" spans="1:6" x14ac:dyDescent="0.2">
      <c r="A100" t="str">
        <f>$A$15</f>
        <v>Accommodation and food</v>
      </c>
      <c r="B100" s="27">
        <f t="shared" si="11"/>
        <v>5.2259999999999422</v>
      </c>
      <c r="C100" s="27">
        <f t="shared" si="12"/>
        <v>-0.98199999999994247</v>
      </c>
      <c r="D100" s="27">
        <f t="shared" si="11"/>
        <v>2.0350000000000605</v>
      </c>
      <c r="E100" s="27">
        <f t="shared" si="11"/>
        <v>3.7049999999999699</v>
      </c>
      <c r="F100" s="27">
        <f t="shared" si="13"/>
        <v>5.7400000000000304</v>
      </c>
    </row>
    <row r="101" spans="1:6" x14ac:dyDescent="0.2">
      <c r="A101" t="str">
        <f>$A$16</f>
        <v>Media</v>
      </c>
      <c r="B101" s="27">
        <f t="shared" si="11"/>
        <v>0.59800000000000009</v>
      </c>
      <c r="C101" s="27">
        <f t="shared" si="12"/>
        <v>-0.20799999999999796</v>
      </c>
      <c r="D101" s="27">
        <f t="shared" si="11"/>
        <v>-7.6000000000000068E-2</v>
      </c>
      <c r="E101" s="27">
        <f t="shared" si="11"/>
        <v>-5.8000000000000718E-2</v>
      </c>
      <c r="F101" s="27">
        <f t="shared" si="13"/>
        <v>-0.13400000000000079</v>
      </c>
    </row>
    <row r="102" spans="1:6" x14ac:dyDescent="0.2">
      <c r="A102" t="str">
        <f>$A$17</f>
        <v>Information technology</v>
      </c>
      <c r="B102" s="27">
        <f t="shared" si="11"/>
        <v>-0.7199999999999811</v>
      </c>
      <c r="C102" s="27">
        <f t="shared" si="12"/>
        <v>-0.2949999999999946</v>
      </c>
      <c r="D102" s="27">
        <f t="shared" si="11"/>
        <v>0.48699999999997345</v>
      </c>
      <c r="E102" s="27">
        <f t="shared" si="11"/>
        <v>0.51800000000003621</v>
      </c>
      <c r="F102" s="27">
        <f t="shared" si="13"/>
        <v>1.0050000000000097</v>
      </c>
    </row>
    <row r="103" spans="1:6" x14ac:dyDescent="0.2">
      <c r="A103" t="str">
        <f>$A$18</f>
        <v>Finance and insurance</v>
      </c>
      <c r="B103" s="27">
        <f t="shared" si="11"/>
        <v>0.20800000000003571</v>
      </c>
      <c r="C103" s="27">
        <f t="shared" si="12"/>
        <v>1.2350000000000083</v>
      </c>
      <c r="D103" s="27">
        <f t="shared" si="11"/>
        <v>-1.2000000000014666E-2</v>
      </c>
      <c r="E103" s="27">
        <f t="shared" si="11"/>
        <v>-0.4480000000000004</v>
      </c>
      <c r="F103" s="27">
        <f t="shared" si="13"/>
        <v>-0.46000000000001506</v>
      </c>
    </row>
    <row r="104" spans="1:6" x14ac:dyDescent="0.2">
      <c r="A104" t="str">
        <f>$A$19</f>
        <v>Real estate</v>
      </c>
      <c r="B104" s="27">
        <f t="shared" si="11"/>
        <v>1.6159999999999961</v>
      </c>
      <c r="C104" s="27">
        <f t="shared" si="12"/>
        <v>0.33199999999997232</v>
      </c>
      <c r="D104" s="27">
        <f t="shared" si="11"/>
        <v>-0.93999999999996042</v>
      </c>
      <c r="E104" s="27">
        <f t="shared" si="11"/>
        <v>5.4999999999994387E-2</v>
      </c>
      <c r="F104" s="27">
        <f t="shared" si="13"/>
        <v>-0.88499999999996604</v>
      </c>
    </row>
    <row r="105" spans="1:6" x14ac:dyDescent="0.2">
      <c r="A105" t="str">
        <f>$A$20</f>
        <v>Professional services</v>
      </c>
      <c r="B105" s="27">
        <f t="shared" si="11"/>
        <v>3.7379999999999569</v>
      </c>
      <c r="C105" s="27">
        <f t="shared" si="12"/>
        <v>-0.49799999999996203</v>
      </c>
      <c r="D105" s="27">
        <f t="shared" si="11"/>
        <v>1.5639999999999077</v>
      </c>
      <c r="E105" s="27">
        <f t="shared" si="11"/>
        <v>2.0820000000000149</v>
      </c>
      <c r="F105" s="27">
        <f t="shared" si="13"/>
        <v>3.6459999999999226</v>
      </c>
    </row>
    <row r="106" spans="1:6" x14ac:dyDescent="0.2">
      <c r="A106" s="10" t="str">
        <f>$A$21</f>
        <v>Support services</v>
      </c>
      <c r="B106" s="27">
        <f t="shared" ref="B106:B111" si="14">C21-B21</f>
        <v>1.7810000000000095</v>
      </c>
      <c r="C106" s="27">
        <f t="shared" ref="C106:C111" si="15">D21-C21</f>
        <v>-0.98499999999996035</v>
      </c>
      <c r="D106" s="27">
        <f t="shared" ref="D106:D111" si="16">E21-D21</f>
        <v>3.1630000000000074</v>
      </c>
      <c r="E106" s="27">
        <f t="shared" ref="E106:E111" si="17">F21-E21</f>
        <v>3.1379999999999981</v>
      </c>
      <c r="F106" s="27">
        <f t="shared" si="13"/>
        <v>6.3010000000000055</v>
      </c>
    </row>
    <row r="107" spans="1:6" x14ac:dyDescent="0.2">
      <c r="A107" s="10" t="str">
        <f>$A$22</f>
        <v>Public admin. and defence</v>
      </c>
      <c r="B107" s="27">
        <f t="shared" si="14"/>
        <v>-0.88599999999997792</v>
      </c>
      <c r="C107" s="27">
        <f t="shared" si="15"/>
        <v>0.68300000000003891</v>
      </c>
      <c r="D107" s="27">
        <f t="shared" si="16"/>
        <v>-0.56100000000002836</v>
      </c>
      <c r="E107" s="27">
        <f t="shared" si="17"/>
        <v>-0.26600000000005508</v>
      </c>
      <c r="F107" s="27">
        <f t="shared" si="13"/>
        <v>-0.82700000000008345</v>
      </c>
    </row>
    <row r="108" spans="1:6" x14ac:dyDescent="0.2">
      <c r="A108" s="10" t="str">
        <f>$A$23</f>
        <v>Education</v>
      </c>
      <c r="B108" s="27">
        <f t="shared" si="14"/>
        <v>2.7410000000000458</v>
      </c>
      <c r="C108" s="27">
        <f t="shared" si="15"/>
        <v>-1.2900000000000134</v>
      </c>
      <c r="D108" s="27">
        <f t="shared" si="16"/>
        <v>0.65799999999994441</v>
      </c>
      <c r="E108" s="27">
        <f t="shared" si="17"/>
        <v>1.8260000000000218</v>
      </c>
      <c r="F108" s="27">
        <f t="shared" si="13"/>
        <v>2.4839999999999662</v>
      </c>
    </row>
    <row r="109" spans="1:6" x14ac:dyDescent="0.2">
      <c r="A109" s="10" t="str">
        <f>$A$24</f>
        <v>Health and social work</v>
      </c>
      <c r="B109" s="27">
        <f t="shared" si="14"/>
        <v>2.566000000000102</v>
      </c>
      <c r="C109" s="27">
        <f t="shared" si="15"/>
        <v>-2.6210000000000306</v>
      </c>
      <c r="D109" s="27">
        <f t="shared" si="16"/>
        <v>4.8890000000000882</v>
      </c>
      <c r="E109" s="27">
        <f t="shared" si="17"/>
        <v>7.0169999999998964</v>
      </c>
      <c r="F109" s="27">
        <f t="shared" si="13"/>
        <v>11.905999999999985</v>
      </c>
    </row>
    <row r="110" spans="1:6" x14ac:dyDescent="0.2">
      <c r="A110" s="10" t="str">
        <f>$A$25</f>
        <v>Arts and entertainment</v>
      </c>
      <c r="B110" s="27">
        <f t="shared" si="14"/>
        <v>1.5290000000000266</v>
      </c>
      <c r="C110" s="27">
        <f t="shared" si="15"/>
        <v>-1.1670000000000584</v>
      </c>
      <c r="D110" s="27">
        <f t="shared" si="16"/>
        <v>1.8520000000000483</v>
      </c>
      <c r="E110" s="27">
        <f t="shared" si="17"/>
        <v>1.8999999999999915</v>
      </c>
      <c r="F110" s="27">
        <f t="shared" si="13"/>
        <v>3.7520000000000397</v>
      </c>
    </row>
    <row r="111" spans="1:6" x14ac:dyDescent="0.2">
      <c r="A111" s="10" t="str">
        <f>$A$26</f>
        <v>Other services</v>
      </c>
      <c r="B111" s="27">
        <f t="shared" si="14"/>
        <v>2.064000000000016</v>
      </c>
      <c r="C111" s="27">
        <f t="shared" si="15"/>
        <v>-0.80600000000001337</v>
      </c>
      <c r="D111" s="27">
        <f t="shared" si="16"/>
        <v>0.36699999999999733</v>
      </c>
      <c r="E111" s="27">
        <f t="shared" si="17"/>
        <v>0.25500000000000611</v>
      </c>
      <c r="F111" s="27">
        <f t="shared" si="13"/>
        <v>0.62200000000000344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26.680000000000064</v>
      </c>
      <c r="C113" s="29">
        <f>D28-C28</f>
        <v>-4.3399999999996908</v>
      </c>
      <c r="D113" s="29">
        <f>E28-D28</f>
        <v>15.690999999999804</v>
      </c>
      <c r="E113" s="29">
        <f>F28-E28</f>
        <v>23.298000000000059</v>
      </c>
      <c r="F113" s="29">
        <f>F28-D28</f>
        <v>38.988999999999862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Dorset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9.0700000000000038</v>
      </c>
      <c r="C7" s="31">
        <f>'Ind T1'!C7</f>
        <v>9.8249999999999922</v>
      </c>
      <c r="D7" s="31">
        <f>'Ind T1'!D7</f>
        <v>11.390000000000018</v>
      </c>
      <c r="E7" s="31">
        <f>'Ind T1'!E7</f>
        <v>11.680000000000005</v>
      </c>
      <c r="F7" s="31">
        <f>'Ind T1'!F7</f>
        <v>12.021999999999997</v>
      </c>
      <c r="H7" s="31">
        <f>C7-B7</f>
        <v>0.75499999999998835</v>
      </c>
      <c r="I7" s="31">
        <f>D7-C7</f>
        <v>1.5650000000000261</v>
      </c>
      <c r="J7" s="31">
        <f>E7-D7</f>
        <v>0.28999999999998671</v>
      </c>
      <c r="K7" s="31">
        <f>F7-E7</f>
        <v>0.34199999999999164</v>
      </c>
      <c r="L7" s="31">
        <f>F7-D7</f>
        <v>0.63199999999997836</v>
      </c>
    </row>
    <row r="8" spans="1:12" x14ac:dyDescent="0.2">
      <c r="A8" t="str">
        <f>'Ind T2'!A5</f>
        <v>Agriculture</v>
      </c>
      <c r="B8" s="32">
        <f>'Ind T2'!B5</f>
        <v>5.8229999999999995</v>
      </c>
      <c r="C8" s="32">
        <f>'Ind T2'!C5</f>
        <v>6.0549999999999953</v>
      </c>
      <c r="D8" s="32">
        <f>'Ind T2'!D5</f>
        <v>7.6900000000000164</v>
      </c>
      <c r="E8" s="32">
        <f>'Ind T2'!E5</f>
        <v>8.0030000000000019</v>
      </c>
      <c r="F8" s="32">
        <f>'Ind T2'!F5</f>
        <v>8.2609999999999939</v>
      </c>
      <c r="H8" s="11">
        <f t="shared" ref="H8:H40" si="0">C8-B8</f>
        <v>0.23199999999999577</v>
      </c>
      <c r="I8" s="31">
        <f t="shared" ref="I8:I38" si="1">D8-C8</f>
        <v>1.6350000000000211</v>
      </c>
      <c r="J8" s="11">
        <f t="shared" ref="J8:J38" si="2">E8-D8</f>
        <v>0.31299999999998551</v>
      </c>
      <c r="K8" s="11">
        <f t="shared" ref="K8:K38" si="3">F8-E8</f>
        <v>0.25799999999999201</v>
      </c>
      <c r="L8" s="31">
        <f t="shared" ref="L8:L40" si="4">F8-D8</f>
        <v>0.57099999999997753</v>
      </c>
    </row>
    <row r="9" spans="1:12" x14ac:dyDescent="0.2">
      <c r="A9" t="str">
        <f>'Ind T2'!A6</f>
        <v>Mining and quarrying</v>
      </c>
      <c r="B9" s="32">
        <f>'Ind T2'!B6</f>
        <v>0.64799999999999958</v>
      </c>
      <c r="C9" s="32">
        <f>'Ind T2'!C6</f>
        <v>0.43199999999999916</v>
      </c>
      <c r="D9" s="32">
        <f>'Ind T2'!D6</f>
        <v>0.43699999999999856</v>
      </c>
      <c r="E9" s="32">
        <f>'Ind T2'!E6</f>
        <v>0.33499999999999946</v>
      </c>
      <c r="F9" s="32">
        <f>'Ind T2'!F6</f>
        <v>0.22400000000000048</v>
      </c>
      <c r="H9" s="11">
        <f t="shared" si="0"/>
        <v>-0.21600000000000041</v>
      </c>
      <c r="I9" s="31">
        <f t="shared" si="1"/>
        <v>4.9999999999993938E-3</v>
      </c>
      <c r="J9" s="11">
        <f t="shared" si="2"/>
        <v>-0.10199999999999909</v>
      </c>
      <c r="K9" s="11">
        <f t="shared" si="3"/>
        <v>-0.11099999999999899</v>
      </c>
      <c r="L9" s="31">
        <f t="shared" si="4"/>
        <v>-0.21299999999999808</v>
      </c>
    </row>
    <row r="10" spans="1:12" x14ac:dyDescent="0.2">
      <c r="A10" t="str">
        <f>'Ind T2'!A10</f>
        <v>Electricity and gas</v>
      </c>
      <c r="B10" s="32">
        <f>'Ind T2'!B10</f>
        <v>0.47500000000000042</v>
      </c>
      <c r="C10" s="32">
        <f>'Ind T2'!C10</f>
        <v>0.89700000000000046</v>
      </c>
      <c r="D10" s="32">
        <f>'Ind T2'!D10</f>
        <v>1.0009999999999994</v>
      </c>
      <c r="E10" s="32">
        <f>'Ind T2'!E10</f>
        <v>0.95100000000000062</v>
      </c>
      <c r="F10" s="32">
        <f>'Ind T2'!F10</f>
        <v>0.93500000000000039</v>
      </c>
      <c r="H10" s="11">
        <f t="shared" si="0"/>
        <v>0.42200000000000004</v>
      </c>
      <c r="I10" s="31">
        <f t="shared" si="1"/>
        <v>0.10399999999999898</v>
      </c>
      <c r="J10" s="11">
        <f t="shared" si="2"/>
        <v>-4.9999999999998823E-2</v>
      </c>
      <c r="K10" s="11">
        <f t="shared" si="3"/>
        <v>-1.6000000000000236E-2</v>
      </c>
      <c r="L10" s="31">
        <f t="shared" si="4"/>
        <v>-6.5999999999999059E-2</v>
      </c>
    </row>
    <row r="11" spans="1:12" x14ac:dyDescent="0.2">
      <c r="A11" t="str">
        <f>'Ind T2'!A11</f>
        <v>Water and sewerage</v>
      </c>
      <c r="B11" s="32">
        <f>'Ind T2'!B11</f>
        <v>2.1240000000000032</v>
      </c>
      <c r="C11" s="32">
        <f>'Ind T2'!C11</f>
        <v>2.4409999999999967</v>
      </c>
      <c r="D11" s="32">
        <f>'Ind T2'!D11</f>
        <v>2.2620000000000036</v>
      </c>
      <c r="E11" s="32">
        <f>'Ind T2'!E11</f>
        <v>2.391000000000004</v>
      </c>
      <c r="F11" s="32">
        <f>'Ind T2'!F11</f>
        <v>2.6020000000000021</v>
      </c>
      <c r="H11" s="11">
        <f t="shared" ref="H11" si="5">C11-B11</f>
        <v>0.31699999999999351</v>
      </c>
      <c r="I11" s="31">
        <f t="shared" ref="I11" si="6">D11-C11</f>
        <v>-0.17899999999999316</v>
      </c>
      <c r="J11" s="11">
        <f t="shared" ref="J11" si="7">E11-D11</f>
        <v>0.12900000000000045</v>
      </c>
      <c r="K11" s="11">
        <f t="shared" ref="K11" si="8">F11-E11</f>
        <v>0.21099999999999808</v>
      </c>
      <c r="L11" s="31">
        <f t="shared" si="4"/>
        <v>0.33999999999999853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30.625000000000021</v>
      </c>
      <c r="C13" s="31">
        <f>'Ind T1'!C8</f>
        <v>31.692999999999991</v>
      </c>
      <c r="D13" s="31">
        <f>'Ind T1'!D8</f>
        <v>31.649000000000012</v>
      </c>
      <c r="E13" s="31">
        <f>'Ind T1'!E8</f>
        <v>30.126000000000055</v>
      </c>
      <c r="F13" s="31">
        <f>'Ind T1'!F8</f>
        <v>28.583999999999993</v>
      </c>
      <c r="H13" s="31">
        <f t="shared" si="0"/>
        <v>1.0679999999999694</v>
      </c>
      <c r="I13" s="31">
        <f t="shared" si="1"/>
        <v>-4.3999999999979167E-2</v>
      </c>
      <c r="J13" s="31">
        <f t="shared" si="2"/>
        <v>-1.5229999999999571</v>
      </c>
      <c r="K13" s="31">
        <f t="shared" si="3"/>
        <v>-1.542000000000062</v>
      </c>
      <c r="L13" s="31">
        <f t="shared" si="4"/>
        <v>-3.065000000000019</v>
      </c>
    </row>
    <row r="14" spans="1:12" x14ac:dyDescent="0.2">
      <c r="A14" t="str">
        <f>'Ind T2'!A7</f>
        <v>Food drink and tobacco</v>
      </c>
      <c r="B14" s="32">
        <f>'Ind T2'!B7</f>
        <v>3.6659999999999964</v>
      </c>
      <c r="C14" s="32">
        <f>'Ind T2'!C7</f>
        <v>3.5689999999999995</v>
      </c>
      <c r="D14" s="32">
        <f>'Ind T2'!D7</f>
        <v>3.6179999999999928</v>
      </c>
      <c r="E14" s="32">
        <f>'Ind T2'!E7</f>
        <v>3.458999999999997</v>
      </c>
      <c r="F14" s="32">
        <f>'Ind T2'!F7</f>
        <v>3.0589999999999971</v>
      </c>
      <c r="H14" s="11">
        <f t="shared" si="0"/>
        <v>-9.6999999999996867E-2</v>
      </c>
      <c r="I14" s="31">
        <f t="shared" si="1"/>
        <v>4.8999999999993271E-2</v>
      </c>
      <c r="J14" s="11">
        <f t="shared" si="2"/>
        <v>-0.15899999999999581</v>
      </c>
      <c r="K14" s="11">
        <f t="shared" si="3"/>
        <v>-0.39999999999999991</v>
      </c>
      <c r="L14" s="31">
        <f t="shared" si="4"/>
        <v>-0.55899999999999572</v>
      </c>
    </row>
    <row r="15" spans="1:12" x14ac:dyDescent="0.2">
      <c r="A15" t="str">
        <f>'Ind T2'!A8</f>
        <v>Engineering</v>
      </c>
      <c r="B15" s="32">
        <f>'Ind T2'!B8</f>
        <v>7.0960000000000143</v>
      </c>
      <c r="C15" s="32">
        <f>'Ind T2'!C8</f>
        <v>6.8819999999999855</v>
      </c>
      <c r="D15" s="32">
        <f>'Ind T2'!D8</f>
        <v>6.6989999999999936</v>
      </c>
      <c r="E15" s="32">
        <f>'Ind T2'!E8</f>
        <v>6.4129999999999869</v>
      </c>
      <c r="F15" s="32">
        <f>'Ind T2'!F8</f>
        <v>5.3910000000000098</v>
      </c>
      <c r="H15" s="11">
        <f t="shared" si="0"/>
        <v>-0.21400000000002883</v>
      </c>
      <c r="I15" s="31">
        <f t="shared" si="1"/>
        <v>-0.18299999999999184</v>
      </c>
      <c r="J15" s="11">
        <f t="shared" si="2"/>
        <v>-0.28600000000000669</v>
      </c>
      <c r="K15" s="11">
        <f t="shared" si="3"/>
        <v>-1.0219999999999771</v>
      </c>
      <c r="L15" s="31">
        <f t="shared" si="4"/>
        <v>-1.3079999999999838</v>
      </c>
    </row>
    <row r="16" spans="1:12" x14ac:dyDescent="0.2">
      <c r="A16" t="str">
        <f>'Ind T2'!A9</f>
        <v>Rest of manufacturing</v>
      </c>
      <c r="B16" s="32">
        <f>'Ind T2'!B9</f>
        <v>19.86300000000001</v>
      </c>
      <c r="C16" s="32">
        <f>'Ind T2'!C9</f>
        <v>21.242000000000004</v>
      </c>
      <c r="D16" s="32">
        <f>'Ind T2'!D9</f>
        <v>21.332000000000026</v>
      </c>
      <c r="E16" s="32">
        <f>'Ind T2'!E9</f>
        <v>20.254000000000069</v>
      </c>
      <c r="F16" s="32">
        <f>'Ind T2'!F9</f>
        <v>20.133999999999986</v>
      </c>
      <c r="H16" s="11">
        <f t="shared" si="0"/>
        <v>1.3789999999999942</v>
      </c>
      <c r="I16" s="31">
        <f t="shared" si="1"/>
        <v>9.0000000000021174E-2</v>
      </c>
      <c r="J16" s="11">
        <f t="shared" si="2"/>
        <v>-1.0779999999999568</v>
      </c>
      <c r="K16" s="11">
        <f t="shared" si="3"/>
        <v>-0.12000000000008271</v>
      </c>
      <c r="L16" s="31">
        <f t="shared" si="4"/>
        <v>-1.1980000000000395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26.093</v>
      </c>
      <c r="C18" s="31">
        <f>'Ind T1'!C9</f>
        <v>31.805999999999955</v>
      </c>
      <c r="D18" s="31">
        <f>'Ind T1'!D9</f>
        <v>31.208000000000041</v>
      </c>
      <c r="E18" s="31">
        <f>'Ind T1'!E9</f>
        <v>34.393999999999878</v>
      </c>
      <c r="F18" s="31">
        <f>'Ind T1'!F9</f>
        <v>38.811000000000071</v>
      </c>
      <c r="H18" s="31">
        <f t="shared" si="0"/>
        <v>5.7129999999999548</v>
      </c>
      <c r="I18" s="31">
        <f t="shared" si="1"/>
        <v>-0.59799999999991371</v>
      </c>
      <c r="J18" s="31">
        <f t="shared" si="2"/>
        <v>3.1859999999998365</v>
      </c>
      <c r="K18" s="31">
        <f t="shared" si="3"/>
        <v>4.4170000000001934</v>
      </c>
      <c r="L18" s="31">
        <f t="shared" si="4"/>
        <v>7.60300000000003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100.14699999999993</v>
      </c>
      <c r="C20" s="31">
        <f>'Ind T1'!C10</f>
        <v>104.05599999999983</v>
      </c>
      <c r="D20" s="31">
        <f>'Ind T1'!D10</f>
        <v>104.413</v>
      </c>
      <c r="E20" s="31">
        <f>'Ind T1'!E10</f>
        <v>106.75999999999999</v>
      </c>
      <c r="F20" s="31">
        <f>'Ind T1'!F10</f>
        <v>110.822</v>
      </c>
      <c r="H20" s="31">
        <f t="shared" si="0"/>
        <v>3.9089999999998923</v>
      </c>
      <c r="I20" s="31">
        <f t="shared" si="1"/>
        <v>0.35700000000016985</v>
      </c>
      <c r="J20" s="31">
        <f t="shared" si="2"/>
        <v>2.3469999999999942</v>
      </c>
      <c r="K20" s="31">
        <f t="shared" si="3"/>
        <v>4.0620000000000118</v>
      </c>
      <c r="L20" s="31">
        <f t="shared" si="4"/>
        <v>6.409000000000006</v>
      </c>
    </row>
    <row r="21" spans="1:12" x14ac:dyDescent="0.2">
      <c r="A21" s="10" t="str">
        <f>'Ind T2'!A13</f>
        <v>Wholesale and retail trade</v>
      </c>
      <c r="B21" s="32">
        <f>'Ind T2'!B13</f>
        <v>56.729999999999919</v>
      </c>
      <c r="C21" s="32">
        <f>'Ind T2'!C13</f>
        <v>56.459999999999908</v>
      </c>
      <c r="D21" s="32">
        <f>'Ind T2'!D13</f>
        <v>57.905999999999956</v>
      </c>
      <c r="E21" s="32">
        <f>'Ind T2'!E13</f>
        <v>58.14599999999993</v>
      </c>
      <c r="F21" s="32">
        <f>'Ind T2'!F13</f>
        <v>58.523999999999944</v>
      </c>
      <c r="H21" s="11">
        <f t="shared" si="0"/>
        <v>-0.27000000000001023</v>
      </c>
      <c r="I21" s="31">
        <f t="shared" si="1"/>
        <v>1.4460000000000477</v>
      </c>
      <c r="J21" s="11">
        <f t="shared" si="2"/>
        <v>0.23999999999997357</v>
      </c>
      <c r="K21" s="11">
        <f t="shared" si="3"/>
        <v>0.37800000000001432</v>
      </c>
      <c r="L21" s="31">
        <f t="shared" si="4"/>
        <v>0.61799999999998789</v>
      </c>
    </row>
    <row r="22" spans="1:12" x14ac:dyDescent="0.2">
      <c r="A22" s="10" t="str">
        <f>'Ind T2'!A14</f>
        <v>Transport and storage</v>
      </c>
      <c r="B22" s="32">
        <f>'Ind T2'!B14</f>
        <v>11.611000000000008</v>
      </c>
      <c r="C22" s="32">
        <f>'Ind T2'!C14</f>
        <v>10.563999999999966</v>
      </c>
      <c r="D22" s="32">
        <f>'Ind T2'!D14</f>
        <v>10.457000000000034</v>
      </c>
      <c r="E22" s="32">
        <f>'Ind T2'!E14</f>
        <v>10.528999999999993</v>
      </c>
      <c r="F22" s="32">
        <f>'Ind T2'!F14</f>
        <v>10.508000000000017</v>
      </c>
      <c r="H22" s="11">
        <f t="shared" si="0"/>
        <v>-1.0470000000000415</v>
      </c>
      <c r="I22" s="31">
        <f t="shared" si="1"/>
        <v>-0.10699999999993182</v>
      </c>
      <c r="J22" s="11">
        <f t="shared" si="2"/>
        <v>7.199999999995832E-2</v>
      </c>
      <c r="K22" s="11">
        <f t="shared" si="3"/>
        <v>-2.0999999999975927E-2</v>
      </c>
      <c r="L22" s="31">
        <f t="shared" si="4"/>
        <v>5.0999999999982393E-2</v>
      </c>
    </row>
    <row r="23" spans="1:12" x14ac:dyDescent="0.2">
      <c r="A23" s="10" t="str">
        <f>'Ind T2'!A15</f>
        <v>Accommodation and food</v>
      </c>
      <c r="B23" s="32">
        <f>'Ind T2'!B15</f>
        <v>31.806000000000012</v>
      </c>
      <c r="C23" s="32">
        <f>'Ind T2'!C15</f>
        <v>37.031999999999954</v>
      </c>
      <c r="D23" s="32">
        <f>'Ind T2'!D15</f>
        <v>36.050000000000011</v>
      </c>
      <c r="E23" s="32">
        <f>'Ind T2'!E15</f>
        <v>38.085000000000072</v>
      </c>
      <c r="F23" s="32">
        <f>'Ind T2'!F15</f>
        <v>41.790000000000042</v>
      </c>
      <c r="H23" s="11">
        <f t="shared" si="0"/>
        <v>5.2259999999999422</v>
      </c>
      <c r="I23" s="31">
        <f t="shared" si="1"/>
        <v>-0.98199999999994247</v>
      </c>
      <c r="J23" s="11">
        <f t="shared" si="2"/>
        <v>2.0350000000000605</v>
      </c>
      <c r="K23" s="11">
        <f t="shared" si="3"/>
        <v>3.7049999999999699</v>
      </c>
      <c r="L23" s="31">
        <f t="shared" si="4"/>
        <v>5.7400000000000304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108.35799999999996</v>
      </c>
      <c r="C25" s="31">
        <f>'Ind T1'!C11</f>
        <v>119.17200000000001</v>
      </c>
      <c r="D25" s="31">
        <f>'Ind T1'!D11</f>
        <v>116.78000000000002</v>
      </c>
      <c r="E25" s="31">
        <f>'Ind T1'!E11</f>
        <v>123.18499999999997</v>
      </c>
      <c r="F25" s="31">
        <f>'Ind T1'!F11</f>
        <v>130.62700000000001</v>
      </c>
      <c r="H25" s="31">
        <f t="shared" si="0"/>
        <v>10.81400000000005</v>
      </c>
      <c r="I25" s="31">
        <f t="shared" si="1"/>
        <v>-2.3919999999999959</v>
      </c>
      <c r="J25" s="31">
        <f t="shared" si="2"/>
        <v>6.4049999999999585</v>
      </c>
      <c r="K25" s="31">
        <f t="shared" si="3"/>
        <v>7.4420000000000357</v>
      </c>
      <c r="L25" s="31">
        <f t="shared" si="4"/>
        <v>13.846999999999994</v>
      </c>
    </row>
    <row r="26" spans="1:12" x14ac:dyDescent="0.2">
      <c r="A26" s="10" t="str">
        <f>'Ind T2'!A16</f>
        <v>Media</v>
      </c>
      <c r="B26" s="11">
        <f>'Ind T2'!B16</f>
        <v>1.7569999999999981</v>
      </c>
      <c r="C26" s="11">
        <f>'Ind T2'!C16</f>
        <v>2.3549999999999982</v>
      </c>
      <c r="D26" s="11">
        <f>'Ind T2'!D16</f>
        <v>2.1470000000000002</v>
      </c>
      <c r="E26" s="11">
        <f>'Ind T2'!E16</f>
        <v>2.0710000000000002</v>
      </c>
      <c r="F26" s="11">
        <f>'Ind T2'!F16</f>
        <v>2.0129999999999995</v>
      </c>
      <c r="H26" s="11">
        <f t="shared" si="0"/>
        <v>0.59800000000000009</v>
      </c>
      <c r="I26" s="31">
        <f t="shared" si="1"/>
        <v>-0.20799999999999796</v>
      </c>
      <c r="J26" s="11">
        <f t="shared" si="2"/>
        <v>-7.6000000000000068E-2</v>
      </c>
      <c r="K26" s="11">
        <f t="shared" si="3"/>
        <v>-5.8000000000000718E-2</v>
      </c>
      <c r="L26" s="31">
        <f t="shared" si="4"/>
        <v>-0.13400000000000079</v>
      </c>
    </row>
    <row r="27" spans="1:12" x14ac:dyDescent="0.2">
      <c r="A27" s="10" t="str">
        <f>'Ind T2'!A17</f>
        <v>Information technology</v>
      </c>
      <c r="B27" s="11">
        <f>'Ind T2'!B17</f>
        <v>8.8839999999999826</v>
      </c>
      <c r="C27" s="11">
        <f>'Ind T2'!C17</f>
        <v>8.1640000000000015</v>
      </c>
      <c r="D27" s="11">
        <f>'Ind T2'!D17</f>
        <v>7.8690000000000069</v>
      </c>
      <c r="E27" s="11">
        <f>'Ind T2'!E17</f>
        <v>8.3559999999999803</v>
      </c>
      <c r="F27" s="11">
        <f>'Ind T2'!F17</f>
        <v>8.8740000000000165</v>
      </c>
      <c r="H27" s="11">
        <f t="shared" si="0"/>
        <v>-0.7199999999999811</v>
      </c>
      <c r="I27" s="31">
        <f t="shared" si="1"/>
        <v>-0.2949999999999946</v>
      </c>
      <c r="J27" s="11">
        <f t="shared" si="2"/>
        <v>0.48699999999997345</v>
      </c>
      <c r="K27" s="11">
        <f t="shared" si="3"/>
        <v>0.51800000000003621</v>
      </c>
      <c r="L27" s="31">
        <f t="shared" si="4"/>
        <v>1.0050000000000097</v>
      </c>
    </row>
    <row r="28" spans="1:12" x14ac:dyDescent="0.2">
      <c r="A28" s="10" t="str">
        <f>'Ind T2'!A18</f>
        <v>Finance and insurance</v>
      </c>
      <c r="B28" s="11">
        <f>'Ind T2'!B18</f>
        <v>15.059999999999988</v>
      </c>
      <c r="C28" s="11">
        <f>'Ind T2'!C18</f>
        <v>15.268000000000024</v>
      </c>
      <c r="D28" s="11">
        <f>'Ind T2'!D18</f>
        <v>16.503000000000032</v>
      </c>
      <c r="E28" s="11">
        <f>'Ind T2'!E18</f>
        <v>16.491000000000017</v>
      </c>
      <c r="F28" s="11">
        <f>'Ind T2'!F18</f>
        <v>16.043000000000017</v>
      </c>
      <c r="H28" s="11">
        <f t="shared" si="0"/>
        <v>0.20800000000003571</v>
      </c>
      <c r="I28" s="31">
        <f t="shared" si="1"/>
        <v>1.2350000000000083</v>
      </c>
      <c r="J28" s="11">
        <f t="shared" si="2"/>
        <v>-1.2000000000014666E-2</v>
      </c>
      <c r="K28" s="11">
        <f t="shared" si="3"/>
        <v>-0.4480000000000004</v>
      </c>
      <c r="L28" s="31">
        <f t="shared" si="4"/>
        <v>-0.46000000000001506</v>
      </c>
    </row>
    <row r="29" spans="1:12" x14ac:dyDescent="0.2">
      <c r="A29" s="10" t="str">
        <f>'Ind T2'!A19</f>
        <v>Real estate</v>
      </c>
      <c r="B29" s="11">
        <f>'Ind T2'!B19</f>
        <v>7.7800000000000029</v>
      </c>
      <c r="C29" s="11">
        <f>'Ind T2'!C19</f>
        <v>9.395999999999999</v>
      </c>
      <c r="D29" s="11">
        <f>'Ind T2'!D19</f>
        <v>9.7279999999999713</v>
      </c>
      <c r="E29" s="11">
        <f>'Ind T2'!E19</f>
        <v>8.7880000000000109</v>
      </c>
      <c r="F29" s="11">
        <f>'Ind T2'!F19</f>
        <v>8.8430000000000053</v>
      </c>
      <c r="H29" s="11">
        <f t="shared" ref="H29:H31" si="9">C29-B29</f>
        <v>1.6159999999999961</v>
      </c>
      <c r="I29" s="31">
        <f t="shared" ref="I29:I31" si="10">D29-C29</f>
        <v>0.33199999999997232</v>
      </c>
      <c r="J29" s="11">
        <f t="shared" ref="J29:J31" si="11">E29-D29</f>
        <v>-0.93999999999996042</v>
      </c>
      <c r="K29" s="11">
        <f t="shared" ref="K29:K31" si="12">F29-E29</f>
        <v>5.4999999999994387E-2</v>
      </c>
      <c r="L29" s="31">
        <f t="shared" si="4"/>
        <v>-0.88499999999996604</v>
      </c>
    </row>
    <row r="30" spans="1:12" x14ac:dyDescent="0.2">
      <c r="A30" s="10" t="str">
        <f>'Ind T2'!A20</f>
        <v>Professional services</v>
      </c>
      <c r="B30" s="11">
        <f>'Ind T2'!B20</f>
        <v>30.154000000000039</v>
      </c>
      <c r="C30" s="11">
        <f>'Ind T2'!C20</f>
        <v>33.891999999999996</v>
      </c>
      <c r="D30" s="11">
        <f>'Ind T2'!D20</f>
        <v>33.394000000000034</v>
      </c>
      <c r="E30" s="11">
        <f>'Ind T2'!E20</f>
        <v>34.957999999999942</v>
      </c>
      <c r="F30" s="11">
        <f>'Ind T2'!F20</f>
        <v>37.039999999999957</v>
      </c>
      <c r="H30" s="11">
        <f t="shared" si="9"/>
        <v>3.7379999999999569</v>
      </c>
      <c r="I30" s="31">
        <f t="shared" si="10"/>
        <v>-0.49799999999996203</v>
      </c>
      <c r="J30" s="11">
        <f t="shared" si="11"/>
        <v>1.5639999999999077</v>
      </c>
      <c r="K30" s="11">
        <f t="shared" si="12"/>
        <v>2.0820000000000149</v>
      </c>
      <c r="L30" s="31">
        <f t="shared" si="4"/>
        <v>3.6459999999999226</v>
      </c>
    </row>
    <row r="31" spans="1:12" x14ac:dyDescent="0.2">
      <c r="A31" s="10" t="str">
        <f>'Ind T2'!A21</f>
        <v>Support services</v>
      </c>
      <c r="B31" s="11">
        <f>'Ind T2'!B21</f>
        <v>22.677999999999951</v>
      </c>
      <c r="C31" s="11">
        <f>'Ind T2'!C21</f>
        <v>24.458999999999961</v>
      </c>
      <c r="D31" s="11">
        <f>'Ind T2'!D21</f>
        <v>23.474</v>
      </c>
      <c r="E31" s="11">
        <f>'Ind T2'!E21</f>
        <v>26.637000000000008</v>
      </c>
      <c r="F31" s="11">
        <f>'Ind T2'!F21</f>
        <v>29.775000000000006</v>
      </c>
      <c r="H31" s="11">
        <f t="shared" si="9"/>
        <v>1.7810000000000095</v>
      </c>
      <c r="I31" s="31">
        <f t="shared" si="10"/>
        <v>-0.98499999999996035</v>
      </c>
      <c r="J31" s="11">
        <f t="shared" si="11"/>
        <v>3.1630000000000074</v>
      </c>
      <c r="K31" s="11">
        <f t="shared" si="12"/>
        <v>3.1379999999999981</v>
      </c>
      <c r="L31" s="31">
        <f t="shared" si="4"/>
        <v>6.3010000000000055</v>
      </c>
    </row>
    <row r="32" spans="1:12" x14ac:dyDescent="0.2">
      <c r="A32" s="10" t="str">
        <f>'Ind T2'!A25</f>
        <v>Arts and entertainment</v>
      </c>
      <c r="B32" s="11">
        <f>'Ind T2'!B25</f>
        <v>12.085000000000004</v>
      </c>
      <c r="C32" s="11">
        <f>'Ind T2'!C25</f>
        <v>13.614000000000031</v>
      </c>
      <c r="D32" s="11">
        <f>'Ind T2'!D25</f>
        <v>12.446999999999973</v>
      </c>
      <c r="E32" s="11">
        <f>'Ind T2'!E25</f>
        <v>14.299000000000021</v>
      </c>
      <c r="F32" s="11">
        <f>'Ind T2'!F25</f>
        <v>16.199000000000012</v>
      </c>
      <c r="H32" s="11">
        <f t="shared" ref="H32" si="13">C32-B32</f>
        <v>1.5290000000000266</v>
      </c>
      <c r="I32" s="31">
        <f t="shared" ref="I32:I33" si="14">D32-C32</f>
        <v>-1.1670000000000584</v>
      </c>
      <c r="J32" s="11">
        <f t="shared" ref="J32:J33" si="15">E32-D32</f>
        <v>1.8520000000000483</v>
      </c>
      <c r="K32" s="11">
        <f t="shared" ref="K32:K33" si="16">F32-E32</f>
        <v>1.8999999999999915</v>
      </c>
      <c r="L32" s="31">
        <f t="shared" si="4"/>
        <v>3.7520000000000397</v>
      </c>
    </row>
    <row r="33" spans="1:12" x14ac:dyDescent="0.2">
      <c r="A33" s="10" t="str">
        <f>'Ind T2'!A26</f>
        <v>Other services</v>
      </c>
      <c r="B33" s="11">
        <f>'Ind T2'!B26</f>
        <v>9.9599999999999884</v>
      </c>
      <c r="C33" s="11">
        <f>'Ind T2'!C26</f>
        <v>12.024000000000004</v>
      </c>
      <c r="D33" s="11">
        <f>'Ind T2'!D26</f>
        <v>11.217999999999991</v>
      </c>
      <c r="E33" s="11">
        <f>'Ind T2'!E26</f>
        <v>11.584999999999988</v>
      </c>
      <c r="F33" s="11">
        <f>'Ind T2'!F26</f>
        <v>11.839999999999995</v>
      </c>
      <c r="H33" s="11">
        <f>C33-B33</f>
        <v>2.064000000000016</v>
      </c>
      <c r="I33" s="31">
        <f t="shared" si="14"/>
        <v>-0.80600000000001337</v>
      </c>
      <c r="J33" s="11">
        <f t="shared" si="15"/>
        <v>0.36699999999999733</v>
      </c>
      <c r="K33" s="11">
        <f t="shared" si="16"/>
        <v>0.25500000000000611</v>
      </c>
      <c r="L33" s="31">
        <f t="shared" si="4"/>
        <v>0.62200000000000344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103.06399999999985</v>
      </c>
      <c r="C35" s="31">
        <f>'Ind T1'!C12</f>
        <v>107.48500000000003</v>
      </c>
      <c r="D35" s="31">
        <f>'Ind T1'!D12</f>
        <v>104.25700000000003</v>
      </c>
      <c r="E35" s="31">
        <f>'Ind T1'!E12</f>
        <v>109.24300000000002</v>
      </c>
      <c r="F35" s="31">
        <f>'Ind T1'!F12</f>
        <v>117.81999999999989</v>
      </c>
      <c r="H35" s="31">
        <f t="shared" si="0"/>
        <v>4.421000000000177</v>
      </c>
      <c r="I35" s="31">
        <f t="shared" si="1"/>
        <v>-3.2279999999999944</v>
      </c>
      <c r="J35" s="31">
        <f t="shared" si="2"/>
        <v>4.98599999999999</v>
      </c>
      <c r="K35" s="31">
        <f t="shared" si="3"/>
        <v>8.5769999999998703</v>
      </c>
      <c r="L35" s="31">
        <f t="shared" si="4"/>
        <v>13.56299999999986</v>
      </c>
    </row>
    <row r="36" spans="1:12" x14ac:dyDescent="0.2">
      <c r="A36" s="10" t="str">
        <f>'Ind T2'!A22</f>
        <v>Public admin. and defence</v>
      </c>
      <c r="B36" s="32">
        <f>'Ind T2'!B22</f>
        <v>18.298999999999982</v>
      </c>
      <c r="C36" s="32">
        <f>'Ind T2'!C22</f>
        <v>17.413000000000004</v>
      </c>
      <c r="D36" s="32">
        <f>'Ind T2'!D22</f>
        <v>18.096000000000043</v>
      </c>
      <c r="E36" s="32">
        <f>'Ind T2'!E22</f>
        <v>17.535000000000014</v>
      </c>
      <c r="F36" s="32">
        <f>'Ind T2'!F22</f>
        <v>17.268999999999959</v>
      </c>
      <c r="H36" s="11">
        <f t="shared" si="0"/>
        <v>-0.88599999999997792</v>
      </c>
      <c r="I36" s="31">
        <f t="shared" si="1"/>
        <v>0.68300000000003891</v>
      </c>
      <c r="J36" s="11">
        <f t="shared" si="2"/>
        <v>-0.56100000000002836</v>
      </c>
      <c r="K36" s="11">
        <f t="shared" si="3"/>
        <v>-0.26600000000005508</v>
      </c>
      <c r="L36" s="31">
        <f t="shared" si="4"/>
        <v>-0.82700000000008345</v>
      </c>
    </row>
    <row r="37" spans="1:12" x14ac:dyDescent="0.2">
      <c r="A37" s="10" t="str">
        <f>'Ind T2'!A23</f>
        <v>Education</v>
      </c>
      <c r="B37" s="32">
        <f>'Ind T2'!B23</f>
        <v>30.790999999999986</v>
      </c>
      <c r="C37" s="32">
        <f>'Ind T2'!C23</f>
        <v>33.532000000000032</v>
      </c>
      <c r="D37" s="32">
        <f>'Ind T2'!D23</f>
        <v>32.242000000000019</v>
      </c>
      <c r="E37" s="32">
        <f>'Ind T2'!E23</f>
        <v>32.899999999999963</v>
      </c>
      <c r="F37" s="32">
        <f>'Ind T2'!F23</f>
        <v>34.725999999999985</v>
      </c>
      <c r="H37" s="11">
        <f t="shared" si="0"/>
        <v>2.7410000000000458</v>
      </c>
      <c r="I37" s="31">
        <f t="shared" si="1"/>
        <v>-1.2900000000000134</v>
      </c>
      <c r="J37" s="11">
        <f t="shared" si="2"/>
        <v>0.65799999999994441</v>
      </c>
      <c r="K37" s="11">
        <f t="shared" si="3"/>
        <v>1.8260000000000218</v>
      </c>
      <c r="L37" s="31">
        <f t="shared" si="4"/>
        <v>2.4839999999999662</v>
      </c>
    </row>
    <row r="38" spans="1:12" x14ac:dyDescent="0.2">
      <c r="A38" s="10" t="str">
        <f>'Ind T2'!A24</f>
        <v>Health and social work</v>
      </c>
      <c r="B38" s="32">
        <f>'Ind T2'!B24</f>
        <v>53.97399999999989</v>
      </c>
      <c r="C38" s="32">
        <f>'Ind T2'!C24</f>
        <v>56.539999999999992</v>
      </c>
      <c r="D38" s="32">
        <f>'Ind T2'!D24</f>
        <v>53.918999999999961</v>
      </c>
      <c r="E38" s="32">
        <f>'Ind T2'!E24</f>
        <v>58.80800000000005</v>
      </c>
      <c r="F38" s="32">
        <f>'Ind T2'!F24</f>
        <v>65.824999999999946</v>
      </c>
      <c r="H38" s="11">
        <f t="shared" si="0"/>
        <v>2.566000000000102</v>
      </c>
      <c r="I38" s="31">
        <f t="shared" si="1"/>
        <v>-2.6210000000000306</v>
      </c>
      <c r="J38" s="11">
        <f t="shared" si="2"/>
        <v>4.8890000000000882</v>
      </c>
      <c r="K38" s="11">
        <f t="shared" si="3"/>
        <v>7.0169999999998964</v>
      </c>
      <c r="L38" s="31">
        <f t="shared" si="4"/>
        <v>11.905999999999985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377.35699999999974</v>
      </c>
      <c r="C40" s="33">
        <f>'Ind T1'!C14</f>
        <v>404.03699999999981</v>
      </c>
      <c r="D40" s="33">
        <f>'Ind T1'!D14</f>
        <v>399.69700000000012</v>
      </c>
      <c r="E40" s="33">
        <f>'Ind T1'!E14</f>
        <v>415.38799999999992</v>
      </c>
      <c r="F40" s="33">
        <f>'Ind T1'!F14</f>
        <v>438.68599999999998</v>
      </c>
      <c r="G40" s="24"/>
      <c r="H40" s="34">
        <f t="shared" si="0"/>
        <v>26.680000000000064</v>
      </c>
      <c r="I40" s="34">
        <f>D40-C40</f>
        <v>-4.3399999999996908</v>
      </c>
      <c r="J40" s="34">
        <f>E40-D40</f>
        <v>15.690999999999804</v>
      </c>
      <c r="K40" s="34">
        <f>F40-E40</f>
        <v>23.298000000000059</v>
      </c>
      <c r="L40" s="205">
        <f t="shared" si="4"/>
        <v>38.988999999999862</v>
      </c>
    </row>
    <row r="44" spans="1:12" ht="15.75" x14ac:dyDescent="0.25">
      <c r="A44" s="19" t="str">
        <f>CONCATENATE(A1," (Continued)")</f>
        <v>Industry Table 4  Employment by Industry Group in Sector (SIC 2007), 2015-2035, Dorset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2.0190600839065986</v>
      </c>
      <c r="C50" s="44">
        <f t="shared" ref="B50:E54" si="17">IF(AND(D$5-C$5 &lt;&gt; 0,C7&lt;&gt;0,D7&lt;&gt;0),(EXP(LN(D7/C7)/(D$5-C$5))-1)*100,0)</f>
        <v>15.928753180661847</v>
      </c>
      <c r="D50" s="44">
        <f t="shared" si="17"/>
        <v>0.50411038100803829</v>
      </c>
      <c r="E50" s="44">
        <f t="shared" si="17"/>
        <v>0.28902013233997881</v>
      </c>
      <c r="F50" s="44">
        <f>IF(AND(F$5-D$5 &lt;&gt; 0,D7&lt;&gt;0,F7&lt;&gt;0),(EXP(LN(F7/D7)/(F$5-D$5))-1)*100,0)</f>
        <v>0.3606656867820357</v>
      </c>
      <c r="H50" s="44">
        <f>(B7/B$40)*100</f>
        <v>2.4035594940600045</v>
      </c>
      <c r="I50" s="44">
        <f>(C7/C$40)*100</f>
        <v>2.4317079871397906</v>
      </c>
      <c r="J50" s="44">
        <f>(D7/D$40)*100</f>
        <v>2.849658616401928</v>
      </c>
      <c r="K50" s="44">
        <f>(E7/E$40)*100</f>
        <v>2.8118289406530779</v>
      </c>
      <c r="L50" s="44">
        <f>(F7/F$40)*100</f>
        <v>2.7404567275910328</v>
      </c>
    </row>
    <row r="51" spans="1:12" x14ac:dyDescent="0.2">
      <c r="A51" t="str">
        <f>A8</f>
        <v>Agriculture</v>
      </c>
      <c r="B51" s="40">
        <f t="shared" si="17"/>
        <v>0.98150507720318192</v>
      </c>
      <c r="C51" s="44">
        <f t="shared" si="17"/>
        <v>27.002477291495008</v>
      </c>
      <c r="D51" s="40">
        <f t="shared" si="17"/>
        <v>0.80110557283175066</v>
      </c>
      <c r="E51" s="40">
        <f t="shared" si="17"/>
        <v>0.31779564500880042</v>
      </c>
      <c r="F51" s="44">
        <f t="shared" ref="F51:F83" si="18">IF(AND(F$5-D$5 &lt;&gt; 0,D8&lt;&gt;0,F8&lt;&gt;0),(EXP(LN(F8/D8)/(F$5-D$5))-1)*100,0)</f>
        <v>0.4786409239851741</v>
      </c>
      <c r="H51" s="40">
        <f t="shared" ref="H51:L54" si="19">(B8/B$7)*100</f>
        <v>64.200661521499413</v>
      </c>
      <c r="I51" s="40">
        <f t="shared" si="19"/>
        <v>61.628498727735369</v>
      </c>
      <c r="J51" s="40">
        <f t="shared" si="19"/>
        <v>67.515364354697141</v>
      </c>
      <c r="K51" s="40">
        <f t="shared" si="19"/>
        <v>68.518835616438338</v>
      </c>
      <c r="L51" s="40">
        <f t="shared" si="19"/>
        <v>68.715687905506542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-9.6397996390155445</v>
      </c>
      <c r="C52" s="44">
        <f t="shared" si="17"/>
        <v>1.1574074074072627</v>
      </c>
      <c r="D52" s="40">
        <f t="shared" si="17"/>
        <v>-5.1772221258635014</v>
      </c>
      <c r="E52" s="40">
        <f t="shared" si="17"/>
        <v>-3.9449237408790694</v>
      </c>
      <c r="F52" s="44">
        <f t="shared" si="18"/>
        <v>-4.3574590809677289</v>
      </c>
      <c r="H52" s="40">
        <f t="shared" si="19"/>
        <v>7.1444321940462991</v>
      </c>
      <c r="I52" s="40">
        <f t="shared" si="19"/>
        <v>4.3969465648854911</v>
      </c>
      <c r="J52" s="40">
        <f t="shared" si="19"/>
        <v>3.8366988586479183</v>
      </c>
      <c r="K52" s="40">
        <f t="shared" si="19"/>
        <v>2.8681506849315008</v>
      </c>
      <c r="L52" s="40">
        <f t="shared" si="19"/>
        <v>1.8632507070371032</v>
      </c>
    </row>
    <row r="53" spans="1:12" x14ac:dyDescent="0.2">
      <c r="A53" t="str">
        <f>A10</f>
        <v>Electricity and gas</v>
      </c>
      <c r="B53" s="40">
        <f t="shared" si="17"/>
        <v>17.22620572610456</v>
      </c>
      <c r="C53" s="44">
        <f t="shared" si="17"/>
        <v>11.594202898550598</v>
      </c>
      <c r="D53" s="40">
        <f t="shared" si="17"/>
        <v>-1.0195810058472143</v>
      </c>
      <c r="E53" s="40">
        <f t="shared" si="17"/>
        <v>-0.16953146535518826</v>
      </c>
      <c r="F53" s="44">
        <f t="shared" si="18"/>
        <v>-0.45368937315248825</v>
      </c>
      <c r="H53" s="40">
        <f t="shared" si="19"/>
        <v>5.2370452039691315</v>
      </c>
      <c r="I53" s="40">
        <f t="shared" si="19"/>
        <v>9.1297709923664243</v>
      </c>
      <c r="J53" s="40">
        <f t="shared" si="19"/>
        <v>8.7884108867427386</v>
      </c>
      <c r="K53" s="40">
        <f t="shared" si="19"/>
        <v>8.1421232876712359</v>
      </c>
      <c r="L53" s="40">
        <f t="shared" si="19"/>
        <v>7.7774080851771803</v>
      </c>
    </row>
    <row r="54" spans="1:12" x14ac:dyDescent="0.2">
      <c r="A54" t="str">
        <f>A11</f>
        <v>Water and sewerage</v>
      </c>
      <c r="B54" s="40">
        <f t="shared" si="17"/>
        <v>3.5388451753402661</v>
      </c>
      <c r="C54" s="44">
        <f t="shared" si="17"/>
        <v>-7.3330602212205438</v>
      </c>
      <c r="D54" s="40">
        <f t="shared" si="17"/>
        <v>1.1154211621459353</v>
      </c>
      <c r="E54" s="40">
        <f t="shared" si="17"/>
        <v>0.84927294968595302</v>
      </c>
      <c r="F54" s="44">
        <f t="shared" si="18"/>
        <v>0.93791109210978885</v>
      </c>
      <c r="H54" s="40">
        <f t="shared" si="19"/>
        <v>23.417861080485142</v>
      </c>
      <c r="I54" s="40">
        <f t="shared" si="19"/>
        <v>24.84478371501271</v>
      </c>
      <c r="J54" s="40">
        <f t="shared" si="19"/>
        <v>19.859525899912203</v>
      </c>
      <c r="K54" s="40">
        <f t="shared" si="19"/>
        <v>20.47089041095893</v>
      </c>
      <c r="L54" s="40">
        <f t="shared" si="19"/>
        <v>21.64365330227918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0.86066176487231694</v>
      </c>
      <c r="C56" s="44">
        <f t="shared" si="20"/>
        <v>-0.13883191872016143</v>
      </c>
      <c r="D56" s="44">
        <f t="shared" si="20"/>
        <v>-0.98151075562128431</v>
      </c>
      <c r="E56" s="44">
        <f t="shared" si="20"/>
        <v>-0.52403676705927715</v>
      </c>
      <c r="F56" s="44">
        <f t="shared" si="18"/>
        <v>-0.67676245670549307</v>
      </c>
      <c r="H56" s="44">
        <f>(B13/B$40)*100</f>
        <v>8.1156570568453859</v>
      </c>
      <c r="I56" s="44">
        <f>(C13/C$40)*100</f>
        <v>7.8440835864042171</v>
      </c>
      <c r="J56" s="44">
        <f>(D13/D$40)*100</f>
        <v>7.9182480729152331</v>
      </c>
      <c r="K56" s="44">
        <f>(E13/E$40)*100</f>
        <v>7.2524964611399607</v>
      </c>
      <c r="L56" s="44">
        <f>(F13/F$40)*100</f>
        <v>6.515822250995015</v>
      </c>
    </row>
    <row r="57" spans="1:12" x14ac:dyDescent="0.2">
      <c r="A57" t="str">
        <f>A14</f>
        <v>Food drink and tobacco</v>
      </c>
      <c r="B57" s="40">
        <f t="shared" si="20"/>
        <v>-0.66815050452364577</v>
      </c>
      <c r="C57" s="44">
        <f t="shared" si="20"/>
        <v>1.3729335948443167</v>
      </c>
      <c r="D57" s="40">
        <f t="shared" si="20"/>
        <v>-0.89480967515428445</v>
      </c>
      <c r="E57" s="40">
        <f t="shared" si="20"/>
        <v>-1.2213943294247964</v>
      </c>
      <c r="F57" s="44">
        <f t="shared" si="18"/>
        <v>-1.1126525318449265</v>
      </c>
      <c r="H57" s="40">
        <f t="shared" ref="H57:L59" si="21">(B14/B$13)*100</f>
        <v>11.970612244897939</v>
      </c>
      <c r="I57" s="40">
        <f t="shared" si="21"/>
        <v>11.261161770738019</v>
      </c>
      <c r="J57" s="40">
        <f t="shared" si="21"/>
        <v>11.431640810136154</v>
      </c>
      <c r="K57" s="40">
        <f t="shared" si="21"/>
        <v>11.481776538538108</v>
      </c>
      <c r="L57" s="40">
        <f t="shared" si="21"/>
        <v>10.701791211866771</v>
      </c>
    </row>
    <row r="58" spans="1:12" x14ac:dyDescent="0.2">
      <c r="A58" t="str">
        <f>A15</f>
        <v>Engineering</v>
      </c>
      <c r="B58" s="40">
        <f t="shared" si="20"/>
        <v>-0.76262558211268594</v>
      </c>
      <c r="C58" s="44">
        <f t="shared" si="20"/>
        <v>-2.6591107236267342</v>
      </c>
      <c r="D58" s="40">
        <f t="shared" si="20"/>
        <v>-0.86882533511403182</v>
      </c>
      <c r="E58" s="40">
        <f t="shared" si="20"/>
        <v>-1.720981815696887</v>
      </c>
      <c r="F58" s="44">
        <f t="shared" si="18"/>
        <v>-1.4377467087520635</v>
      </c>
      <c r="H58" s="40">
        <f t="shared" si="21"/>
        <v>23.170612244897988</v>
      </c>
      <c r="I58" s="40">
        <f t="shared" si="21"/>
        <v>21.714574196194704</v>
      </c>
      <c r="J58" s="40">
        <f t="shared" si="21"/>
        <v>21.166545546462736</v>
      </c>
      <c r="K58" s="40">
        <f t="shared" si="21"/>
        <v>21.287260173936055</v>
      </c>
      <c r="L58" s="40">
        <f t="shared" si="21"/>
        <v>18.860201511335049</v>
      </c>
    </row>
    <row r="59" spans="1:12" x14ac:dyDescent="0.2">
      <c r="A59" t="str">
        <f>A16</f>
        <v>Rest of manufacturing</v>
      </c>
      <c r="B59" s="40">
        <f t="shared" si="20"/>
        <v>1.6921994266799523</v>
      </c>
      <c r="C59" s="44">
        <f t="shared" si="20"/>
        <v>0.42368891818105325</v>
      </c>
      <c r="D59" s="40">
        <f t="shared" si="20"/>
        <v>-1.0317602139121251</v>
      </c>
      <c r="E59" s="40">
        <f t="shared" si="20"/>
        <v>-5.9406113605564581E-2</v>
      </c>
      <c r="F59" s="44">
        <f t="shared" si="18"/>
        <v>-0.38458101525151722</v>
      </c>
      <c r="H59" s="40">
        <f t="shared" si="21"/>
        <v>64.858775510204069</v>
      </c>
      <c r="I59" s="40">
        <f t="shared" si="21"/>
        <v>67.024264033067269</v>
      </c>
      <c r="J59" s="40">
        <f t="shared" si="21"/>
        <v>67.401813643401113</v>
      </c>
      <c r="K59" s="40">
        <f t="shared" si="21"/>
        <v>67.230963287525839</v>
      </c>
      <c r="L59" s="40">
        <f t="shared" si="21"/>
        <v>70.438007276798174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5.0742406388081474</v>
      </c>
      <c r="C61" s="44">
        <f>IF(AND(D$5-C$5 &lt;&gt; 0,C18&lt;&gt;0,D18&lt;&gt;0),(EXP(LN(D18/C18)/(D$5-C$5))-1)*100,0)</f>
        <v>-1.8801483996727542</v>
      </c>
      <c r="D61" s="44">
        <f>IF(AND(E$5-D$5 &lt;&gt; 0,D18&lt;&gt;0,E18&lt;&gt;0),(EXP(LN(E18/D18)/(E$5-D$5))-1)*100,0)</f>
        <v>1.9631748953778949</v>
      </c>
      <c r="E61" s="44">
        <f>IF(AND(F$5-E$5 &lt;&gt; 0,E18&lt;&gt;0,F18&lt;&gt;0),(EXP(LN(F18/E18)/(F$5-E$5))-1)*100,0)</f>
        <v>1.2155442222445689</v>
      </c>
      <c r="F61" s="44">
        <f t="shared" si="18"/>
        <v>1.4641433534728465</v>
      </c>
      <c r="H61" s="44">
        <f>(B18/B$40)*100</f>
        <v>6.9146723129556413</v>
      </c>
      <c r="I61" s="44">
        <f>(C18/C$40)*100</f>
        <v>7.8720513220323802</v>
      </c>
      <c r="J61" s="44">
        <f>(D18/D$40)*100</f>
        <v>7.8079144952301451</v>
      </c>
      <c r="K61" s="44">
        <f>(E18/E$40)*100</f>
        <v>8.2799695706182863</v>
      </c>
      <c r="L61" s="44">
        <f>(F18/F$40)*100</f>
        <v>8.8471024833252194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0.96184904749991862</v>
      </c>
      <c r="C63" s="44">
        <f t="shared" si="22"/>
        <v>0.34308449296549526</v>
      </c>
      <c r="D63" s="44">
        <f t="shared" si="22"/>
        <v>0.44557245048266747</v>
      </c>
      <c r="E63" s="44">
        <f t="shared" si="22"/>
        <v>0.37411794085266958</v>
      </c>
      <c r="F63" s="44">
        <f t="shared" si="18"/>
        <v>0.39793046105618401</v>
      </c>
      <c r="H63" s="44">
        <f>(B20/B$40)*100</f>
        <v>26.539059829286327</v>
      </c>
      <c r="I63" s="44">
        <f>(C20/C$40)*100</f>
        <v>25.75407697809851</v>
      </c>
      <c r="J63" s="44">
        <f>(D20/D$40)*100</f>
        <v>26.123038201437581</v>
      </c>
      <c r="K63" s="44">
        <f>(E20/E$40)*100</f>
        <v>25.701272063709112</v>
      </c>
      <c r="L63" s="44">
        <f>(F20/F$40)*100</f>
        <v>25.262260477881675</v>
      </c>
    </row>
    <row r="64" spans="1:12" x14ac:dyDescent="0.2">
      <c r="A64" t="str">
        <f>A21</f>
        <v>Wholesale and retail trade</v>
      </c>
      <c r="B64" s="40">
        <f t="shared" si="22"/>
        <v>-0.1191976159672703</v>
      </c>
      <c r="C64" s="44">
        <f t="shared" si="22"/>
        <v>2.5611052072264329</v>
      </c>
      <c r="D64" s="40">
        <f t="shared" si="22"/>
        <v>8.2755880346763178E-2</v>
      </c>
      <c r="E64" s="40">
        <f t="shared" si="22"/>
        <v>6.4819374037083932E-2</v>
      </c>
      <c r="F64" s="44">
        <f t="shared" si="18"/>
        <v>7.0797852276038853E-2</v>
      </c>
      <c r="H64" s="40">
        <f t="shared" ref="H64:L66" si="23">(B21/B$20)*100</f>
        <v>56.646729307917319</v>
      </c>
      <c r="I64" s="40">
        <f t="shared" si="23"/>
        <v>54.259245021911283</v>
      </c>
      <c r="J64" s="40">
        <f t="shared" si="23"/>
        <v>55.458611475582501</v>
      </c>
      <c r="K64" s="40">
        <f t="shared" si="23"/>
        <v>54.464218808542462</v>
      </c>
      <c r="L64" s="40">
        <f t="shared" si="23"/>
        <v>52.809009041526004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-2.3348341570069153</v>
      </c>
      <c r="C65" s="44">
        <f t="shared" si="22"/>
        <v>-1.0128739113965612</v>
      </c>
      <c r="D65" s="40">
        <f t="shared" si="22"/>
        <v>0.13732909532333526</v>
      </c>
      <c r="E65" s="40">
        <f t="shared" si="22"/>
        <v>-1.996283767360385E-2</v>
      </c>
      <c r="F65" s="44">
        <f t="shared" si="18"/>
        <v>3.2440335451378033E-2</v>
      </c>
      <c r="H65" s="40">
        <f t="shared" si="23"/>
        <v>11.593956883381445</v>
      </c>
      <c r="I65" s="40">
        <f t="shared" si="23"/>
        <v>10.15222572460981</v>
      </c>
      <c r="J65" s="40">
        <f t="shared" si="23"/>
        <v>10.015036441822412</v>
      </c>
      <c r="K65" s="40">
        <f t="shared" si="23"/>
        <v>9.8623079805170413</v>
      </c>
      <c r="L65" s="40">
        <f t="shared" si="23"/>
        <v>9.4818718305029837</v>
      </c>
    </row>
    <row r="66" spans="1:12" x14ac:dyDescent="0.2">
      <c r="A66" t="str">
        <f>A23</f>
        <v>Accommodation and food</v>
      </c>
      <c r="B66" s="40">
        <f t="shared" si="22"/>
        <v>3.876433062767326</v>
      </c>
      <c r="C66" s="44">
        <f t="shared" si="22"/>
        <v>-2.6517606394468096</v>
      </c>
      <c r="D66" s="40">
        <f t="shared" si="22"/>
        <v>1.1043259573697561</v>
      </c>
      <c r="E66" s="40">
        <f t="shared" si="22"/>
        <v>0.9326884073678654</v>
      </c>
      <c r="F66" s="44">
        <f t="shared" si="18"/>
        <v>0.98986852439084672</v>
      </c>
      <c r="H66" s="40">
        <f t="shared" si="23"/>
        <v>31.75931380870124</v>
      </c>
      <c r="I66" s="40">
        <f t="shared" si="23"/>
        <v>35.58852925347891</v>
      </c>
      <c r="J66" s="40">
        <f t="shared" si="23"/>
        <v>34.526352082595089</v>
      </c>
      <c r="K66" s="40">
        <f t="shared" si="23"/>
        <v>35.6734732109405</v>
      </c>
      <c r="L66" s="40">
        <f t="shared" si="23"/>
        <v>37.709119127971022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2.4066859446893796</v>
      </c>
      <c r="C68" s="44">
        <f t="shared" si="24"/>
        <v>-2.0071828953109772</v>
      </c>
      <c r="D68" s="44">
        <f t="shared" si="24"/>
        <v>1.0736318558568048</v>
      </c>
      <c r="E68" s="44">
        <f t="shared" si="24"/>
        <v>0.58831021872629563</v>
      </c>
      <c r="F68" s="44">
        <f t="shared" si="18"/>
        <v>0.74982461569945702</v>
      </c>
      <c r="H68" s="44">
        <f>(B25/B$40)*100</f>
        <v>28.714983424184538</v>
      </c>
      <c r="I68" s="44">
        <f>(C25/C$40)*100</f>
        <v>29.495318498058364</v>
      </c>
      <c r="J68" s="44">
        <f>(D25/D$40)*100</f>
        <v>29.217131977472931</v>
      </c>
      <c r="K68" s="44">
        <f>(E25/E$40)*100</f>
        <v>29.655406511502498</v>
      </c>
      <c r="L68" s="44">
        <f>(F25/F$40)*100</f>
        <v>29.776879134506235</v>
      </c>
    </row>
    <row r="69" spans="1:12" x14ac:dyDescent="0.2">
      <c r="A69" t="str">
        <f>A26</f>
        <v>Media</v>
      </c>
      <c r="B69" s="40">
        <f t="shared" si="24"/>
        <v>7.59814583408156</v>
      </c>
      <c r="C69" s="44">
        <f t="shared" si="24"/>
        <v>-8.8322717622079878</v>
      </c>
      <c r="D69" s="40">
        <f t="shared" si="24"/>
        <v>-0.71820720591554421</v>
      </c>
      <c r="E69" s="40">
        <f t="shared" si="24"/>
        <v>-0.28365130488756662</v>
      </c>
      <c r="F69" s="44">
        <f t="shared" si="18"/>
        <v>-0.42871420059342746</v>
      </c>
      <c r="H69" s="40">
        <f t="shared" ref="H69:L71" si="25">(B26/B$25)*100</f>
        <v>1.6214769560161675</v>
      </c>
      <c r="I69" s="40">
        <f t="shared" si="25"/>
        <v>1.9761353338032406</v>
      </c>
      <c r="J69" s="40">
        <f t="shared" si="25"/>
        <v>1.8384997431066963</v>
      </c>
      <c r="K69" s="40">
        <f t="shared" si="25"/>
        <v>1.6812111864269192</v>
      </c>
      <c r="L69" s="40">
        <f t="shared" si="25"/>
        <v>1.54102903687599</v>
      </c>
    </row>
    <row r="70" spans="1:12" x14ac:dyDescent="0.2">
      <c r="A70" t="str">
        <f>A27</f>
        <v>Information technology</v>
      </c>
      <c r="B70" s="40">
        <f t="shared" si="24"/>
        <v>-2.0907753118571737</v>
      </c>
      <c r="C70" s="44">
        <f t="shared" si="24"/>
        <v>-3.6134247917686713</v>
      </c>
      <c r="D70" s="40">
        <f t="shared" si="24"/>
        <v>1.2082177698944374</v>
      </c>
      <c r="E70" s="40">
        <f t="shared" si="24"/>
        <v>0.6032704835786884</v>
      </c>
      <c r="F70" s="44">
        <f t="shared" si="18"/>
        <v>0.80451673862904638</v>
      </c>
      <c r="H70" s="40">
        <f t="shared" si="25"/>
        <v>8.1987485926281281</v>
      </c>
      <c r="I70" s="40">
        <f t="shared" si="25"/>
        <v>6.8506024905179066</v>
      </c>
      <c r="J70" s="40">
        <f t="shared" si="25"/>
        <v>6.7383113546840265</v>
      </c>
      <c r="K70" s="40">
        <f t="shared" si="25"/>
        <v>6.7832934204651387</v>
      </c>
      <c r="L70" s="40">
        <f t="shared" si="25"/>
        <v>6.7933888093579542</v>
      </c>
    </row>
    <row r="71" spans="1:12" x14ac:dyDescent="0.2">
      <c r="A71" t="str">
        <f>A28</f>
        <v>Finance and insurance</v>
      </c>
      <c r="B71" s="40">
        <f t="shared" si="24"/>
        <v>0.34351146574134184</v>
      </c>
      <c r="C71" s="44">
        <f t="shared" si="24"/>
        <v>8.0888132040870317</v>
      </c>
      <c r="D71" s="40">
        <f t="shared" si="24"/>
        <v>-1.4547042111179298E-2</v>
      </c>
      <c r="E71" s="40">
        <f t="shared" si="24"/>
        <v>-0.27504266445489423</v>
      </c>
      <c r="F71" s="44">
        <f t="shared" si="18"/>
        <v>-0.18828628650437995</v>
      </c>
      <c r="H71" s="40">
        <f t="shared" si="25"/>
        <v>13.89837390871001</v>
      </c>
      <c r="I71" s="40">
        <f t="shared" si="25"/>
        <v>12.811734300003375</v>
      </c>
      <c r="J71" s="40">
        <f t="shared" si="25"/>
        <v>14.131700633670174</v>
      </c>
      <c r="K71" s="40">
        <f t="shared" si="25"/>
        <v>13.387181880910843</v>
      </c>
      <c r="L71" s="40">
        <f t="shared" si="25"/>
        <v>12.281534445405633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4.8312713519006234</v>
      </c>
      <c r="C72" s="44">
        <f t="shared" si="27"/>
        <v>3.5334184759469256</v>
      </c>
      <c r="D72" s="40">
        <f t="shared" si="27"/>
        <v>-2.0119089049910333</v>
      </c>
      <c r="E72" s="40">
        <f t="shared" si="27"/>
        <v>6.2409777514949027E-2</v>
      </c>
      <c r="F72" s="44">
        <f t="shared" si="18"/>
        <v>-0.63386348652314517</v>
      </c>
      <c r="H72" s="40">
        <f t="shared" ref="H72:L72" si="28">(B29/B$25)*100</f>
        <v>7.1799036527067734</v>
      </c>
      <c r="I72" s="40">
        <f t="shared" si="28"/>
        <v>7.8844023763971389</v>
      </c>
      <c r="J72" s="40">
        <f t="shared" si="28"/>
        <v>8.3301935262887223</v>
      </c>
      <c r="K72" s="40">
        <f t="shared" si="28"/>
        <v>7.1339854690100362</v>
      </c>
      <c r="L72" s="40">
        <f t="shared" si="28"/>
        <v>6.7696571152977603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2.964630853185013</v>
      </c>
      <c r="C73" s="44">
        <f t="shared" si="29"/>
        <v>-1.4693733034343293</v>
      </c>
      <c r="D73" s="40">
        <f t="shared" si="29"/>
        <v>0.9196247571742644</v>
      </c>
      <c r="E73" s="40">
        <f t="shared" si="29"/>
        <v>0.58018729328834784</v>
      </c>
      <c r="F73" s="44">
        <f t="shared" si="18"/>
        <v>0.69320607138714241</v>
      </c>
      <c r="H73" s="40">
        <f t="shared" ref="H73:L73" si="30">(B30/B$25)*100</f>
        <v>27.828125288395917</v>
      </c>
      <c r="I73" s="40">
        <f t="shared" si="30"/>
        <v>28.439566341086824</v>
      </c>
      <c r="J73" s="40">
        <f t="shared" si="30"/>
        <v>28.595649940058255</v>
      </c>
      <c r="K73" s="40">
        <f t="shared" si="30"/>
        <v>28.378455169054632</v>
      </c>
      <c r="L73" s="40">
        <f t="shared" si="30"/>
        <v>28.355546709332646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1.9080488342568591</v>
      </c>
      <c r="C74" s="44">
        <f t="shared" si="31"/>
        <v>-4.0271474712783135</v>
      </c>
      <c r="D74" s="40">
        <f t="shared" si="31"/>
        <v>2.5603849108437382</v>
      </c>
      <c r="E74" s="40">
        <f t="shared" si="31"/>
        <v>1.1199033740060926</v>
      </c>
      <c r="F74" s="44">
        <f t="shared" si="18"/>
        <v>1.5978017534785227</v>
      </c>
      <c r="H74" s="40">
        <f>(B31/B$25)*100</f>
        <v>20.928773140884807</v>
      </c>
      <c r="I74" s="40">
        <f t="shared" ref="I74:L74" si="32">(C31/C$25)*100</f>
        <v>20.524116403181921</v>
      </c>
      <c r="J74" s="40">
        <f t="shared" si="32"/>
        <v>20.101044699434834</v>
      </c>
      <c r="K74" s="40">
        <f t="shared" si="32"/>
        <v>21.623574298818859</v>
      </c>
      <c r="L74" s="40">
        <f t="shared" si="32"/>
        <v>22.793909375550232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3.0231377349520194</v>
      </c>
      <c r="C75" s="44">
        <f t="shared" si="33"/>
        <v>-8.5720581754080811</v>
      </c>
      <c r="D75" s="40">
        <f t="shared" si="33"/>
        <v>2.8130387363180409</v>
      </c>
      <c r="E75" s="40">
        <f t="shared" si="33"/>
        <v>1.255414055162829</v>
      </c>
      <c r="F75" s="44">
        <f t="shared" si="18"/>
        <v>1.7719824560494368</v>
      </c>
      <c r="H75" s="40">
        <f t="shared" ref="H75:L75" si="34">(B32/B$25)*100</f>
        <v>11.152845198324082</v>
      </c>
      <c r="I75" s="40">
        <f t="shared" si="34"/>
        <v>11.423824388279151</v>
      </c>
      <c r="J75" s="40">
        <f t="shared" si="34"/>
        <v>10.658503168350721</v>
      </c>
      <c r="K75" s="40">
        <f t="shared" si="34"/>
        <v>11.607744449405386</v>
      </c>
      <c r="L75" s="40">
        <f t="shared" si="34"/>
        <v>12.400958454224632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4.8207848770289274</v>
      </c>
      <c r="C76" s="44">
        <f t="shared" si="35"/>
        <v>-6.7032601463740242</v>
      </c>
      <c r="D76" s="40">
        <f t="shared" si="35"/>
        <v>0.64590757991420666</v>
      </c>
      <c r="E76" s="40">
        <f t="shared" si="35"/>
        <v>0.21796190808527349</v>
      </c>
      <c r="F76" s="44">
        <f t="shared" si="18"/>
        <v>0.36040790212457097</v>
      </c>
      <c r="H76" s="40">
        <f t="shared" ref="H76:L76" si="36">(B33/B$25)*100</f>
        <v>9.1917532623341067</v>
      </c>
      <c r="I76" s="40">
        <f t="shared" si="36"/>
        <v>10.089618366730443</v>
      </c>
      <c r="J76" s="40">
        <f t="shared" si="36"/>
        <v>9.6060969344065672</v>
      </c>
      <c r="K76" s="40">
        <f t="shared" si="36"/>
        <v>9.4045541259081791</v>
      </c>
      <c r="L76" s="40">
        <f t="shared" si="36"/>
        <v>9.0639760539551499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1.0555608590374632</v>
      </c>
      <c r="C78" s="44">
        <f t="shared" ref="C78:C83" si="38">IF(AND(D$5-C$5 &lt;&gt; 0,C35&lt;&gt;0,D35&lt;&gt;0),(EXP(LN(D35/C35)/(D$5-C$5))-1)*100,0)</f>
        <v>-3.0032097501976995</v>
      </c>
      <c r="D78" s="44">
        <f t="shared" si="37"/>
        <v>0.93869342834911329</v>
      </c>
      <c r="E78" s="44">
        <f t="shared" si="37"/>
        <v>0.75869640007764083</v>
      </c>
      <c r="F78" s="44">
        <f t="shared" si="18"/>
        <v>0.81865971717123287</v>
      </c>
      <c r="H78" s="44">
        <f>(B35/B$40)*100</f>
        <v>27.312067882668117</v>
      </c>
      <c r="I78" s="44">
        <f>(C35/C$40)*100</f>
        <v>26.602761628266734</v>
      </c>
      <c r="J78" s="44">
        <f>(D35/D$40)*100</f>
        <v>26.084008636542183</v>
      </c>
      <c r="K78" s="44">
        <f>(E35/E$40)*100</f>
        <v>26.299026452377067</v>
      </c>
      <c r="L78" s="44">
        <f>(F35/F$40)*100</f>
        <v>26.857478925700818</v>
      </c>
    </row>
    <row r="79" spans="1:12" x14ac:dyDescent="0.2">
      <c r="A79" t="str">
        <f>A36</f>
        <v>Public admin. and defence</v>
      </c>
      <c r="B79" s="40">
        <f t="shared" si="37"/>
        <v>-1.2330686269927282</v>
      </c>
      <c r="C79" s="44">
        <f t="shared" si="38"/>
        <v>3.9223568598176106</v>
      </c>
      <c r="D79" s="40">
        <f t="shared" si="37"/>
        <v>-0.6278613767381036</v>
      </c>
      <c r="E79" s="40">
        <f t="shared" si="37"/>
        <v>-0.15274220007801542</v>
      </c>
      <c r="F79" s="44">
        <f t="shared" si="18"/>
        <v>-0.3113671291109843</v>
      </c>
      <c r="H79" s="40">
        <f>(B36/B$35)*100</f>
        <v>17.754987192424132</v>
      </c>
      <c r="I79" s="40">
        <f t="shared" ref="I79:L81" si="39">(C36/C$35)*100</f>
        <v>16.200400055821742</v>
      </c>
      <c r="J79" s="40">
        <f t="shared" si="39"/>
        <v>17.357107916015266</v>
      </c>
      <c r="K79" s="40">
        <f t="shared" si="39"/>
        <v>16.05137171260402</v>
      </c>
      <c r="L79" s="40">
        <f t="shared" si="39"/>
        <v>14.657104057036136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2.1548324780573225</v>
      </c>
      <c r="C80" s="44">
        <f t="shared" si="38"/>
        <v>-3.8470714541333995</v>
      </c>
      <c r="D80" s="40">
        <f t="shared" si="40"/>
        <v>0.40487154565740369</v>
      </c>
      <c r="E80" s="40">
        <f t="shared" si="40"/>
        <v>0.54162177744336848</v>
      </c>
      <c r="F80" s="44">
        <f t="shared" si="18"/>
        <v>0.4960176846788622</v>
      </c>
      <c r="H80" s="40">
        <f>(B37/B$35)*100</f>
        <v>29.875611270666802</v>
      </c>
      <c r="I80" s="40">
        <f t="shared" si="39"/>
        <v>31.19691119691122</v>
      </c>
      <c r="J80" s="40">
        <f t="shared" si="39"/>
        <v>30.925501405181432</v>
      </c>
      <c r="K80" s="40">
        <f t="shared" si="39"/>
        <v>30.116346127440618</v>
      </c>
      <c r="L80" s="40">
        <f t="shared" si="39"/>
        <v>29.473773552877287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1.1679150649323677</v>
      </c>
      <c r="C81" s="44">
        <f t="shared" si="38"/>
        <v>-4.6356561726212053</v>
      </c>
      <c r="D81" s="40">
        <f t="shared" si="40"/>
        <v>1.7510538904584427</v>
      </c>
      <c r="E81" s="40">
        <f t="shared" si="40"/>
        <v>1.1335950943307305</v>
      </c>
      <c r="F81" s="44">
        <f t="shared" si="18"/>
        <v>1.3389972392381377</v>
      </c>
      <c r="H81" s="40">
        <f>(B38/B$35)*100</f>
        <v>52.369401536909081</v>
      </c>
      <c r="I81" s="40">
        <f t="shared" si="39"/>
        <v>52.602688747267038</v>
      </c>
      <c r="J81" s="40">
        <f t="shared" si="39"/>
        <v>51.717390678803291</v>
      </c>
      <c r="K81" s="40">
        <f t="shared" si="39"/>
        <v>53.832282159955355</v>
      </c>
      <c r="L81" s="40">
        <f t="shared" si="39"/>
        <v>55.869122390086581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1.7225366915865958</v>
      </c>
      <c r="C83" s="206">
        <f t="shared" si="38"/>
        <v>-1.0741590497899134</v>
      </c>
      <c r="D83" s="43">
        <f>IF(AND(E$5-D$5 &lt;&gt; 0,D40&lt;&gt;0,E40&lt;&gt;0),(EXP(LN(E40/D40)/(E$5-D$5))-1)*100,0)</f>
        <v>0.77309835479735245</v>
      </c>
      <c r="E83" s="43">
        <f>IF(AND(F$5-E$5 &lt;&gt; 0,E40&lt;&gt;0,F40&lt;&gt;0),(EXP(LN(F40/E40)/(F$5-E$5))-1)*100,0)</f>
        <v>0.54720042213529663</v>
      </c>
      <c r="F83" s="206">
        <f t="shared" si="18"/>
        <v>0.62244341201385112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4.660616209588575</v>
      </c>
      <c r="C89" s="44">
        <f>IF(AND(F$5-D$5 &lt;&gt; 0,D7&lt;&gt;0,F7&lt;&gt;0),(EXP(LN(F7/D7)/(F$5-D$5))-1)*100,0)</f>
        <v>0.3606656867820357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5.7196970475652531</v>
      </c>
      <c r="C90" s="44">
        <f t="shared" ref="C90:C122" si="43">IF(AND(F$5-D$5 &lt;&gt; 0,D8&lt;&gt;0,F8&lt;&gt;0),(EXP(LN(F8/D8)/(F$5-D$5))-1)*100,0)</f>
        <v>0.4786409239851741</v>
      </c>
    </row>
    <row r="91" spans="1:12" x14ac:dyDescent="0.2">
      <c r="A91" s="30" t="str">
        <f t="shared" si="41"/>
        <v>Mining and quarrying</v>
      </c>
      <c r="B91" s="44">
        <f t="shared" si="42"/>
        <v>-7.5767393376517393</v>
      </c>
      <c r="C91" s="44">
        <f t="shared" si="43"/>
        <v>-4.3574590809677289</v>
      </c>
    </row>
    <row r="92" spans="1:12" x14ac:dyDescent="0.2">
      <c r="A92" s="30" t="str">
        <f t="shared" si="41"/>
        <v>Electricity and gas</v>
      </c>
      <c r="B92" s="44">
        <f t="shared" si="42"/>
        <v>16.077512718765561</v>
      </c>
      <c r="C92" s="44">
        <f t="shared" si="43"/>
        <v>-0.45368937315248825</v>
      </c>
    </row>
    <row r="93" spans="1:12" x14ac:dyDescent="0.2">
      <c r="A93" s="30" t="str">
        <f t="shared" si="41"/>
        <v>Water and sewerage</v>
      </c>
      <c r="B93" s="44">
        <f t="shared" si="42"/>
        <v>1.2669238192500876</v>
      </c>
      <c r="C93" s="44">
        <f t="shared" si="43"/>
        <v>0.93791109210978885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0.65996591348804756</v>
      </c>
      <c r="C95" s="44">
        <f t="shared" si="43"/>
        <v>-0.67676245670549307</v>
      </c>
    </row>
    <row r="96" spans="1:12" x14ac:dyDescent="0.2">
      <c r="A96" s="30" t="str">
        <f t="shared" si="41"/>
        <v>Food drink and tobacco</v>
      </c>
      <c r="B96" s="44">
        <f t="shared" si="42"/>
        <v>-0.26324814166506227</v>
      </c>
      <c r="C96" s="44">
        <f t="shared" si="43"/>
        <v>-1.1126525318449265</v>
      </c>
    </row>
    <row r="97" spans="1:3" x14ac:dyDescent="0.2">
      <c r="A97" s="30" t="str">
        <f t="shared" si="41"/>
        <v>Engineering</v>
      </c>
      <c r="B97" s="44">
        <f t="shared" si="42"/>
        <v>-1.1448557442514495</v>
      </c>
      <c r="C97" s="44">
        <f t="shared" si="43"/>
        <v>-1.4377467087520635</v>
      </c>
    </row>
    <row r="98" spans="1:3" x14ac:dyDescent="0.2">
      <c r="A98" s="30" t="str">
        <f t="shared" si="41"/>
        <v>Rest of manufacturing</v>
      </c>
      <c r="B98" s="44">
        <f t="shared" si="42"/>
        <v>1.4372218931221425</v>
      </c>
      <c r="C98" s="44">
        <f t="shared" si="43"/>
        <v>-0.38458101525151722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3.6450068564145566</v>
      </c>
      <c r="C100" s="44">
        <f t="shared" si="43"/>
        <v>1.4641433534728465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0.83779163857462535</v>
      </c>
      <c r="C102" s="44">
        <f t="shared" si="43"/>
        <v>0.39793046105618401</v>
      </c>
    </row>
    <row r="103" spans="1:3" x14ac:dyDescent="0.2">
      <c r="A103" s="30" t="str">
        <f t="shared" si="41"/>
        <v>Wholesale and retail trade</v>
      </c>
      <c r="B103" s="44">
        <f t="shared" si="42"/>
        <v>0.41119981224897462</v>
      </c>
      <c r="C103" s="44">
        <f t="shared" si="43"/>
        <v>7.0797852276038853E-2</v>
      </c>
    </row>
    <row r="104" spans="1:3" x14ac:dyDescent="0.2">
      <c r="A104" s="30" t="str">
        <f t="shared" si="41"/>
        <v>Transport and storage</v>
      </c>
      <c r="B104" s="44">
        <f t="shared" si="42"/>
        <v>-2.0718620772070206</v>
      </c>
      <c r="C104" s="44">
        <f t="shared" si="43"/>
        <v>3.2440335451378033E-2</v>
      </c>
    </row>
    <row r="105" spans="1:3" x14ac:dyDescent="0.2">
      <c r="A105" s="30" t="str">
        <f t="shared" si="41"/>
        <v>Accommodation and food</v>
      </c>
      <c r="B105" s="44">
        <f t="shared" si="42"/>
        <v>2.5366779764271374</v>
      </c>
      <c r="C105" s="44">
        <f t="shared" si="43"/>
        <v>0.98986852439084672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1.5082868050692033</v>
      </c>
      <c r="C107" s="44">
        <f t="shared" si="43"/>
        <v>0.74982461569945702</v>
      </c>
    </row>
    <row r="108" spans="1:3" x14ac:dyDescent="0.2">
      <c r="A108" s="30" t="str">
        <f t="shared" si="41"/>
        <v>Media</v>
      </c>
      <c r="B108" s="44">
        <f t="shared" si="42"/>
        <v>4.0907305477208888</v>
      </c>
      <c r="C108" s="44">
        <f t="shared" si="43"/>
        <v>-0.42871420059342746</v>
      </c>
    </row>
    <row r="109" spans="1:3" x14ac:dyDescent="0.2">
      <c r="A109" s="30" t="str">
        <f t="shared" si="41"/>
        <v>Information technology</v>
      </c>
      <c r="B109" s="44">
        <f t="shared" si="42"/>
        <v>-2.3972174552738368</v>
      </c>
      <c r="C109" s="44">
        <f t="shared" si="43"/>
        <v>0.80451673862904638</v>
      </c>
    </row>
    <row r="110" spans="1:3" x14ac:dyDescent="0.2">
      <c r="A110" s="30" t="str">
        <f t="shared" si="41"/>
        <v>Finance and insurance</v>
      </c>
      <c r="B110" s="44">
        <f t="shared" si="42"/>
        <v>1.8468462995516743</v>
      </c>
      <c r="C110" s="44">
        <f t="shared" si="43"/>
        <v>-0.18828628650437995</v>
      </c>
    </row>
    <row r="111" spans="1:3" x14ac:dyDescent="0.2">
      <c r="A111" s="30" t="str">
        <f t="shared" si="41"/>
        <v>Real estate</v>
      </c>
      <c r="B111" s="44">
        <f t="shared" si="42"/>
        <v>4.5704057098308049</v>
      </c>
      <c r="C111" s="44">
        <f t="shared" si="43"/>
        <v>-0.63386348652314517</v>
      </c>
    </row>
    <row r="112" spans="1:3" x14ac:dyDescent="0.2">
      <c r="A112" s="30" t="str">
        <f t="shared" si="41"/>
        <v>Professional services</v>
      </c>
      <c r="B112" s="44">
        <f t="shared" si="42"/>
        <v>2.0621475799610156</v>
      </c>
      <c r="C112" s="44">
        <f t="shared" si="43"/>
        <v>0.69320607138714241</v>
      </c>
    </row>
    <row r="113" spans="1:3" x14ac:dyDescent="0.2">
      <c r="A113" s="30" t="str">
        <f t="shared" si="41"/>
        <v>Support services</v>
      </c>
      <c r="B113" s="44">
        <f t="shared" si="42"/>
        <v>0.69234840879972559</v>
      </c>
      <c r="C113" s="44">
        <f t="shared" si="43"/>
        <v>1.5978017534785227</v>
      </c>
    </row>
    <row r="114" spans="1:3" x14ac:dyDescent="0.2">
      <c r="A114" s="30" t="str">
        <f t="shared" si="41"/>
        <v>Arts and entertainment</v>
      </c>
      <c r="B114" s="44">
        <f t="shared" si="42"/>
        <v>0.59203797550548831</v>
      </c>
      <c r="C114" s="44">
        <f t="shared" si="43"/>
        <v>1.7719824560494368</v>
      </c>
    </row>
    <row r="115" spans="1:3" x14ac:dyDescent="0.2">
      <c r="A115" s="30" t="str">
        <f t="shared" si="41"/>
        <v>Other services</v>
      </c>
      <c r="B115" s="44">
        <f t="shared" si="42"/>
        <v>2.407371558053284</v>
      </c>
      <c r="C115" s="44">
        <f t="shared" si="43"/>
        <v>0.36040790212457097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0.23044211500462541</v>
      </c>
      <c r="C117" s="44">
        <f t="shared" si="43"/>
        <v>0.81865971717123287</v>
      </c>
    </row>
    <row r="118" spans="1:3" x14ac:dyDescent="0.2">
      <c r="A118" s="30" t="str">
        <f t="shared" si="41"/>
        <v>Public admin. and defence</v>
      </c>
      <c r="B118" s="44">
        <f t="shared" si="42"/>
        <v>-0.22286117833147934</v>
      </c>
      <c r="C118" s="44">
        <f t="shared" si="43"/>
        <v>-0.3113671291109843</v>
      </c>
    </row>
    <row r="119" spans="1:3" x14ac:dyDescent="0.2">
      <c r="A119" s="30" t="str">
        <f t="shared" si="41"/>
        <v>Education</v>
      </c>
      <c r="B119" s="44">
        <f t="shared" si="42"/>
        <v>0.92520401429931898</v>
      </c>
      <c r="C119" s="44">
        <f t="shared" si="43"/>
        <v>0.4960176846788622</v>
      </c>
    </row>
    <row r="120" spans="1:3" x14ac:dyDescent="0.2">
      <c r="A120" s="30" t="str">
        <f t="shared" si="41"/>
        <v>Health and social work</v>
      </c>
      <c r="B120" s="44">
        <f t="shared" si="42"/>
        <v>-2.0388495170886589E-2</v>
      </c>
      <c r="C120" s="44">
        <f t="shared" si="43"/>
        <v>1.3389972392381377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1.1569428294504691</v>
      </c>
      <c r="C122" s="206">
        <f t="shared" si="43"/>
        <v>0.62244341201385112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Dorset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133.54490211680715</v>
      </c>
      <c r="C9" s="299" t="str">
        <f>CONCATENATE("(",ROUND((B9/$H11)*100,1),")")</f>
        <v>(33.4)</v>
      </c>
      <c r="D9" s="249">
        <f>SUM(D30,D51,D72,D93,D114,D135,D156,D177,D198,D219,D240,D261,D282,D303,D324,D345,D366,D387,D408,D429,D450,D471)</f>
        <v>32.301519380887314</v>
      </c>
      <c r="E9" s="299" t="str">
        <f>CONCATENATE("(",ROUND((D9/$H11)*100,1),")")</f>
        <v>(8.1)</v>
      </c>
      <c r="F9" s="249">
        <f>SUM(F30,F51,F72,F93,F114,F135,F156,F177,F198,F219,F240,F261,F282,F303,F324,F345,F366,F387,F408,F429,F450,F471)</f>
        <v>34.605365903749025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200.45178740144354</v>
      </c>
      <c r="I9" s="299" t="str">
        <f>CONCATENATE("(",ROUND((H9/$H11)*100,1),")")</f>
        <v>(50.2)</v>
      </c>
      <c r="K9" s="249">
        <f>B14-B9</f>
        <v>3.0808379638885981</v>
      </c>
      <c r="L9" s="249">
        <f>D14-D9</f>
        <v>1.6665356514257752</v>
      </c>
      <c r="M9" s="249">
        <f>F14-F9</f>
        <v>2.2445774572053026</v>
      </c>
      <c r="N9" s="249">
        <f>SUM(K9:M9)</f>
        <v>6.9919510725196758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85.138732349404634</v>
      </c>
      <c r="C10" s="299" t="str">
        <f>CONCATENATE("(",ROUND((B10/$H11)*100,1),")")</f>
        <v>(21.3)</v>
      </c>
      <c r="D10" s="249">
        <f t="shared" ref="D10" si="1">SUM(D31,D52,D73,D94,D115,D136,D157,D178,D199,D220,D241,D262,D283,D304,D325,D346,D367,D388,D409,D430,D451,D472)</f>
        <v>87.134671077336918</v>
      </c>
      <c r="E10" s="299" t="str">
        <f>CONCATENATE("(",ROUND((D10/$H11)*100,1),")")</f>
        <v>(21.8)</v>
      </c>
      <c r="F10" s="249">
        <f t="shared" ref="F10" si="2">SUM(F31,F52,F73,F94,F115,F136,F157,F178,F199,F220,F241,F262,F283,F304,F325,F346,F367,F388,F409,F430,F451,F472)</f>
        <v>26.971809171814815</v>
      </c>
      <c r="G10" s="299" t="str">
        <f>CONCATENATE("(",ROUND((F10/$H11)*100,1),")")</f>
        <v>(6.7)</v>
      </c>
      <c r="H10" s="249">
        <f t="shared" ref="H10" si="3">SUM(H31,H52,H73,H94,H115,H136,H157,H178,H199,H220,H241,H262,H283,H304,H325,H346,H367,H388,H409,H430,H451,H472)</f>
        <v>199.24521259855635</v>
      </c>
      <c r="I10" s="299" t="str">
        <f>CONCATENATE("(",ROUND((H10/$H11)*100,1),")")</f>
        <v>(49.8)</v>
      </c>
      <c r="K10" s="249">
        <f t="shared" ref="K10:K11" si="4">B15-B10</f>
        <v>4.3714053833626849</v>
      </c>
      <c r="L10" s="249">
        <f t="shared" ref="L10:L11" si="5">D15-D10</f>
        <v>2.4781144121265157</v>
      </c>
      <c r="M10" s="249">
        <f t="shared" ref="M10:M11" si="6">F15-F10</f>
        <v>1.8495291319911225</v>
      </c>
      <c r="N10" s="249">
        <f t="shared" ref="N10:N11" si="7">SUM(K10:M10)</f>
        <v>8.6990489274803231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218.68363446621177</v>
      </c>
      <c r="C11" s="299" t="str">
        <f>CONCATENATE("(",ROUND((B11/$H11)*100,1),")")</f>
        <v>(54.7)</v>
      </c>
      <c r="D11" s="249">
        <f t="shared" ref="D11" si="8">SUM(D32,D53,D74,D95,D116,D137,D158,D179,D200,D221,D242,D263,D284,D305,D326,D347,D368,D389,D410,D431,D452,D473)</f>
        <v>119.43619045822425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61.577175075563844</v>
      </c>
      <c r="G11" s="299" t="str">
        <f>CONCATENATE("(",ROUND((F11/$H11)*100,1),")")</f>
        <v>(15.4)</v>
      </c>
      <c r="H11" s="249">
        <f t="shared" ref="H11" si="10">SUM(H32,H53,H74,H95,H116,H137,H158,H179,H200,H221,H242,H263,H284,H305,H326,H347,H368,H389,H410,H431,H452,H473)</f>
        <v>399.69699999999983</v>
      </c>
      <c r="I11" s="299" t="str">
        <f>CONCATENATE("(",ROUND((H11/$H11)*100,1),")")</f>
        <v>(100)</v>
      </c>
      <c r="K11" s="249">
        <f t="shared" si="4"/>
        <v>7.4522433472513399</v>
      </c>
      <c r="L11" s="249">
        <f t="shared" si="5"/>
        <v>4.1446500635522767</v>
      </c>
      <c r="M11" s="249">
        <f t="shared" si="6"/>
        <v>4.0941065891964143</v>
      </c>
      <c r="N11" s="249">
        <f t="shared" si="7"/>
        <v>15.691000000000031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136.62574008069575</v>
      </c>
      <c r="C14" s="299" t="str">
        <f>CONCATENATE("(",ROUND((B14/$H16)*100,1),")")</f>
        <v>(32.9)</v>
      </c>
      <c r="D14" s="249">
        <f t="shared" ref="D14" si="11">SUM(D35,D56,D77,D98,D119,D140,D161,D182,D203,D224,D245,D266,D287,D308,D329,D350,D371,D392,D413,D434,D455,D476)</f>
        <v>33.968055032313089</v>
      </c>
      <c r="E14" s="299" t="str">
        <f>CONCATENATE("(",ROUND((D14/$H16)*100,1),")")</f>
        <v>(8.2)</v>
      </c>
      <c r="F14" s="249">
        <f t="shared" ref="F14" si="12">SUM(F35,F56,F77,F98,F119,F140,F161,F182,F203,F224,F245,F266,F287,F308,F329,F350,F371,F392,F413,F434,F455,F476)</f>
        <v>36.849943360954327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207.44373847396324</v>
      </c>
      <c r="I14" s="299" t="str">
        <f>CONCATENATE("(",ROUND((H14/$H16)*100,1),")")</f>
        <v>(49.9)</v>
      </c>
      <c r="K14" s="249">
        <f>B19-B14</f>
        <v>4.4102828800864131</v>
      </c>
      <c r="L14" s="249">
        <f>D19-D14</f>
        <v>2.7850976654525965</v>
      </c>
      <c r="M14" s="249">
        <f>F19-F14</f>
        <v>3.1956369081287548</v>
      </c>
      <c r="N14" s="249">
        <f>SUM(K14:M14)</f>
        <v>10.391017453667764</v>
      </c>
    </row>
    <row r="15" spans="1:17" x14ac:dyDescent="0.2">
      <c r="A15" s="282" t="s">
        <v>365</v>
      </c>
      <c r="B15" s="249">
        <f t="shared" si="0"/>
        <v>89.510137732767319</v>
      </c>
      <c r="C15" s="299" t="str">
        <f>CONCATENATE("(",ROUND((B15/$H16)*100,1),")")</f>
        <v>(21.5)</v>
      </c>
      <c r="D15" s="249">
        <f t="shared" ref="D15" si="14">SUM(D36,D57,D78,D99,D120,D141,D162,D183,D204,D225,D246,D267,D288,D309,D330,D351,D372,D393,D414,D435,D456,D477)</f>
        <v>89.612785489463434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28.821338303805938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207.94426152603671</v>
      </c>
      <c r="I15" s="299" t="str">
        <f>CONCATENATE("(",ROUND((H15/$H16)*100,1),")")</f>
        <v>(50.1)</v>
      </c>
      <c r="K15" s="249">
        <f t="shared" ref="K15:K16" si="17">B20-B15</f>
        <v>7.4914288209464104</v>
      </c>
      <c r="L15" s="249">
        <f t="shared" ref="L15:L16" si="18">D20-D15</f>
        <v>2.7084440370641261</v>
      </c>
      <c r="M15" s="249">
        <f t="shared" ref="M15:M16" si="19">F20-F15</f>
        <v>2.7071096883217329</v>
      </c>
      <c r="N15" s="249">
        <f t="shared" ref="N15:N16" si="20">SUM(K15:M15)</f>
        <v>12.906982546332269</v>
      </c>
    </row>
    <row r="16" spans="1:17" x14ac:dyDescent="0.2">
      <c r="A16" s="282" t="s">
        <v>363</v>
      </c>
      <c r="B16" s="249">
        <f t="shared" si="0"/>
        <v>226.13587781346311</v>
      </c>
      <c r="C16" s="299" t="str">
        <f>CONCATENATE("(",ROUND((B16/$H16)*100,1),")")</f>
        <v>(54.4)</v>
      </c>
      <c r="D16" s="249">
        <f t="shared" ref="D16" si="21">SUM(D37,D58,D79,D100,D121,D142,D163,D184,D205,D226,D247,D268,D289,D310,D331,D352,D373,D394,D415,D436,D457,D478)</f>
        <v>123.58084052177652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65.671281664760258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415.38799999999986</v>
      </c>
      <c r="I16" s="299" t="str">
        <f>CONCATENATE("(",ROUND((H16/$H16)*100,1),")")</f>
        <v>(100)</v>
      </c>
      <c r="K16" s="249">
        <f t="shared" si="17"/>
        <v>11.901711701032838</v>
      </c>
      <c r="L16" s="249">
        <f t="shared" si="18"/>
        <v>5.4935417025167084</v>
      </c>
      <c r="M16" s="249">
        <f t="shared" si="19"/>
        <v>5.9027465964504984</v>
      </c>
      <c r="N16" s="249">
        <f t="shared" si="20"/>
        <v>23.298000000000044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141.03602296078216</v>
      </c>
      <c r="C19" s="299" t="str">
        <f>CONCATENATE("(",ROUND((B19/$H21)*100,1),")")</f>
        <v>(32.1)</v>
      </c>
      <c r="D19" s="249">
        <f t="shared" ref="D19" si="24">SUM(D40,D61,D82,D103,D124,D145,D166,D187,D208,D229,D250,D271,D292,D313,D334,D355,D376,D397,D418,D439,D460,D481)</f>
        <v>36.753152697765685</v>
      </c>
      <c r="E19" s="299" t="str">
        <f>CONCATENATE("(",ROUND((D19/$H21)*100,1),")")</f>
        <v>(8.4)</v>
      </c>
      <c r="F19" s="249">
        <f t="shared" ref="F19" si="25">SUM(F40,F61,F82,F103,F124,F145,F166,F187,F208,F229,F250,F271,F292,F313,F334,F355,F376,F397,F418,F439,F460,F481)</f>
        <v>40.045580269083082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217.83475592763091</v>
      </c>
      <c r="I19" s="299" t="str">
        <f>CONCATENATE("(",ROUND((H19/$H21)*100,1),")")</f>
        <v>(49.7)</v>
      </c>
      <c r="K19" s="249">
        <f>B19-B9</f>
        <v>7.4911208439750112</v>
      </c>
      <c r="L19" s="249">
        <f>D19-D9</f>
        <v>4.4516333168783717</v>
      </c>
      <c r="M19" s="249">
        <f>F19-F9</f>
        <v>5.4402143653340573</v>
      </c>
      <c r="N19" s="249">
        <f>SUM(K19:M19)</f>
        <v>17.38296852618744</v>
      </c>
    </row>
    <row r="20" spans="1:14" x14ac:dyDescent="0.2">
      <c r="A20" s="282" t="s">
        <v>365</v>
      </c>
      <c r="B20" s="249">
        <f t="shared" si="0"/>
        <v>97.001566553713729</v>
      </c>
      <c r="C20" s="299" t="str">
        <f>CONCATENATE("(",ROUND((B20/$H21)*100,1),")")</f>
        <v>(22.1)</v>
      </c>
      <c r="D20" s="249">
        <f t="shared" ref="D20" si="27">SUM(D41,D62,D83,D104,D125,D146,D167,D188,D209,D230,D251,D272,D293,D314,D335,D356,D377,D398,D419,D440,D461,D482)</f>
        <v>92.32122952652756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31.528447992127671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220.85124407236898</v>
      </c>
      <c r="I20" s="299" t="str">
        <f>CONCATENATE("(",ROUND((H20/$H21)*100,1),")")</f>
        <v>(50.3)</v>
      </c>
      <c r="K20" s="249">
        <f t="shared" ref="K20:K21" si="30">B20-B10</f>
        <v>11.862834204309095</v>
      </c>
      <c r="L20" s="249">
        <f t="shared" ref="L20:L21" si="31">D20-D10</f>
        <v>5.1865584491906418</v>
      </c>
      <c r="M20" s="249">
        <f t="shared" ref="M20:M21" si="32">F20-F10</f>
        <v>4.5566388203128554</v>
      </c>
      <c r="N20" s="249">
        <f t="shared" ref="N20:N21" si="33">SUM(K20:M20)</f>
        <v>21.606031473812592</v>
      </c>
    </row>
    <row r="21" spans="1:14" x14ac:dyDescent="0.2">
      <c r="A21" s="282" t="s">
        <v>363</v>
      </c>
      <c r="B21" s="249">
        <f t="shared" si="0"/>
        <v>238.03758951449595</v>
      </c>
      <c r="C21" s="299" t="str">
        <f>CONCATENATE("(",ROUND((B21/$H21)*100,1),")")</f>
        <v>(54.3)</v>
      </c>
      <c r="D21" s="249">
        <f t="shared" ref="D21" si="34">SUM(D42,D63,D84,D105,D126,D147,D168,D189,D210,D231,D252,D273,D294,D315,D336,D357,D378,D399,D420,D441,D462,D483)</f>
        <v>129.07438222429323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71.574028261210756</v>
      </c>
      <c r="G21" s="299" t="str">
        <f>CONCATENATE("(",ROUND((F21/$H21)*100,1),")")</f>
        <v>(16.3)</v>
      </c>
      <c r="H21" s="249">
        <f t="shared" ref="H21" si="35">SUM(H42,H63,H84,H105,H126,H147,H168,H189,H210,H231,H252,H273,H294,H315,H336,H357,H378,H399,H420,H441,H462,H483)</f>
        <v>438.68599999999992</v>
      </c>
      <c r="I21" s="299" t="str">
        <f>CONCATENATE("(",ROUND((H21/$H21)*100,1),")")</f>
        <v>(100)</v>
      </c>
      <c r="K21" s="249">
        <f t="shared" si="30"/>
        <v>19.353955048284178</v>
      </c>
      <c r="L21" s="249">
        <f t="shared" si="31"/>
        <v>9.6381917660689851</v>
      </c>
      <c r="M21" s="249">
        <f t="shared" si="32"/>
        <v>9.9968531856469127</v>
      </c>
      <c r="N21" s="249">
        <f t="shared" si="33"/>
        <v>38.989000000000075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2.0279318860116748</v>
      </c>
      <c r="C30" s="299" t="str">
        <f>CONCATENATE("(",ROUND((B30/$H32)*100,1),")")</f>
        <v>(26.4)</v>
      </c>
      <c r="D30" s="302">
        <f>'Ind T6'!M9</f>
        <v>0.54700620777306452</v>
      </c>
      <c r="E30" s="299" t="str">
        <f>CONCATENATE("(",ROUND((D30/$H32)*100,1),")")</f>
        <v>(7.1)</v>
      </c>
      <c r="F30" s="302">
        <f>'Ind T6'!N9</f>
        <v>2.9332350721543681</v>
      </c>
      <c r="G30" s="299" t="str">
        <f>CONCATENATE("(",ROUND((F30/$H32)*100,1),")")</f>
        <v>(38.1)</v>
      </c>
      <c r="H30" s="302">
        <f>SUM(B30,D30,F30)</f>
        <v>5.5081731659391071</v>
      </c>
      <c r="I30" s="299" t="str">
        <f>CONCATENATE("(",ROUND((H30/$H32)*100,1),")")</f>
        <v>(71.6)</v>
      </c>
      <c r="K30" s="302">
        <f>B35-B30</f>
        <v>0.15832008943921982</v>
      </c>
      <c r="L30" s="302">
        <f>D35-D30</f>
        <v>2.7430139904085493E-2</v>
      </c>
      <c r="M30" s="302">
        <f>F35-F30</f>
        <v>3.4398817114687397E-2</v>
      </c>
      <c r="N30" s="302">
        <f>SUM(K30:M30)</f>
        <v>0.22014904645799271</v>
      </c>
    </row>
    <row r="31" spans="1:14" x14ac:dyDescent="0.2">
      <c r="A31" s="282" t="s">
        <v>365</v>
      </c>
      <c r="B31" s="302">
        <f>'Ind T6'!L8</f>
        <v>0.59171090990297159</v>
      </c>
      <c r="C31" s="299" t="str">
        <f>CONCATENATE("(",ROUND((B31/$H32)*100,1),")")</f>
        <v>(7.7)</v>
      </c>
      <c r="D31" s="302">
        <f>'Ind T6'!M8</f>
        <v>0.53381898001212891</v>
      </c>
      <c r="E31" s="299" t="str">
        <f>CONCATENATE("(",ROUND((D31/$H32)*100,1),")")</f>
        <v>(6.9)</v>
      </c>
      <c r="F31" s="302">
        <f>'Ind T6'!N8</f>
        <v>1.0562969441458077</v>
      </c>
      <c r="G31" s="299" t="str">
        <f>CONCATENATE("(",ROUND((F31/$H32)*100,1),")")</f>
        <v>(13.7)</v>
      </c>
      <c r="H31" s="302">
        <f t="shared" ref="H31" si="36">SUM(B31,D31,F31)</f>
        <v>2.1818268340609084</v>
      </c>
      <c r="I31" s="299" t="str">
        <f>CONCATENATE("(",ROUND((H31/$H32)*100,1),")")</f>
        <v>(28.4)</v>
      </c>
      <c r="K31" s="302">
        <f t="shared" ref="K31:K32" si="37">B36-B31</f>
        <v>2.5413760879433034E-2</v>
      </c>
      <c r="L31" s="302">
        <f t="shared" ref="L31:L32" si="38">D36-D31</f>
        <v>6.0159629387742664E-3</v>
      </c>
      <c r="M31" s="302">
        <f t="shared" ref="M31:M32" si="39">F36-F31</f>
        <v>6.1421229723786608E-2</v>
      </c>
      <c r="N31" s="302">
        <f t="shared" ref="N31:N32" si="40">SUM(K31:M31)</f>
        <v>9.2850953541993908E-2</v>
      </c>
    </row>
    <row r="32" spans="1:14" x14ac:dyDescent="0.2">
      <c r="A32" s="282" t="s">
        <v>363</v>
      </c>
      <c r="B32" s="302">
        <f>SUM(B30:B31)</f>
        <v>2.6196427959146464</v>
      </c>
      <c r="C32" s="299" t="str">
        <f>CONCATENATE("(",ROUND((B32/$H32)*100,1),")")</f>
        <v>(34.1)</v>
      </c>
      <c r="D32" s="302">
        <f>SUM(D30:D31)</f>
        <v>1.0808251877851935</v>
      </c>
      <c r="E32" s="299" t="str">
        <f>CONCATENATE("(",ROUND((D32/$H32)*100,1),")")</f>
        <v>(14.1)</v>
      </c>
      <c r="F32" s="302">
        <f>SUM(F30:F31)</f>
        <v>3.989532016300176</v>
      </c>
      <c r="G32" s="299" t="str">
        <f>CONCATENATE("(",ROUND((F32/$H32)*100,1),")")</f>
        <v>(51.9)</v>
      </c>
      <c r="H32" s="302">
        <f>SUM(H30:H31)</f>
        <v>7.6900000000000155</v>
      </c>
      <c r="I32" s="299" t="str">
        <f>CONCATENATE("(",ROUND((H32/$H32)*100,1),")")</f>
        <v>(100)</v>
      </c>
      <c r="K32" s="302">
        <f t="shared" si="37"/>
        <v>0.18373385031865297</v>
      </c>
      <c r="L32" s="302">
        <f t="shared" si="38"/>
        <v>3.3446102842859649E-2</v>
      </c>
      <c r="M32" s="302">
        <f t="shared" si="39"/>
        <v>9.5820046838474227E-2</v>
      </c>
      <c r="N32" s="302">
        <f t="shared" si="40"/>
        <v>0.31299999999998684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2.1862519754508947</v>
      </c>
      <c r="C35" s="299" t="str">
        <f>CONCATENATE("(",ROUND((B35/$H37)*100,1),")")</f>
        <v>(27.3)</v>
      </c>
      <c r="D35" s="302">
        <f>'Ind T6'!R9</f>
        <v>0.57443634767715002</v>
      </c>
      <c r="E35" s="299" t="str">
        <f>CONCATENATE("(",ROUND((D35/$H37)*100,1),")")</f>
        <v>(7.2)</v>
      </c>
      <c r="F35" s="302">
        <f>'Ind T6'!S9</f>
        <v>2.9676338892690555</v>
      </c>
      <c r="G35" s="299" t="str">
        <f>CONCATENATE("(",ROUND((F35/$H37)*100,1),")")</f>
        <v>(37.1)</v>
      </c>
      <c r="H35" s="302">
        <f>SUM(B35,D35,F35)</f>
        <v>5.7283222123971003</v>
      </c>
      <c r="I35" s="299" t="str">
        <f>CONCATENATE("(",ROUND((H35/$H37)*100,1),")")</f>
        <v>(71.6)</v>
      </c>
      <c r="K35" s="302">
        <f>B40-B35</f>
        <v>0.27234093240482204</v>
      </c>
      <c r="L35" s="302">
        <f>D40-D35</f>
        <v>2.4898936017318074E-2</v>
      </c>
      <c r="M35" s="302">
        <f>F40-F35</f>
        <v>-0.11822803826982264</v>
      </c>
      <c r="N35" s="302">
        <f>SUM(K35:M35)</f>
        <v>0.17901183015231747</v>
      </c>
    </row>
    <row r="36" spans="1:14" x14ac:dyDescent="0.2">
      <c r="A36" s="282" t="s">
        <v>365</v>
      </c>
      <c r="B36" s="302">
        <f>'Ind T6'!Q8</f>
        <v>0.61712467078240463</v>
      </c>
      <c r="C36" s="299" t="str">
        <f>CONCATENATE("(",ROUND((B36/$H37)*100,1),")")</f>
        <v>(7.7)</v>
      </c>
      <c r="D36" s="302">
        <f>'Ind T6'!R8</f>
        <v>0.53983494295090317</v>
      </c>
      <c r="E36" s="299" t="str">
        <f>CONCATENATE("(",ROUND((D36/$H37)*100,1),")")</f>
        <v>(6.7)</v>
      </c>
      <c r="F36" s="302">
        <f>'Ind T6'!S8</f>
        <v>1.1177181738695943</v>
      </c>
      <c r="G36" s="299" t="str">
        <f>CONCATENATE("(",ROUND((F36/$H37)*100,1),")")</f>
        <v>(14)</v>
      </c>
      <c r="H36" s="302">
        <f t="shared" ref="H36" si="41">SUM(B36,D36,F36)</f>
        <v>2.2746777876029021</v>
      </c>
      <c r="I36" s="299" t="str">
        <f>CONCATENATE("(",ROUND((H36/$H37)*100,1),")")</f>
        <v>(28.4)</v>
      </c>
      <c r="K36" s="302">
        <f t="shared" ref="K36:K37" si="42">B41-B36</f>
        <v>2.2423733477219598E-2</v>
      </c>
      <c r="L36" s="302">
        <f t="shared" ref="L36:L37" si="43">D41-D36</f>
        <v>-1.9594340110936859E-2</v>
      </c>
      <c r="M36" s="302">
        <f t="shared" ref="M36:M37" si="44">F41-F36</f>
        <v>7.6158776481391799E-2</v>
      </c>
      <c r="N36" s="302">
        <f t="shared" ref="N36:N37" si="45">SUM(K36:M36)</f>
        <v>7.8988169847674539E-2</v>
      </c>
    </row>
    <row r="37" spans="1:14" x14ac:dyDescent="0.2">
      <c r="A37" s="282" t="s">
        <v>363</v>
      </c>
      <c r="B37" s="302">
        <f>SUM(B35:B36)</f>
        <v>2.8033766462332994</v>
      </c>
      <c r="C37" s="299" t="str">
        <f>CONCATENATE("(",ROUND((B37/$H37)*100,1),")")</f>
        <v>(35)</v>
      </c>
      <c r="D37" s="302">
        <f>SUM(D35:D36)</f>
        <v>1.1142712906280532</v>
      </c>
      <c r="E37" s="299" t="str">
        <f>CONCATENATE("(",ROUND((D37/$H37)*100,1),")")</f>
        <v>(13.9)</v>
      </c>
      <c r="F37" s="302">
        <f>SUM(F35:F36)</f>
        <v>4.0853520631386502</v>
      </c>
      <c r="G37" s="299" t="str">
        <f>CONCATENATE("(",ROUND((F37/$H37)*100,1),")")</f>
        <v>(51)</v>
      </c>
      <c r="H37" s="302">
        <f>SUM(H35:H36)</f>
        <v>8.0030000000000019</v>
      </c>
      <c r="I37" s="299" t="str">
        <f>CONCATENATE("(",ROUND((H37/$H37)*100,1),")")</f>
        <v>(100)</v>
      </c>
      <c r="K37" s="302">
        <f t="shared" si="42"/>
        <v>0.29476466588204131</v>
      </c>
      <c r="L37" s="302">
        <f t="shared" si="43"/>
        <v>5.3045959063813264E-3</v>
      </c>
      <c r="M37" s="302">
        <f t="shared" si="44"/>
        <v>-4.2069261788431511E-2</v>
      </c>
      <c r="N37" s="302">
        <f t="shared" si="45"/>
        <v>0.25799999999999113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2.4585929078557167</v>
      </c>
      <c r="C40" s="299" t="str">
        <f>CONCATENATE("(",ROUND((B40/$H42)*100,1),")")</f>
        <v>(29.8)</v>
      </c>
      <c r="D40" s="302">
        <f>'Ind T6'!W9</f>
        <v>0.59933528369446809</v>
      </c>
      <c r="E40" s="299" t="str">
        <f>CONCATENATE("(",ROUND((D40/$H42)*100,1),")")</f>
        <v>(7.3)</v>
      </c>
      <c r="F40" s="302">
        <f>'Ind T6'!X9</f>
        <v>2.8494058509992328</v>
      </c>
      <c r="G40" s="299" t="str">
        <f>CONCATENATE("(",ROUND((F40/$H42)*100,1),")")</f>
        <v>(34.5)</v>
      </c>
      <c r="H40" s="302">
        <f>SUM(B40,D40,F40)</f>
        <v>5.9073340425494179</v>
      </c>
      <c r="I40" s="299" t="str">
        <f>CONCATENATE("(",ROUND((H40/$H42)*100,1),")")</f>
        <v>(71.5)</v>
      </c>
      <c r="K40" s="302">
        <f>B40-B30</f>
        <v>0.43066102184404187</v>
      </c>
      <c r="L40" s="302">
        <f>D40-D30</f>
        <v>5.2329075921403567E-2</v>
      </c>
      <c r="M40" s="302">
        <f>F40-F30</f>
        <v>-8.3829221155135247E-2</v>
      </c>
      <c r="N40" s="302">
        <f>SUM(K40:M40)</f>
        <v>0.39916087661031019</v>
      </c>
    </row>
    <row r="41" spans="1:14" x14ac:dyDescent="0.2">
      <c r="A41" s="282" t="s">
        <v>365</v>
      </c>
      <c r="B41" s="302">
        <f>'Ind T6'!V8</f>
        <v>0.63954840425962423</v>
      </c>
      <c r="C41" s="299" t="str">
        <f>CONCATENATE("(",ROUND((B41/$H42)*100,1),")")</f>
        <v>(7.7)</v>
      </c>
      <c r="D41" s="302">
        <f>'Ind T6'!W8</f>
        <v>0.52024060283996632</v>
      </c>
      <c r="E41" s="299" t="str">
        <f>CONCATENATE("(",ROUND((D41/$H42)*100,1),")")</f>
        <v>(6.3)</v>
      </c>
      <c r="F41" s="302">
        <f>'Ind T6'!X8</f>
        <v>1.1938769503509861</v>
      </c>
      <c r="G41" s="299" t="str">
        <f>CONCATENATE("(",ROUND((F41/$H42)*100,1),")")</f>
        <v>(14.5)</v>
      </c>
      <c r="H41" s="302">
        <f t="shared" ref="H41" si="46">SUM(B41,D41,F41)</f>
        <v>2.3536659574505769</v>
      </c>
      <c r="I41" s="299" t="str">
        <f>CONCATENATE("(",ROUND((H41/$H42)*100,1),")")</f>
        <v>(28.5)</v>
      </c>
      <c r="K41" s="302">
        <f t="shared" ref="K41:K42" si="47">B41-B31</f>
        <v>4.7837494356652632E-2</v>
      </c>
      <c r="L41" s="302">
        <f t="shared" ref="L41:L42" si="48">D41-D31</f>
        <v>-1.3578377172162592E-2</v>
      </c>
      <c r="M41" s="302">
        <f t="shared" ref="M41:M42" si="49">F41-F31</f>
        <v>0.13758000620517841</v>
      </c>
      <c r="N41" s="302">
        <f t="shared" ref="N41:N42" si="50">SUM(K41:M41)</f>
        <v>0.17183912338966845</v>
      </c>
    </row>
    <row r="42" spans="1:14" x14ac:dyDescent="0.2">
      <c r="A42" s="282" t="s">
        <v>363</v>
      </c>
      <c r="B42" s="302">
        <f>SUM(B40:B41)</f>
        <v>3.0981413121153407</v>
      </c>
      <c r="C42" s="299" t="str">
        <f>CONCATENATE("(",ROUND((B42/$H42)*100,1),")")</f>
        <v>(37.5)</v>
      </c>
      <c r="D42" s="302">
        <f>SUM(D40:D41)</f>
        <v>1.1195758865344345</v>
      </c>
      <c r="E42" s="299" t="str">
        <f>CONCATENATE("(",ROUND((D42/$H42)*100,1),")")</f>
        <v>(13.6)</v>
      </c>
      <c r="F42" s="302">
        <f>SUM(F40:F41)</f>
        <v>4.0432828013502187</v>
      </c>
      <c r="G42" s="299" t="str">
        <f>CONCATENATE("(",ROUND((F42/$H42)*100,1),")")</f>
        <v>(48.9)</v>
      </c>
      <c r="H42" s="302">
        <f>SUM(H40:H41)</f>
        <v>8.2609999999999957</v>
      </c>
      <c r="I42" s="299" t="str">
        <f>CONCATENATE("(",ROUND((H42/$H42)*100,1),")")</f>
        <v>(100)</v>
      </c>
      <c r="K42" s="302">
        <f t="shared" si="47"/>
        <v>0.47849851620069428</v>
      </c>
      <c r="L42" s="302">
        <f t="shared" si="48"/>
        <v>3.8750698749240975E-2</v>
      </c>
      <c r="M42" s="302">
        <f t="shared" si="49"/>
        <v>5.3750785050042715E-2</v>
      </c>
      <c r="N42" s="302">
        <f t="shared" si="50"/>
        <v>0.57099999999997797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0.36764082907515611</v>
      </c>
      <c r="C51" s="299" t="str">
        <f>CONCATENATE("(",ROUND((B51/$H53)*100,1),")")</f>
        <v>(84.1)</v>
      </c>
      <c r="D51" s="302">
        <f>'Ind T6'!M18</f>
        <v>4.3427030096852169E-3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0.37198353208484131</v>
      </c>
      <c r="I51" s="299" t="str">
        <f>CONCATENATE("(",ROUND((H51/$H53)*100,1),")")</f>
        <v>(85.1)</v>
      </c>
      <c r="K51" s="302">
        <f>B56-B51</f>
        <v>-8.5927950563412459E-2</v>
      </c>
      <c r="L51" s="302">
        <f>D56-D51</f>
        <v>-9.2059429024588055E-4</v>
      </c>
      <c r="M51" s="302">
        <f>F56-F51</f>
        <v>0</v>
      </c>
      <c r="N51" s="302">
        <f>SUM(K51:M51)</f>
        <v>-8.6848544853658338E-2</v>
      </c>
    </row>
    <row r="52" spans="1:14" x14ac:dyDescent="0.2">
      <c r="A52" s="282" t="s">
        <v>365</v>
      </c>
      <c r="B52" s="302">
        <f>'Ind T6'!L17</f>
        <v>5.0871663826702801E-2</v>
      </c>
      <c r="C52" s="299" t="str">
        <f>CONCATENATE("(",ROUND((B52/$H53)*100,1),")")</f>
        <v>(11.6)</v>
      </c>
      <c r="D52" s="302">
        <f>'Ind T6'!M17</f>
        <v>1.4144804088454952E-2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6.501646791515775E-2</v>
      </c>
      <c r="I52" s="299" t="str">
        <f>CONCATENATE("(",ROUND((H52/$H53)*100,1),")")</f>
        <v>(14.9)</v>
      </c>
      <c r="K52" s="302">
        <f t="shared" ref="K52:K53" si="52">B57-B52</f>
        <v>-1.2006286227343101E-2</v>
      </c>
      <c r="L52" s="302">
        <f t="shared" ref="L52:L53" si="53">D57-D52</f>
        <v>-3.1451689189979821E-3</v>
      </c>
      <c r="M52" s="302">
        <f t="shared" ref="M52:M53" si="54">F57-F52</f>
        <v>0</v>
      </c>
      <c r="N52" s="302">
        <f t="shared" ref="N52:N53" si="55">SUM(K52:M52)</f>
        <v>-1.5151455146341083E-2</v>
      </c>
    </row>
    <row r="53" spans="1:14" x14ac:dyDescent="0.2">
      <c r="A53" s="282" t="s">
        <v>363</v>
      </c>
      <c r="B53" s="302">
        <f>SUM(B51:B52)</f>
        <v>0.41851249290185888</v>
      </c>
      <c r="C53" s="299" t="str">
        <f>CONCATENATE("(",ROUND((B53/$H53)*100,1),")")</f>
        <v>(95.8)</v>
      </c>
      <c r="D53" s="302">
        <f>SUM(D51:D52)</f>
        <v>1.848750709814017E-2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0.43699999999999906</v>
      </c>
      <c r="I53" s="299" t="str">
        <f>CONCATENATE("(",ROUND((H53/$H53)*100,1),")")</f>
        <v>(100)</v>
      </c>
      <c r="K53" s="302">
        <f t="shared" si="52"/>
        <v>-9.7934236790755524E-2</v>
      </c>
      <c r="L53" s="302">
        <f t="shared" si="53"/>
        <v>-4.0657632092438636E-3</v>
      </c>
      <c r="M53" s="302">
        <f t="shared" si="54"/>
        <v>0</v>
      </c>
      <c r="N53" s="302">
        <f t="shared" si="55"/>
        <v>-0.10199999999999938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0.28171287851174365</v>
      </c>
      <c r="C56" s="299" t="str">
        <f>CONCATENATE("(",ROUND((B56/$H58)*100,1),")")</f>
        <v>(84.1)</v>
      </c>
      <c r="D56" s="302">
        <f>'Ind T6'!R18</f>
        <v>3.4221087194393363E-3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0.28513498723118297</v>
      </c>
      <c r="I56" s="299" t="str">
        <f>CONCATENATE("(",ROUND((H56/$H58)*100,1),")")</f>
        <v>(85.1)</v>
      </c>
      <c r="K56" s="302">
        <f>B61-B56</f>
        <v>-9.3056414131411774E-2</v>
      </c>
      <c r="L56" s="302">
        <f>D61-D56</f>
        <v>-9.3978681971202977E-4</v>
      </c>
      <c r="M56" s="302">
        <f>F61-F56</f>
        <v>0</v>
      </c>
      <c r="N56" s="302">
        <f>SUM(K56:M56)</f>
        <v>-9.3996200951123807E-2</v>
      </c>
    </row>
    <row r="57" spans="1:14" x14ac:dyDescent="0.2">
      <c r="A57" s="282" t="s">
        <v>365</v>
      </c>
      <c r="B57" s="302">
        <f>'Ind T6'!Q17</f>
        <v>3.88653775993597E-2</v>
      </c>
      <c r="C57" s="299" t="str">
        <f>CONCATENATE("(",ROUND((B57/$H58)*100,1),")")</f>
        <v>(11.6)</v>
      </c>
      <c r="D57" s="302">
        <f>'Ind T6'!R17</f>
        <v>1.099963516945697E-2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4.986501276881667E-2</v>
      </c>
      <c r="I57" s="299" t="str">
        <f>CONCATENATE("(",ROUND((H57/$H58)*100,1),")")</f>
        <v>(14.9)</v>
      </c>
      <c r="K57" s="302">
        <f t="shared" ref="K57:K58" si="57">B62-B57</f>
        <v>-1.3687541187981735E-2</v>
      </c>
      <c r="L57" s="302">
        <f t="shared" ref="L57:L58" si="58">D62-D57</f>
        <v>-3.3162578608938228E-3</v>
      </c>
      <c r="M57" s="302">
        <f t="shared" ref="M57:M58" si="59">F62-F57</f>
        <v>0</v>
      </c>
      <c r="N57" s="302">
        <f t="shared" ref="N57:N58" si="60">SUM(K57:M57)</f>
        <v>-1.7003799048875556E-2</v>
      </c>
    </row>
    <row r="58" spans="1:14" x14ac:dyDescent="0.2">
      <c r="A58" s="282" t="s">
        <v>363</v>
      </c>
      <c r="B58" s="302">
        <f>SUM(B56:B57)</f>
        <v>0.32057825611110335</v>
      </c>
      <c r="C58" s="299" t="str">
        <f>CONCATENATE("(",ROUND((B58/$H58)*100,1),")")</f>
        <v>(95.7)</v>
      </c>
      <c r="D58" s="302">
        <f>SUM(D56:D57)</f>
        <v>1.4421743888896306E-2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0.33499999999999963</v>
      </c>
      <c r="I58" s="299" t="str">
        <f>CONCATENATE("(",ROUND((H58/$H58)*100,1),")")</f>
        <v>(100)</v>
      </c>
      <c r="K58" s="302">
        <f t="shared" si="57"/>
        <v>-0.10674395531939351</v>
      </c>
      <c r="L58" s="302">
        <f t="shared" si="58"/>
        <v>-4.2560446806058517E-3</v>
      </c>
      <c r="M58" s="302">
        <f t="shared" si="59"/>
        <v>0</v>
      </c>
      <c r="N58" s="302">
        <f t="shared" si="60"/>
        <v>-0.11099999999999936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0.18865646438033187</v>
      </c>
      <c r="C61" s="299" t="str">
        <f>CONCATENATE("(",ROUND((B61/$H63)*100,1),")")</f>
        <v>(84.2)</v>
      </c>
      <c r="D61" s="302">
        <f>'Ind T6'!W18</f>
        <v>2.4823218997273066E-3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0.19113878628005918</v>
      </c>
      <c r="I61" s="299" t="str">
        <f>CONCATENATE("(",ROUND((H61/$H63)*100,1),")")</f>
        <v>(85.3)</v>
      </c>
      <c r="K61" s="302">
        <f>B61-B51</f>
        <v>-0.17898436469482423</v>
      </c>
      <c r="L61" s="302">
        <f>D61-D51</f>
        <v>-1.8603811099579103E-3</v>
      </c>
      <c r="M61" s="302">
        <f>F61-F51</f>
        <v>0</v>
      </c>
      <c r="N61" s="302">
        <f>SUM(K61:M61)</f>
        <v>-0.18084474580478213</v>
      </c>
    </row>
    <row r="62" spans="1:14" x14ac:dyDescent="0.2">
      <c r="A62" s="282" t="s">
        <v>365</v>
      </c>
      <c r="B62" s="302">
        <f>'Ind T6'!V17</f>
        <v>2.5177836411377965E-2</v>
      </c>
      <c r="C62" s="299" t="str">
        <f>CONCATENATE("(",ROUND((B62/$H63)*100,1),")")</f>
        <v>(11.2)</v>
      </c>
      <c r="D62" s="302">
        <f>'Ind T6'!W17</f>
        <v>7.6833773085631472E-3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3.2861213719941114E-2</v>
      </c>
      <c r="I62" s="299" t="str">
        <f>CONCATENATE("(",ROUND((H62/$H63)*100,1),")")</f>
        <v>(14.7)</v>
      </c>
      <c r="K62" s="302">
        <f t="shared" ref="K62:K63" si="62">B62-B52</f>
        <v>-2.5693827415324836E-2</v>
      </c>
      <c r="L62" s="302">
        <f t="shared" ref="L62:L63" si="63">D62-D52</f>
        <v>-6.4614267798918049E-3</v>
      </c>
      <c r="M62" s="302">
        <f t="shared" ref="M62:M63" si="64">F62-F52</f>
        <v>0</v>
      </c>
      <c r="N62" s="302">
        <f t="shared" ref="N62:N63" si="65">SUM(K62:M62)</f>
        <v>-3.2155254195216643E-2</v>
      </c>
    </row>
    <row r="63" spans="1:14" x14ac:dyDescent="0.2">
      <c r="A63" s="282" t="s">
        <v>363</v>
      </c>
      <c r="B63" s="302">
        <f>SUM(B61:B62)</f>
        <v>0.21383430079170984</v>
      </c>
      <c r="C63" s="299" t="str">
        <f>CONCATENATE("(",ROUND((B63/$H63)*100,1),")")</f>
        <v>(95.5)</v>
      </c>
      <c r="D63" s="302">
        <f>SUM(D61:D62)</f>
        <v>1.0165699208290455E-2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0.22400000000000028</v>
      </c>
      <c r="I63" s="299" t="str">
        <f>CONCATENATE("(",ROUND((H63/$H63)*100,1),")")</f>
        <v>(100)</v>
      </c>
      <c r="K63" s="302">
        <f t="shared" si="62"/>
        <v>-0.20467819211014904</v>
      </c>
      <c r="L63" s="302">
        <f t="shared" si="63"/>
        <v>-8.3218078898497153E-3</v>
      </c>
      <c r="M63" s="302">
        <f t="shared" si="64"/>
        <v>0</v>
      </c>
      <c r="N63" s="302">
        <f t="shared" si="65"/>
        <v>-0.21299999999999875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1.9220976036679616</v>
      </c>
      <c r="C72" s="299" t="str">
        <f>CONCATENATE("(",ROUND((B72/$H74)*100,1),")")</f>
        <v>(53.1)</v>
      </c>
      <c r="D72" s="302">
        <f>'Ind T6'!M27</f>
        <v>0.15542623274526929</v>
      </c>
      <c r="E72" s="299" t="str">
        <f>CONCATENATE("(",ROUND((D72/$H74)*100,1),")")</f>
        <v>(4.3)</v>
      </c>
      <c r="F72" s="302">
        <f>'Ind T6'!N27</f>
        <v>8.1185187274986276E-2</v>
      </c>
      <c r="G72" s="299" t="str">
        <f>CONCATENATE("(",ROUND((F72/$H74)*100,1),")")</f>
        <v>(2.2)</v>
      </c>
      <c r="H72" s="302">
        <f>SUM(B72,D72,F72)</f>
        <v>2.1587090236882172</v>
      </c>
      <c r="I72" s="299" t="str">
        <f>CONCATENATE("(",ROUND((H72/$H74)*100,1),")")</f>
        <v>(59.7)</v>
      </c>
      <c r="K72" s="302">
        <f>B77-B72</f>
        <v>-0.11432383338564533</v>
      </c>
      <c r="L72" s="302">
        <f>D77-D72</f>
        <v>-7.6629228956427708E-3</v>
      </c>
      <c r="M72" s="302">
        <f>F77-F72</f>
        <v>-3.2774265972074085E-3</v>
      </c>
      <c r="N72" s="302">
        <f>SUM(K72:M72)</f>
        <v>-0.1252641828784955</v>
      </c>
    </row>
    <row r="73" spans="1:14" x14ac:dyDescent="0.2">
      <c r="A73" s="282" t="s">
        <v>365</v>
      </c>
      <c r="B73" s="302">
        <f>'Ind T6'!L26</f>
        <v>0.91397160517500065</v>
      </c>
      <c r="C73" s="299" t="str">
        <f>CONCATENATE("(",ROUND((B73/$H74)*100,1),")")</f>
        <v>(25.3)</v>
      </c>
      <c r="D73" s="302">
        <f>'Ind T6'!M26</f>
        <v>0.31166942335920017</v>
      </c>
      <c r="E73" s="299" t="str">
        <f>CONCATENATE("(",ROUND((D73/$H74)*100,1),")")</f>
        <v>(8.6)</v>
      </c>
      <c r="F73" s="302">
        <f>'Ind T6'!N26</f>
        <v>0.23364994777757933</v>
      </c>
      <c r="G73" s="299" t="str">
        <f>CONCATENATE("(",ROUND((F73/$H74)*100,1),")")</f>
        <v>(6.5)</v>
      </c>
      <c r="H73" s="302">
        <f t="shared" ref="H73" si="66">SUM(B73,D73,F73)</f>
        <v>1.4592909763117801</v>
      </c>
      <c r="I73" s="299" t="str">
        <f>CONCATENATE("(",ROUND((H73/$H74)*100,1),")")</f>
        <v>(40.3)</v>
      </c>
      <c r="K73" s="302">
        <f t="shared" ref="K73:K74" si="67">B78-B73</f>
        <v>-1.2437638962359054E-2</v>
      </c>
      <c r="L73" s="302">
        <f t="shared" ref="L73:L74" si="68">D78-D73</f>
        <v>-1.59336552947687E-2</v>
      </c>
      <c r="M73" s="302">
        <f t="shared" ref="M73:M74" si="69">F78-F73</f>
        <v>-5.3645228643738607E-3</v>
      </c>
      <c r="N73" s="302">
        <f t="shared" ref="N73:N74" si="70">SUM(K73:M73)</f>
        <v>-3.3735817121501616E-2</v>
      </c>
    </row>
    <row r="74" spans="1:14" x14ac:dyDescent="0.2">
      <c r="A74" s="282" t="s">
        <v>363</v>
      </c>
      <c r="B74" s="302">
        <f>SUM(B72:B73)</f>
        <v>2.8360692088429622</v>
      </c>
      <c r="C74" s="299" t="str">
        <f>CONCATENATE("(",ROUND((B74/$H74)*100,1),")")</f>
        <v>(78.4)</v>
      </c>
      <c r="D74" s="302">
        <f>SUM(D72:D73)</f>
        <v>0.46709565610446946</v>
      </c>
      <c r="E74" s="299" t="str">
        <f>CONCATENATE("(",ROUND((D74/$H74)*100,1),")")</f>
        <v>(12.9)</v>
      </c>
      <c r="F74" s="302">
        <f>SUM(F72:F73)</f>
        <v>0.31483513505256561</v>
      </c>
      <c r="G74" s="299" t="str">
        <f>CONCATENATE("(",ROUND((F74/$H74)*100,1),")")</f>
        <v>(8.7)</v>
      </c>
      <c r="H74" s="302">
        <f>SUM(H72:H73)</f>
        <v>3.6179999999999972</v>
      </c>
      <c r="I74" s="299" t="str">
        <f>CONCATENATE("(",ROUND((H74/$H74)*100,1),")")</f>
        <v>(100)</v>
      </c>
      <c r="K74" s="302">
        <f t="shared" si="67"/>
        <v>-0.12676147234800439</v>
      </c>
      <c r="L74" s="302">
        <f t="shared" si="68"/>
        <v>-2.3596578190411499E-2</v>
      </c>
      <c r="M74" s="302">
        <f t="shared" si="69"/>
        <v>-8.6419494615812553E-3</v>
      </c>
      <c r="N74" s="302">
        <f t="shared" si="70"/>
        <v>-0.15899999999999714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1.8077737702823162</v>
      </c>
      <c r="C77" s="299" t="str">
        <f>CONCATENATE("(",ROUND((B77/$H79)*100,1),")")</f>
        <v>(52.3)</v>
      </c>
      <c r="D77" s="302">
        <f>'Ind T6'!R27</f>
        <v>0.14776330984962652</v>
      </c>
      <c r="E77" s="299" t="str">
        <f>CONCATENATE("(",ROUND((D77/$H79)*100,1),")")</f>
        <v>(4.3)</v>
      </c>
      <c r="F77" s="302">
        <f>'Ind T6'!S27</f>
        <v>7.7907760677778867E-2</v>
      </c>
      <c r="G77" s="299" t="str">
        <f>CONCATENATE("(",ROUND((F77/$H79)*100,1),")")</f>
        <v>(2.3)</v>
      </c>
      <c r="H77" s="302">
        <f>SUM(B77,D77,F77)</f>
        <v>2.0334448408097217</v>
      </c>
      <c r="I77" s="299" t="str">
        <f>CONCATENATE("(",ROUND((H77/$H79)*100,1),")")</f>
        <v>(58.8)</v>
      </c>
      <c r="K77" s="302">
        <f>B82-B77</f>
        <v>-0.25819487648705297</v>
      </c>
      <c r="L77" s="302">
        <f>D82-D77</f>
        <v>-1.8279474074972796E-2</v>
      </c>
      <c r="M77" s="302">
        <f>F82-F77</f>
        <v>-7.2701011268393317E-3</v>
      </c>
      <c r="N77" s="302">
        <f>SUM(K77:M77)</f>
        <v>-0.28374445168886508</v>
      </c>
    </row>
    <row r="78" spans="1:14" x14ac:dyDescent="0.2">
      <c r="A78" s="282" t="s">
        <v>365</v>
      </c>
      <c r="B78" s="302">
        <f>'Ind T6'!Q26</f>
        <v>0.90153396621264159</v>
      </c>
      <c r="C78" s="299" t="str">
        <f>CONCATENATE("(",ROUND((B78/$H79)*100,1),")")</f>
        <v>(26.1)</v>
      </c>
      <c r="D78" s="302">
        <f>'Ind T6'!R26</f>
        <v>0.29573576806443147</v>
      </c>
      <c r="E78" s="299" t="str">
        <f>CONCATENATE("(",ROUND((D78/$H79)*100,1),")")</f>
        <v>(8.5)</v>
      </c>
      <c r="F78" s="302">
        <f>'Ind T6'!S26</f>
        <v>0.22828542491320547</v>
      </c>
      <c r="G78" s="299" t="str">
        <f>CONCATENATE("(",ROUND((F78/$H79)*100,1),")")</f>
        <v>(6.6)</v>
      </c>
      <c r="H78" s="302">
        <f t="shared" ref="H78" si="71">SUM(B78,D78,F78)</f>
        <v>1.4255551591902784</v>
      </c>
      <c r="I78" s="299" t="str">
        <f>CONCATENATE("(",ROUND((H78/$H79)*100,1),")")</f>
        <v>(41.2)</v>
      </c>
      <c r="K78" s="302">
        <f t="shared" ref="K78:K79" si="72">B83-B78</f>
        <v>-5.7775465912836221E-2</v>
      </c>
      <c r="L78" s="302">
        <f t="shared" ref="L78:L79" si="73">D83-D78</f>
        <v>-3.8436702648182386E-2</v>
      </c>
      <c r="M78" s="302">
        <f t="shared" ref="M78:M79" si="74">F83-F78</f>
        <v>-2.0043379750117052E-2</v>
      </c>
      <c r="N78" s="302">
        <f t="shared" ref="N78:N79" si="75">SUM(K78:M78)</f>
        <v>-0.11625554831113566</v>
      </c>
    </row>
    <row r="79" spans="1:14" x14ac:dyDescent="0.2">
      <c r="A79" s="282" t="s">
        <v>363</v>
      </c>
      <c r="B79" s="302">
        <f>SUM(B77:B78)</f>
        <v>2.7093077364949578</v>
      </c>
      <c r="C79" s="299" t="str">
        <f>CONCATENATE("(",ROUND((B79/$H79)*100,1),")")</f>
        <v>(78.3)</v>
      </c>
      <c r="D79" s="302">
        <f>SUM(D77:D78)</f>
        <v>0.44349907791405796</v>
      </c>
      <c r="E79" s="299" t="str">
        <f>CONCATENATE("(",ROUND((D79/$H79)*100,1),")")</f>
        <v>(12.8)</v>
      </c>
      <c r="F79" s="302">
        <f>SUM(F77:F78)</f>
        <v>0.30619318559098435</v>
      </c>
      <c r="G79" s="299" t="str">
        <f>CONCATENATE("(",ROUND((F79/$H79)*100,1),")")</f>
        <v>(8.9)</v>
      </c>
      <c r="H79" s="302">
        <f>SUM(H77:H78)</f>
        <v>3.4590000000000001</v>
      </c>
      <c r="I79" s="299" t="str">
        <f>CONCATENATE("(",ROUND((H79/$H79)*100,1),")")</f>
        <v>(100)</v>
      </c>
      <c r="K79" s="302">
        <f t="shared" si="72"/>
        <v>-0.31597034239988941</v>
      </c>
      <c r="L79" s="302">
        <f t="shared" si="73"/>
        <v>-5.6716176723155154E-2</v>
      </c>
      <c r="M79" s="302">
        <f t="shared" si="74"/>
        <v>-2.7313480876956397E-2</v>
      </c>
      <c r="N79" s="302">
        <f t="shared" si="75"/>
        <v>-0.40000000000000097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1.5495788937952633</v>
      </c>
      <c r="C82" s="299" t="str">
        <f>CONCATENATE("(",ROUND((B82/$H84)*100,1),")")</f>
        <v>(50.7)</v>
      </c>
      <c r="D82" s="302">
        <f>'Ind T6'!W27</f>
        <v>0.12948383577465372</v>
      </c>
      <c r="E82" s="299" t="str">
        <f>CONCATENATE("(",ROUND((D82/$H84)*100,1),")")</f>
        <v>(4.2)</v>
      </c>
      <c r="F82" s="302">
        <f>'Ind T6'!X27</f>
        <v>7.0637659550939536E-2</v>
      </c>
      <c r="G82" s="299" t="str">
        <f>CONCATENATE("(",ROUND((F82/$H84)*100,1),")")</f>
        <v>(2.3)</v>
      </c>
      <c r="H82" s="302">
        <f>SUM(B82,D82,F82)</f>
        <v>1.7497003891208565</v>
      </c>
      <c r="I82" s="299" t="str">
        <f>CONCATENATE("(",ROUND((H82/$H84)*100,1),")")</f>
        <v>(57.2)</v>
      </c>
      <c r="K82" s="302">
        <f>B82-B72</f>
        <v>-0.37251870987269831</v>
      </c>
      <c r="L82" s="302">
        <f>D82-D72</f>
        <v>-2.5942396970615567E-2</v>
      </c>
      <c r="M82" s="302">
        <f>F82-F72</f>
        <v>-1.054752772404674E-2</v>
      </c>
      <c r="N82" s="302">
        <f>SUM(K82:M82)</f>
        <v>-0.40900863456736058</v>
      </c>
    </row>
    <row r="83" spans="1:14" x14ac:dyDescent="0.2">
      <c r="A83" s="282" t="s">
        <v>365</v>
      </c>
      <c r="B83" s="302">
        <f>'Ind T6'!V26</f>
        <v>0.84375850029980537</v>
      </c>
      <c r="C83" s="299" t="str">
        <f>CONCATENATE("(",ROUND((B83/$H84)*100,1),")")</f>
        <v>(27.6)</v>
      </c>
      <c r="D83" s="302">
        <f>'Ind T6'!W26</f>
        <v>0.25729906541624908</v>
      </c>
      <c r="E83" s="299" t="str">
        <f>CONCATENATE("(",ROUND((D83/$H84)*100,1),")")</f>
        <v>(8.4)</v>
      </c>
      <c r="F83" s="302">
        <f>'Ind T6'!X26</f>
        <v>0.20824204516308842</v>
      </c>
      <c r="G83" s="299" t="str">
        <f>CONCATENATE("(",ROUND((F83/$H84)*100,1),")")</f>
        <v>(6.8)</v>
      </c>
      <c r="H83" s="302">
        <f t="shared" ref="H83" si="76">SUM(B83,D83,F83)</f>
        <v>1.3092996108791428</v>
      </c>
      <c r="I83" s="299" t="str">
        <f>CONCATENATE("(",ROUND((H83/$H84)*100,1),")")</f>
        <v>(42.8)</v>
      </c>
      <c r="K83" s="302">
        <f t="shared" ref="K83:K84" si="77">B83-B73</f>
        <v>-7.0213104875195276E-2</v>
      </c>
      <c r="L83" s="302">
        <f t="shared" ref="L83:L84" si="78">D83-D73</f>
        <v>-5.4370357942951086E-2</v>
      </c>
      <c r="M83" s="302">
        <f t="shared" ref="M83:M84" si="79">F83-F73</f>
        <v>-2.5407902614490913E-2</v>
      </c>
      <c r="N83" s="302">
        <f t="shared" ref="N83:N84" si="80">SUM(K83:M83)</f>
        <v>-0.14999136543263727</v>
      </c>
    </row>
    <row r="84" spans="1:14" x14ac:dyDescent="0.2">
      <c r="A84" s="282" t="s">
        <v>363</v>
      </c>
      <c r="B84" s="302">
        <f>SUM(B82:B83)</f>
        <v>2.3933373940950684</v>
      </c>
      <c r="C84" s="299" t="str">
        <f>CONCATENATE("(",ROUND((B84/$H84)*100,1),")")</f>
        <v>(78.2)</v>
      </c>
      <c r="D84" s="302">
        <f>SUM(D82:D83)</f>
        <v>0.38678290119090281</v>
      </c>
      <c r="E84" s="299" t="str">
        <f>CONCATENATE("(",ROUND((D84/$H84)*100,1),")")</f>
        <v>(12.6)</v>
      </c>
      <c r="F84" s="302">
        <f>SUM(F82:F83)</f>
        <v>0.27887970471402795</v>
      </c>
      <c r="G84" s="299" t="str">
        <f>CONCATENATE("(",ROUND((F84/$H84)*100,1),")")</f>
        <v>(9.1)</v>
      </c>
      <c r="H84" s="302">
        <f>SUM(H82:H83)</f>
        <v>3.0589999999999993</v>
      </c>
      <c r="I84" s="299" t="str">
        <f>CONCATENATE("(",ROUND((H84/$H84)*100,1),")")</f>
        <v>(100)</v>
      </c>
      <c r="K84" s="302">
        <f t="shared" si="77"/>
        <v>-0.4427318147478938</v>
      </c>
      <c r="L84" s="302">
        <f t="shared" si="78"/>
        <v>-8.0312754913566653E-2</v>
      </c>
      <c r="M84" s="302">
        <f t="shared" si="79"/>
        <v>-3.5955430338537653E-2</v>
      </c>
      <c r="N84" s="302">
        <f t="shared" si="80"/>
        <v>-0.55899999999999817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4.4073415196127321</v>
      </c>
      <c r="C93" s="299" t="str">
        <f>CONCATENATE("(",ROUND((B93/$H95)*100,1),")")</f>
        <v>(65.8)</v>
      </c>
      <c r="D93" s="302">
        <f>'Ind T6'!M36</f>
        <v>0.15433650808661734</v>
      </c>
      <c r="E93" s="299" t="str">
        <f>CONCATENATE("(",ROUND((D93/$H95)*100,1),")")</f>
        <v>(2.3)</v>
      </c>
      <c r="F93" s="302">
        <f>'Ind T6'!N36</f>
        <v>0.24821129136031062</v>
      </c>
      <c r="G93" s="299" t="str">
        <f>CONCATENATE("(",ROUND((F93/$H95)*100,1),")")</f>
        <v>(3.7)</v>
      </c>
      <c r="H93" s="302">
        <f>SUM(B93,D93,F93)</f>
        <v>4.8098893190596597</v>
      </c>
      <c r="I93" s="299" t="str">
        <f>CONCATENATE("(",ROUND((H93/$H95)*100,1),")")</f>
        <v>(71.8)</v>
      </c>
      <c r="K93" s="302">
        <f>B98-B93</f>
        <v>-0.19153427318163008</v>
      </c>
      <c r="L93" s="302">
        <f>D98-D93</f>
        <v>-1.0660611668708297E-3</v>
      </c>
      <c r="M93" s="302">
        <f>F98-F93</f>
        <v>-1.3019336208638654E-3</v>
      </c>
      <c r="N93" s="302">
        <f>SUM(K93:M93)</f>
        <v>-0.19390226796936477</v>
      </c>
    </row>
    <row r="94" spans="1:14" x14ac:dyDescent="0.2">
      <c r="A94" s="282" t="s">
        <v>365</v>
      </c>
      <c r="B94" s="302">
        <f>'Ind T6'!L35</f>
        <v>1.2536261311463657</v>
      </c>
      <c r="C94" s="299" t="str">
        <f>CONCATENATE("(",ROUND((B94/$H95)*100,1),")")</f>
        <v>(18.7)</v>
      </c>
      <c r="D94" s="302">
        <f>'Ind T6'!M35</f>
        <v>0.28321544783457953</v>
      </c>
      <c r="E94" s="299" t="str">
        <f>CONCATENATE("(",ROUND((D94/$H95)*100,1),")")</f>
        <v>(4.2)</v>
      </c>
      <c r="F94" s="302">
        <f>'Ind T6'!N35</f>
        <v>0.35226910195938693</v>
      </c>
      <c r="G94" s="299" t="str">
        <f>CONCATENATE("(",ROUND((F94/$H95)*100,1),")")</f>
        <v>(5.3)</v>
      </c>
      <c r="H94" s="302">
        <f t="shared" ref="H94" si="81">SUM(B94,D94,F94)</f>
        <v>1.8891106809403322</v>
      </c>
      <c r="I94" s="299" t="str">
        <f>CONCATENATE("(",ROUND((H94/$H95)*100,1),")")</f>
        <v>(28.2)</v>
      </c>
      <c r="K94" s="302">
        <f t="shared" ref="K94:K95" si="82">B99-B94</f>
        <v>-7.6812792538892838E-2</v>
      </c>
      <c r="L94" s="302">
        <f t="shared" ref="L94:L95" si="83">D99-D94</f>
        <v>-5.7785397781468517E-3</v>
      </c>
      <c r="M94" s="302">
        <f t="shared" ref="M94:M95" si="84">F99-F94</f>
        <v>-9.506399713594571E-3</v>
      </c>
      <c r="N94" s="302">
        <f t="shared" ref="N94:N95" si="85">SUM(K94:M94)</f>
        <v>-9.2097732030634261E-2</v>
      </c>
    </row>
    <row r="95" spans="1:14" x14ac:dyDescent="0.2">
      <c r="A95" s="282" t="s">
        <v>363</v>
      </c>
      <c r="B95" s="302">
        <f>SUM(B93:B94)</f>
        <v>5.6609676507590976</v>
      </c>
      <c r="C95" s="299" t="str">
        <f>CONCATENATE("(",ROUND((B95/$H95)*100,1),")")</f>
        <v>(84.5)</v>
      </c>
      <c r="D95" s="302">
        <f>SUM(D93:D94)</f>
        <v>0.43755195592119689</v>
      </c>
      <c r="E95" s="299" t="str">
        <f>CONCATENATE("(",ROUND((D95/$H95)*100,1),")")</f>
        <v>(6.5)</v>
      </c>
      <c r="F95" s="302">
        <f>SUM(F93:F94)</f>
        <v>0.6004803933196976</v>
      </c>
      <c r="G95" s="299" t="str">
        <f>CONCATENATE("(",ROUND((F95/$H95)*100,1),")")</f>
        <v>(9)</v>
      </c>
      <c r="H95" s="302">
        <f>SUM(H93:H94)</f>
        <v>6.6989999999999919</v>
      </c>
      <c r="I95" s="299" t="str">
        <f>CONCATENATE("(",ROUND((H95/$H95)*100,1),")")</f>
        <v>(100)</v>
      </c>
      <c r="K95" s="302">
        <f t="shared" si="82"/>
        <v>-0.26834706572052269</v>
      </c>
      <c r="L95" s="302">
        <f t="shared" si="83"/>
        <v>-6.8446009450177092E-3</v>
      </c>
      <c r="M95" s="302">
        <f t="shared" si="84"/>
        <v>-1.080833333445852E-2</v>
      </c>
      <c r="N95" s="302">
        <f t="shared" si="85"/>
        <v>-0.28599999999999892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4.2158072464311021</v>
      </c>
      <c r="C98" s="299" t="str">
        <f>CONCATENATE("(",ROUND((B98/$H100)*100,1),")")</f>
        <v>(65.7)</v>
      </c>
      <c r="D98" s="302">
        <f>'Ind T6'!R36</f>
        <v>0.15327044691974651</v>
      </c>
      <c r="E98" s="299" t="str">
        <f>CONCATENATE("(",ROUND((D98/$H100)*100,1),")")</f>
        <v>(2.4)</v>
      </c>
      <c r="F98" s="302">
        <f>'Ind T6'!S36</f>
        <v>0.24690935773944675</v>
      </c>
      <c r="G98" s="299" t="str">
        <f>CONCATENATE("(",ROUND((F98/$H100)*100,1),")")</f>
        <v>(3.9)</v>
      </c>
      <c r="H98" s="302">
        <f>SUM(B98,D98,F98)</f>
        <v>4.6159870510902952</v>
      </c>
      <c r="I98" s="299" t="str">
        <f>CONCATENATE("(",ROUND((H98/$H100)*100,1),")")</f>
        <v>(72)</v>
      </c>
      <c r="K98" s="302">
        <f>B103-B98</f>
        <v>-0.70492428693005449</v>
      </c>
      <c r="L98" s="302">
        <f>D103-D98</f>
        <v>-1.2381472433373897E-2</v>
      </c>
      <c r="M98" s="302">
        <f>F103-F98</f>
        <v>-2.3915017161237756E-2</v>
      </c>
      <c r="N98" s="302">
        <f>SUM(K98:M98)</f>
        <v>-0.74122077652466622</v>
      </c>
    </row>
    <row r="99" spans="1:14" x14ac:dyDescent="0.2">
      <c r="A99" s="282" t="s">
        <v>365</v>
      </c>
      <c r="B99" s="302">
        <f>'Ind T6'!Q35</f>
        <v>1.1768133386074728</v>
      </c>
      <c r="C99" s="299" t="str">
        <f>CONCATENATE("(",ROUND((B99/$H100)*100,1),")")</f>
        <v>(18.4)</v>
      </c>
      <c r="D99" s="302">
        <f>'Ind T6'!R35</f>
        <v>0.27743690805643267</v>
      </c>
      <c r="E99" s="299" t="str">
        <f>CONCATENATE("(",ROUND((D99/$H100)*100,1),")")</f>
        <v>(4.3)</v>
      </c>
      <c r="F99" s="302">
        <f>'Ind T6'!S35</f>
        <v>0.34276270224579236</v>
      </c>
      <c r="G99" s="299" t="str">
        <f>CONCATENATE("(",ROUND((F99/$H100)*100,1),")")</f>
        <v>(5.3)</v>
      </c>
      <c r="H99" s="302">
        <f t="shared" ref="H99" si="86">SUM(B99,D99,F99)</f>
        <v>1.797012948909698</v>
      </c>
      <c r="I99" s="299" t="str">
        <f>CONCATENATE("(",ROUND((H99/$H100)*100,1),")")</f>
        <v>(28)</v>
      </c>
      <c r="K99" s="302">
        <f t="shared" ref="K99:K100" si="87">B104-B99</f>
        <v>-0.22237839238955415</v>
      </c>
      <c r="L99" s="302">
        <f t="shared" ref="L99:L100" si="88">D104-D99</f>
        <v>-2.3932596821058527E-2</v>
      </c>
      <c r="M99" s="302">
        <f t="shared" ref="M99:M100" si="89">F104-F99</f>
        <v>-3.4468234264715014E-2</v>
      </c>
      <c r="N99" s="302">
        <f t="shared" ref="N99:N100" si="90">SUM(K99:M99)</f>
        <v>-0.28077922347532769</v>
      </c>
    </row>
    <row r="100" spans="1:14" x14ac:dyDescent="0.2">
      <c r="A100" s="282" t="s">
        <v>363</v>
      </c>
      <c r="B100" s="302">
        <f>SUM(B98:B99)</f>
        <v>5.3926205850385749</v>
      </c>
      <c r="C100" s="299" t="str">
        <f>CONCATENATE("(",ROUND((B100/$H100)*100,1),")")</f>
        <v>(84.1)</v>
      </c>
      <c r="D100" s="302">
        <f>SUM(D98:D99)</f>
        <v>0.43070735497617918</v>
      </c>
      <c r="E100" s="299" t="str">
        <f>CONCATENATE("(",ROUND((D100/$H100)*100,1),")")</f>
        <v>(6.7)</v>
      </c>
      <c r="F100" s="302">
        <f>SUM(F98:F99)</f>
        <v>0.58967205998523908</v>
      </c>
      <c r="G100" s="299" t="str">
        <f>CONCATENATE("(",ROUND((F100/$H100)*100,1),")")</f>
        <v>(9.2)</v>
      </c>
      <c r="H100" s="302">
        <f>SUM(H98:H99)</f>
        <v>6.4129999999999932</v>
      </c>
      <c r="I100" s="299" t="str">
        <f>CONCATENATE("(",ROUND((H100/$H100)*100,1),")")</f>
        <v>(100)</v>
      </c>
      <c r="K100" s="302">
        <f t="shared" si="87"/>
        <v>-0.92730267931960864</v>
      </c>
      <c r="L100" s="302">
        <f t="shared" si="88"/>
        <v>-3.6314069254432424E-2</v>
      </c>
      <c r="M100" s="302">
        <f t="shared" si="89"/>
        <v>-5.8383251425952687E-2</v>
      </c>
      <c r="N100" s="302">
        <f t="shared" si="90"/>
        <v>-1.0219999999999936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3.5108829595010476</v>
      </c>
      <c r="C103" s="299" t="str">
        <f>CONCATENATE("(",ROUND((B103/$H105)*100,1),")")</f>
        <v>(65.1)</v>
      </c>
      <c r="D103" s="302">
        <f>'Ind T6'!W36</f>
        <v>0.14088897448637261</v>
      </c>
      <c r="E103" s="299" t="str">
        <f>CONCATENATE("(",ROUND((D103/$H105)*100,1),")")</f>
        <v>(2.6)</v>
      </c>
      <c r="F103" s="302">
        <f>'Ind T6'!X36</f>
        <v>0.22299434057820899</v>
      </c>
      <c r="G103" s="299" t="str">
        <f>CONCATENATE("(",ROUND((F103/$H105)*100,1),")")</f>
        <v>(4.1)</v>
      </c>
      <c r="H103" s="302">
        <f>SUM(B103,D103,F103)</f>
        <v>3.8747662745656291</v>
      </c>
      <c r="I103" s="299" t="str">
        <f>CONCATENATE("(",ROUND((H103/$H105)*100,1),")")</f>
        <v>(71.9)</v>
      </c>
      <c r="K103" s="302">
        <f>B103-B93</f>
        <v>-0.89645856011168457</v>
      </c>
      <c r="L103" s="302">
        <f>D103-D93</f>
        <v>-1.3447533600244727E-2</v>
      </c>
      <c r="M103" s="302">
        <f>F103-F93</f>
        <v>-2.5216950782101621E-2</v>
      </c>
      <c r="N103" s="302">
        <f>SUM(K103:M103)</f>
        <v>-0.93512304449403094</v>
      </c>
    </row>
    <row r="104" spans="1:14" x14ac:dyDescent="0.2">
      <c r="A104" s="282" t="s">
        <v>365</v>
      </c>
      <c r="B104" s="302">
        <f>'Ind T6'!V35</f>
        <v>0.95443494621791869</v>
      </c>
      <c r="C104" s="299" t="str">
        <f>CONCATENATE("(",ROUND((B104/$H105)*100,1),")")</f>
        <v>(17.7)</v>
      </c>
      <c r="D104" s="302">
        <f>'Ind T6'!W35</f>
        <v>0.25350431123537415</v>
      </c>
      <c r="E104" s="299" t="str">
        <f>CONCATENATE("(",ROUND((D104/$H105)*100,1),")")</f>
        <v>(4.7)</v>
      </c>
      <c r="F104" s="302">
        <f>'Ind T6'!X35</f>
        <v>0.30829446798107735</v>
      </c>
      <c r="G104" s="299" t="str">
        <f>CONCATENATE("(",ROUND((F104/$H105)*100,1),")")</f>
        <v>(5.7)</v>
      </c>
      <c r="H104" s="302">
        <f t="shared" ref="H104" si="91">SUM(B104,D104,F104)</f>
        <v>1.5162337254343701</v>
      </c>
      <c r="I104" s="299" t="str">
        <f>CONCATENATE("(",ROUND((H104/$H105)*100,1),")")</f>
        <v>(28.1)</v>
      </c>
      <c r="K104" s="302">
        <f t="shared" ref="K104:K105" si="92">B104-B94</f>
        <v>-0.29919118492844698</v>
      </c>
      <c r="L104" s="302">
        <f t="shared" ref="L104:L105" si="93">D104-D94</f>
        <v>-2.9711136599205379E-2</v>
      </c>
      <c r="M104" s="302">
        <f t="shared" ref="M104:M105" si="94">F104-F94</f>
        <v>-4.3974633978309585E-2</v>
      </c>
      <c r="N104" s="302">
        <f t="shared" ref="N104:N105" si="95">SUM(K104:M104)</f>
        <v>-0.37287695550596195</v>
      </c>
    </row>
    <row r="105" spans="1:14" x14ac:dyDescent="0.2">
      <c r="A105" s="282" t="s">
        <v>363</v>
      </c>
      <c r="B105" s="302">
        <f>SUM(B103:B104)</f>
        <v>4.4653179057189663</v>
      </c>
      <c r="C105" s="299" t="str">
        <f>CONCATENATE("(",ROUND((B105/$H105)*100,1),")")</f>
        <v>(82.8)</v>
      </c>
      <c r="D105" s="302">
        <f>SUM(D103:D104)</f>
        <v>0.39439328572174676</v>
      </c>
      <c r="E105" s="299" t="str">
        <f>CONCATENATE("(",ROUND((D105/$H105)*100,1),")")</f>
        <v>(7.3)</v>
      </c>
      <c r="F105" s="302">
        <f>SUM(F103:F104)</f>
        <v>0.5312888085592864</v>
      </c>
      <c r="G105" s="299" t="str">
        <f>CONCATENATE("(",ROUND((F105/$H105)*100,1),")")</f>
        <v>(9.9)</v>
      </c>
      <c r="H105" s="302">
        <f>SUM(H103:H104)</f>
        <v>5.3909999999999991</v>
      </c>
      <c r="I105" s="299" t="str">
        <f>CONCATENATE("(",ROUND((H105/$H105)*100,1),")")</f>
        <v>(100)</v>
      </c>
      <c r="K105" s="302">
        <f t="shared" si="92"/>
        <v>-1.1956497450401313</v>
      </c>
      <c r="L105" s="302">
        <f t="shared" si="93"/>
        <v>-4.3158670199450133E-2</v>
      </c>
      <c r="M105" s="302">
        <f t="shared" si="94"/>
        <v>-6.9191584760411207E-2</v>
      </c>
      <c r="N105" s="302">
        <f t="shared" si="95"/>
        <v>-1.3079999999999927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14.502970300527771</v>
      </c>
      <c r="C114" s="299" t="str">
        <f>CONCATENATE("(",ROUND((B114/$H116)*100,1),")")</f>
        <v>(68)</v>
      </c>
      <c r="D114" s="302">
        <f>'Ind T6'!M45</f>
        <v>0.57807587720527931</v>
      </c>
      <c r="E114" s="299" t="str">
        <f>CONCATENATE("(",ROUND((D114/$H116)*100,1),")")</f>
        <v>(2.7)</v>
      </c>
      <c r="F114" s="302">
        <f>'Ind T6'!N45</f>
        <v>1.2534978652105042</v>
      </c>
      <c r="G114" s="299" t="str">
        <f>CONCATENATE("(",ROUND((F114/$H116)*100,1),")")</f>
        <v>(5.9)</v>
      </c>
      <c r="H114" s="302">
        <f>SUM(B114,D114,F114)</f>
        <v>16.334544042943556</v>
      </c>
      <c r="I114" s="299" t="str">
        <f>CONCATENATE("(",ROUND((H114/$H116)*100,1),")")</f>
        <v>(76.6)</v>
      </c>
      <c r="K114" s="302">
        <f>B119-B114</f>
        <v>-0.82380688689965709</v>
      </c>
      <c r="L114" s="302">
        <f>D119-D114</f>
        <v>-2.2896441590689931E-2</v>
      </c>
      <c r="M114" s="302">
        <f>F119-F114</f>
        <v>-5.3559574155165546E-2</v>
      </c>
      <c r="N114" s="302">
        <f>SUM(K114:M114)</f>
        <v>-0.90026290264551256</v>
      </c>
    </row>
    <row r="115" spans="1:14" x14ac:dyDescent="0.2">
      <c r="A115" s="282" t="s">
        <v>365</v>
      </c>
      <c r="B115" s="302">
        <f>'Ind T6'!L44</f>
        <v>3.1156089492007695</v>
      </c>
      <c r="C115" s="299" t="str">
        <f>CONCATENATE("(",ROUND((B115/$H116)*100,1),")")</f>
        <v>(14.6)</v>
      </c>
      <c r="D115" s="302">
        <f>'Ind T6'!M44</f>
        <v>0.91785380918795234</v>
      </c>
      <c r="E115" s="299" t="str">
        <f>CONCATENATE("(",ROUND((D115/$H116)*100,1),")")</f>
        <v>(4.3)</v>
      </c>
      <c r="F115" s="302">
        <f>'Ind T6'!N44</f>
        <v>0.96399319866773969</v>
      </c>
      <c r="G115" s="299" t="str">
        <f>CONCATENATE("(",ROUND((F115/$H116)*100,1),")")</f>
        <v>(4.5)</v>
      </c>
      <c r="H115" s="302">
        <f t="shared" ref="H115" si="96">SUM(B115,D115,F115)</f>
        <v>4.9974559570564612</v>
      </c>
      <c r="I115" s="299" t="str">
        <f>CONCATENATE("(",ROUND((H115/$H116)*100,1),")")</f>
        <v>(23.4)</v>
      </c>
      <c r="K115" s="302">
        <f t="shared" ref="K115:K116" si="97">B120-B115</f>
        <v>-7.7229429448075759E-2</v>
      </c>
      <c r="L115" s="302">
        <f t="shared" ref="L115:L116" si="98">D120-D115</f>
        <v>-3.8298376284303548E-2</v>
      </c>
      <c r="M115" s="302">
        <f t="shared" ref="M115:M116" si="99">F120-F115</f>
        <v>-6.2209291622084883E-2</v>
      </c>
      <c r="N115" s="302">
        <f t="shared" ref="N115:N116" si="100">SUM(K115:M115)</f>
        <v>-0.17773709735446419</v>
      </c>
    </row>
    <row r="116" spans="1:14" x14ac:dyDescent="0.2">
      <c r="A116" s="282" t="s">
        <v>363</v>
      </c>
      <c r="B116" s="302">
        <f>SUM(B114:B115)</f>
        <v>17.618579249728541</v>
      </c>
      <c r="C116" s="299" t="str">
        <f>CONCATENATE("(",ROUND((B116/$H116)*100,1),")")</f>
        <v>(82.6)</v>
      </c>
      <c r="D116" s="302">
        <f>SUM(D114:D115)</f>
        <v>1.4959296863932317</v>
      </c>
      <c r="E116" s="299" t="str">
        <f>CONCATENATE("(",ROUND((D116/$H116)*100,1),")")</f>
        <v>(7)</v>
      </c>
      <c r="F116" s="302">
        <f>SUM(F114:F115)</f>
        <v>2.2174910638782439</v>
      </c>
      <c r="G116" s="299" t="str">
        <f>CONCATENATE("(",ROUND((F116/$H116)*100,1),")")</f>
        <v>(10.4)</v>
      </c>
      <c r="H116" s="302">
        <f>SUM(H114:H115)</f>
        <v>21.332000000000015</v>
      </c>
      <c r="I116" s="299" t="str">
        <f>CONCATENATE("(",ROUND((H116/$H116)*100,1),")")</f>
        <v>(100)</v>
      </c>
      <c r="K116" s="302">
        <f t="shared" si="97"/>
        <v>-0.90103631634773151</v>
      </c>
      <c r="L116" s="302">
        <f t="shared" si="98"/>
        <v>-6.1194817874993479E-2</v>
      </c>
      <c r="M116" s="302">
        <f t="shared" si="99"/>
        <v>-0.11576886577725043</v>
      </c>
      <c r="N116" s="302">
        <f t="shared" si="100"/>
        <v>-1.0779999999999754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13.679163413628114</v>
      </c>
      <c r="C119" s="299" t="str">
        <f>CONCATENATE("(",ROUND((B119/$H121)*100,1),")")</f>
        <v>(67.5)</v>
      </c>
      <c r="D119" s="302">
        <f>'Ind T6'!R45</f>
        <v>0.55517943561458938</v>
      </c>
      <c r="E119" s="299" t="str">
        <f>CONCATENATE("(",ROUND((D119/$H121)*100,1),")")</f>
        <v>(2.7)</v>
      </c>
      <c r="F119" s="302">
        <f>'Ind T6'!S45</f>
        <v>1.1999382910553387</v>
      </c>
      <c r="G119" s="299" t="str">
        <f>CONCATENATE("(",ROUND((F119/$H121)*100,1),")")</f>
        <v>(5.9)</v>
      </c>
      <c r="H119" s="302">
        <f>SUM(B119,D119,F119)</f>
        <v>15.434281140298042</v>
      </c>
      <c r="I119" s="299" t="str">
        <f>CONCATENATE("(",ROUND((H119/$H121)*100,1),")")</f>
        <v>(76.2)</v>
      </c>
      <c r="K119" s="302">
        <f>B124-B119</f>
        <v>-0.19867036639738167</v>
      </c>
      <c r="L119" s="302">
        <f>D124-D119</f>
        <v>-9.03137359291728E-3</v>
      </c>
      <c r="M119" s="302">
        <f>F124-F119</f>
        <v>2.9030167624824132E-2</v>
      </c>
      <c r="N119" s="302">
        <f>SUM(K119:M119)</f>
        <v>-0.17867157236547482</v>
      </c>
    </row>
    <row r="120" spans="1:14" x14ac:dyDescent="0.2">
      <c r="A120" s="282" t="s">
        <v>365</v>
      </c>
      <c r="B120" s="302">
        <f>'Ind T6'!Q44</f>
        <v>3.0383795197526937</v>
      </c>
      <c r="C120" s="299" t="str">
        <f>CONCATENATE("(",ROUND((B120/$H121)*100,1),")")</f>
        <v>(15)</v>
      </c>
      <c r="D120" s="302">
        <f>'Ind T6'!R44</f>
        <v>0.87955543290364879</v>
      </c>
      <c r="E120" s="299" t="str">
        <f>CONCATENATE("(",ROUND((D120/$H121)*100,1),")")</f>
        <v>(4.3)</v>
      </c>
      <c r="F120" s="302">
        <f>'Ind T6'!S44</f>
        <v>0.90178390704565481</v>
      </c>
      <c r="G120" s="299" t="str">
        <f>CONCATENATE("(",ROUND((F120/$H121)*100,1),")")</f>
        <v>(4.5)</v>
      </c>
      <c r="H120" s="302">
        <f t="shared" ref="H120" si="101">SUM(B120,D120,F120)</f>
        <v>4.8197188597019975</v>
      </c>
      <c r="I120" s="299" t="str">
        <f>CONCATENATE("(",ROUND((H120/$H121)*100,1),")")</f>
        <v>(23.8)</v>
      </c>
      <c r="K120" s="302">
        <f t="shared" ref="K120:K121" si="102">B125-B120</f>
        <v>9.2364177697237704E-2</v>
      </c>
      <c r="L120" s="302">
        <f t="shared" ref="L120:L121" si="103">D125-D120</f>
        <v>4.7551680017344777E-3</v>
      </c>
      <c r="M120" s="302">
        <f t="shared" ref="M120:M121" si="104">F125-F120</f>
        <v>-3.8447773333555646E-2</v>
      </c>
      <c r="N120" s="302">
        <f t="shared" ref="N120:N121" si="105">SUM(K120:M120)</f>
        <v>5.8671572365416536E-2</v>
      </c>
    </row>
    <row r="121" spans="1:14" x14ac:dyDescent="0.2">
      <c r="A121" s="282" t="s">
        <v>363</v>
      </c>
      <c r="B121" s="302">
        <f>SUM(B119:B120)</f>
        <v>16.717542933380809</v>
      </c>
      <c r="C121" s="299" t="str">
        <f>CONCATENATE("(",ROUND((B121/$H121)*100,1),")")</f>
        <v>(82.5)</v>
      </c>
      <c r="D121" s="302">
        <f>SUM(D119:D120)</f>
        <v>1.4347348685182382</v>
      </c>
      <c r="E121" s="299" t="str">
        <f>CONCATENATE("(",ROUND((D121/$H121)*100,1),")")</f>
        <v>(7.1)</v>
      </c>
      <c r="F121" s="302">
        <f>SUM(F119:F120)</f>
        <v>2.1017221981009935</v>
      </c>
      <c r="G121" s="299" t="str">
        <f>CONCATENATE("(",ROUND((F121/$H121)*100,1),")")</f>
        <v>(10.4)</v>
      </c>
      <c r="H121" s="302">
        <f>SUM(H119:H120)</f>
        <v>20.25400000000004</v>
      </c>
      <c r="I121" s="299" t="str">
        <f>CONCATENATE("(",ROUND((H121/$H121)*100,1),")")</f>
        <v>(100)</v>
      </c>
      <c r="K121" s="302">
        <f t="shared" si="102"/>
        <v>-0.1063061887001453</v>
      </c>
      <c r="L121" s="302">
        <f t="shared" si="103"/>
        <v>-4.2762055911829133E-3</v>
      </c>
      <c r="M121" s="302">
        <f t="shared" si="104"/>
        <v>-9.4176057087316245E-3</v>
      </c>
      <c r="N121" s="302">
        <f t="shared" si="105"/>
        <v>-0.12000000000005984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13.480493047230732</v>
      </c>
      <c r="C124" s="299" t="str">
        <f>CONCATENATE("(",ROUND((B124/$H126)*100,1),")")</f>
        <v>(67)</v>
      </c>
      <c r="D124" s="302">
        <f>'Ind T6'!W45</f>
        <v>0.5461480620216721</v>
      </c>
      <c r="E124" s="299" t="str">
        <f>CONCATENATE("(",ROUND((D124/$H126)*100,1),")")</f>
        <v>(2.7)</v>
      </c>
      <c r="F124" s="302">
        <f>'Ind T6'!X45</f>
        <v>1.2289684586801628</v>
      </c>
      <c r="G124" s="299" t="str">
        <f>CONCATENATE("(",ROUND((F124/$H126)*100,1),")")</f>
        <v>(6.1)</v>
      </c>
      <c r="H124" s="302">
        <f>SUM(B124,D124,F124)</f>
        <v>15.255609567932567</v>
      </c>
      <c r="I124" s="299" t="str">
        <f>CONCATENATE("(",ROUND((H124/$H126)*100,1),")")</f>
        <v>(75.8)</v>
      </c>
      <c r="K124" s="302">
        <f>B124-B114</f>
        <v>-1.0224772532970388</v>
      </c>
      <c r="L124" s="302">
        <f>D124-D114</f>
        <v>-3.1927815183607211E-2</v>
      </c>
      <c r="M124" s="302">
        <f>F124-F114</f>
        <v>-2.4529406530341413E-2</v>
      </c>
      <c r="N124" s="302">
        <f>SUM(K124:M124)</f>
        <v>-1.0789344750109875</v>
      </c>
    </row>
    <row r="125" spans="1:14" x14ac:dyDescent="0.2">
      <c r="A125" s="282" t="s">
        <v>365</v>
      </c>
      <c r="B125" s="302">
        <f>'Ind T6'!V44</f>
        <v>3.1307436974499314</v>
      </c>
      <c r="C125" s="299" t="str">
        <f>CONCATENATE("(",ROUND((B125/$H126)*100,1),")")</f>
        <v>(15.5)</v>
      </c>
      <c r="D125" s="302">
        <f>'Ind T6'!W44</f>
        <v>0.88431060090538327</v>
      </c>
      <c r="E125" s="299" t="str">
        <f>CONCATENATE("(",ROUND((D125/$H126)*100,1),")")</f>
        <v>(4.4)</v>
      </c>
      <c r="F125" s="302">
        <f>'Ind T6'!X44</f>
        <v>0.86333613371209916</v>
      </c>
      <c r="G125" s="299" t="str">
        <f>CONCATENATE("(",ROUND((F125/$H126)*100,1),")")</f>
        <v>(4.3)</v>
      </c>
      <c r="H125" s="302">
        <f t="shared" ref="H125" si="106">SUM(B125,D125,F125)</f>
        <v>4.8783904320674143</v>
      </c>
      <c r="I125" s="299" t="str">
        <f>CONCATENATE("(",ROUND((H125/$H126)*100,1),")")</f>
        <v>(24.2)</v>
      </c>
      <c r="K125" s="302">
        <f t="shared" ref="K125:K126" si="107">B125-B115</f>
        <v>1.5134748249161944E-2</v>
      </c>
      <c r="L125" s="302">
        <f t="shared" ref="L125:L126" si="108">D125-D115</f>
        <v>-3.354320828256907E-2</v>
      </c>
      <c r="M125" s="302">
        <f t="shared" ref="M125:M126" si="109">F125-F115</f>
        <v>-0.10065706495564053</v>
      </c>
      <c r="N125" s="302">
        <f t="shared" ref="N125:N126" si="110">SUM(K125:M125)</f>
        <v>-0.11906552498904766</v>
      </c>
    </row>
    <row r="126" spans="1:14" x14ac:dyDescent="0.2">
      <c r="A126" s="282" t="s">
        <v>363</v>
      </c>
      <c r="B126" s="302">
        <f>SUM(B124:B125)</f>
        <v>16.611236744680664</v>
      </c>
      <c r="C126" s="299" t="str">
        <f>CONCATENATE("(",ROUND((B126/$H126)*100,1),")")</f>
        <v>(82.5)</v>
      </c>
      <c r="D126" s="302">
        <f>SUM(D124:D125)</f>
        <v>1.4304586629270553</v>
      </c>
      <c r="E126" s="299" t="str">
        <f>CONCATENATE("(",ROUND((D126/$H126)*100,1),")")</f>
        <v>(7.1)</v>
      </c>
      <c r="F126" s="302">
        <f>SUM(F124:F125)</f>
        <v>2.0923045923922619</v>
      </c>
      <c r="G126" s="299" t="str">
        <f>CONCATENATE("(",ROUND((F126/$H126)*100,1),")")</f>
        <v>(10.4)</v>
      </c>
      <c r="H126" s="302">
        <f>SUM(H124:H125)</f>
        <v>20.133999999999979</v>
      </c>
      <c r="I126" s="299" t="str">
        <f>CONCATENATE("(",ROUND((H126/$H126)*100,1),")")</f>
        <v>(100)</v>
      </c>
      <c r="K126" s="302">
        <f t="shared" si="107"/>
        <v>-1.0073425050478768</v>
      </c>
      <c r="L126" s="302">
        <f t="shared" si="108"/>
        <v>-6.5471023466176392E-2</v>
      </c>
      <c r="M126" s="302">
        <f t="shared" si="109"/>
        <v>-0.12518647148598205</v>
      </c>
      <c r="N126" s="302">
        <f t="shared" si="110"/>
        <v>-1.1980000000000353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0.66761588066495825</v>
      </c>
      <c r="C135" s="299" t="str">
        <f>CONCATENATE("(",ROUND((B135/$H137)*100,1),")")</f>
        <v>(66.7)</v>
      </c>
      <c r="D135" s="302">
        <f>'Ind T6'!M54</f>
        <v>4.0752019281009431E-2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0.70836789994596772</v>
      </c>
      <c r="I135" s="299" t="str">
        <f>CONCATENATE("(",ROUND((H135/$H137)*100,1),")")</f>
        <v>(70.8)</v>
      </c>
      <c r="K135" s="302">
        <f>B140-B135</f>
        <v>-3.6393896130055836E-2</v>
      </c>
      <c r="L135" s="302">
        <f>D140-D135</f>
        <v>-1.3785718620917473E-3</v>
      </c>
      <c r="M135" s="302">
        <f>F140-F135</f>
        <v>0</v>
      </c>
      <c r="N135" s="302">
        <f>SUM(K135:M135)</f>
        <v>-3.7772467992147583E-2</v>
      </c>
    </row>
    <row r="136" spans="1:14" x14ac:dyDescent="0.2">
      <c r="A136" s="282" t="s">
        <v>365</v>
      </c>
      <c r="B136" s="302">
        <f>'Ind T6'!L53</f>
        <v>0.22423391089133454</v>
      </c>
      <c r="C136" s="299" t="str">
        <f>CONCATENATE("(",ROUND((B136/$H137)*100,1),")")</f>
        <v>(22.4)</v>
      </c>
      <c r="D136" s="302">
        <f>'Ind T6'!M53</f>
        <v>6.8398189162698214E-2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0.29263210005403273</v>
      </c>
      <c r="I136" s="299" t="str">
        <f>CONCATENATE("(",ROUND((H136/$H137)*100,1),")")</f>
        <v>(29.2)</v>
      </c>
      <c r="K136" s="302">
        <f t="shared" ref="K136:K137" si="112">B141-B136</f>
        <v>-8.8611535015352683E-3</v>
      </c>
      <c r="L136" s="302">
        <f t="shared" ref="L136:L137" si="113">D141-D136</f>
        <v>-3.3663785063173524E-3</v>
      </c>
      <c r="M136" s="302">
        <f t="shared" ref="M136:M137" si="114">F141-F136</f>
        <v>0</v>
      </c>
      <c r="N136" s="302">
        <f t="shared" ref="N136:N137" si="115">SUM(K136:M136)</f>
        <v>-1.2227532007852621E-2</v>
      </c>
    </row>
    <row r="137" spans="1:14" x14ac:dyDescent="0.2">
      <c r="A137" s="282" t="s">
        <v>363</v>
      </c>
      <c r="B137" s="302">
        <f>SUM(B135:B136)</f>
        <v>0.89184979155629285</v>
      </c>
      <c r="C137" s="299" t="str">
        <f>CONCATENATE("(",ROUND((B137/$H137)*100,1),")")</f>
        <v>(89.1)</v>
      </c>
      <c r="D137" s="302">
        <f>SUM(D135:D136)</f>
        <v>0.10915020844370765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1.0010000000000003</v>
      </c>
      <c r="I137" s="299" t="str">
        <f>CONCATENATE("(",ROUND((H137/$H137)*100,1),")")</f>
        <v>(100)</v>
      </c>
      <c r="K137" s="302">
        <f t="shared" si="112"/>
        <v>-4.5255049631591104E-2</v>
      </c>
      <c r="L137" s="302">
        <f t="shared" si="113"/>
        <v>-4.7449503684091066E-3</v>
      </c>
      <c r="M137" s="302">
        <f t="shared" si="114"/>
        <v>0</v>
      </c>
      <c r="N137" s="302">
        <f t="shared" si="115"/>
        <v>-5.0000000000000211E-2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0.63122198453490241</v>
      </c>
      <c r="C140" s="299" t="str">
        <f>CONCATENATE("(",ROUND((B140/$H142)*100,1),")")</f>
        <v>(66.4)</v>
      </c>
      <c r="D140" s="302">
        <f>'Ind T6'!R54</f>
        <v>3.9373447418917684E-2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0.6705954319538201</v>
      </c>
      <c r="I140" s="299" t="str">
        <f>CONCATENATE("(",ROUND((H140/$H142)*100,1),")")</f>
        <v>(70.5)</v>
      </c>
      <c r="K140" s="302">
        <f>B145-B140</f>
        <v>-1.6772524766097696E-2</v>
      </c>
      <c r="L140" s="302">
        <f>D145-D140</f>
        <v>5.7075218349299239E-4</v>
      </c>
      <c r="M140" s="302">
        <f>F145-F140</f>
        <v>0</v>
      </c>
      <c r="N140" s="302">
        <f>SUM(K140:M140)</f>
        <v>-1.6201772582604704E-2</v>
      </c>
    </row>
    <row r="141" spans="1:14" x14ac:dyDescent="0.2">
      <c r="A141" s="282" t="s">
        <v>365</v>
      </c>
      <c r="B141" s="302">
        <f>'Ind T6'!Q53</f>
        <v>0.21537275738979927</v>
      </c>
      <c r="C141" s="299" t="str">
        <f>CONCATENATE("(",ROUND((B141/$H142)*100,1),")")</f>
        <v>(22.6)</v>
      </c>
      <c r="D141" s="302">
        <f>'Ind T6'!R53</f>
        <v>6.5031810656380862E-2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0.28040456804618014</v>
      </c>
      <c r="I141" s="299" t="str">
        <f>CONCATENATE("(",ROUND((H141/$H142)*100,1),")")</f>
        <v>(29.5)</v>
      </c>
      <c r="K141" s="302">
        <f t="shared" ref="K141:K142" si="117">B146-B141</f>
        <v>1.0968900352578415E-3</v>
      </c>
      <c r="L141" s="302">
        <f t="shared" ref="L141:L142" si="118">D146-D141</f>
        <v>-8.9511745265534459E-4</v>
      </c>
      <c r="M141" s="302">
        <f t="shared" ref="M141:M142" si="119">F146-F141</f>
        <v>0</v>
      </c>
      <c r="N141" s="302">
        <f t="shared" ref="N141:N142" si="120">SUM(K141:M141)</f>
        <v>2.0177258260249686E-4</v>
      </c>
    </row>
    <row r="142" spans="1:14" x14ac:dyDescent="0.2">
      <c r="A142" s="282" t="s">
        <v>363</v>
      </c>
      <c r="B142" s="302">
        <f>SUM(B140:B141)</f>
        <v>0.84659474192470174</v>
      </c>
      <c r="C142" s="299" t="str">
        <f>CONCATENATE("(",ROUND((B142/$H142)*100,1),")")</f>
        <v>(89)</v>
      </c>
      <c r="D142" s="302">
        <f>SUM(D140:D141)</f>
        <v>0.10440525807529855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0.95100000000000029</v>
      </c>
      <c r="I142" s="299" t="str">
        <f>CONCATENATE("(",ROUND((H142/$H142)*100,1),")")</f>
        <v>(100)</v>
      </c>
      <c r="K142" s="302">
        <f t="shared" si="117"/>
        <v>-1.5675634730839882E-2</v>
      </c>
      <c r="L142" s="302">
        <f t="shared" si="118"/>
        <v>-3.243652691623522E-4</v>
      </c>
      <c r="M142" s="302">
        <f t="shared" si="119"/>
        <v>0</v>
      </c>
      <c r="N142" s="302">
        <f t="shared" si="120"/>
        <v>-1.6000000000002235E-2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0.61444945976880472</v>
      </c>
      <c r="C145" s="299" t="str">
        <f>CONCATENATE("(",ROUND((B145/$H147)*100,1),")")</f>
        <v>(65.7)</v>
      </c>
      <c r="D145" s="302">
        <f>'Ind T6'!W54</f>
        <v>3.9944199602410677E-2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0.65439365937121541</v>
      </c>
      <c r="I145" s="299" t="str">
        <f>CONCATENATE("(",ROUND((H145/$H147)*100,1),")")</f>
        <v>(70)</v>
      </c>
      <c r="K145" s="302">
        <f>B145-B135</f>
        <v>-5.3166420896153532E-2</v>
      </c>
      <c r="L145" s="302">
        <f>D145-D135</f>
        <v>-8.0781967859875486E-4</v>
      </c>
      <c r="M145" s="302">
        <f>F145-F135</f>
        <v>0</v>
      </c>
      <c r="N145" s="302">
        <f>SUM(K145:M145)</f>
        <v>-5.3974240574752287E-2</v>
      </c>
    </row>
    <row r="146" spans="1:14" x14ac:dyDescent="0.2">
      <c r="A146" s="282" t="s">
        <v>365</v>
      </c>
      <c r="B146" s="302">
        <f>'Ind T6'!V53</f>
        <v>0.21646964742505712</v>
      </c>
      <c r="C146" s="299" t="str">
        <f>CONCATENATE("(",ROUND((B146/$H147)*100,1),")")</f>
        <v>(23.2)</v>
      </c>
      <c r="D146" s="302">
        <f>'Ind T6'!W53</f>
        <v>6.4136693203725517E-2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0.28060634062878265</v>
      </c>
      <c r="I146" s="299" t="str">
        <f>CONCATENATE("(",ROUND((H146/$H147)*100,1),")")</f>
        <v>(30)</v>
      </c>
      <c r="K146" s="302">
        <f t="shared" ref="K146:K147" si="122">B146-B136</f>
        <v>-7.7642634662774268E-3</v>
      </c>
      <c r="L146" s="302">
        <f t="shared" ref="L146:L147" si="123">D146-D136</f>
        <v>-4.261495958972697E-3</v>
      </c>
      <c r="M146" s="302">
        <f t="shared" ref="M146:M147" si="124">F146-F136</f>
        <v>0</v>
      </c>
      <c r="N146" s="302">
        <f t="shared" ref="N146:N147" si="125">SUM(K146:M146)</f>
        <v>-1.2025759425250124E-2</v>
      </c>
    </row>
    <row r="147" spans="1:14" x14ac:dyDescent="0.2">
      <c r="A147" s="282" t="s">
        <v>363</v>
      </c>
      <c r="B147" s="302">
        <f>SUM(B145:B146)</f>
        <v>0.83091910719386186</v>
      </c>
      <c r="C147" s="299" t="str">
        <f>CONCATENATE("(",ROUND((B147/$H147)*100,1),")")</f>
        <v>(88.9)</v>
      </c>
      <c r="D147" s="302">
        <f>SUM(D145:D146)</f>
        <v>0.10408089280613619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0.93499999999999805</v>
      </c>
      <c r="I147" s="299" t="str">
        <f>CONCATENATE("(",ROUND((H147/$H147)*100,1),")")</f>
        <v>(100)</v>
      </c>
      <c r="K147" s="302">
        <f t="shared" si="122"/>
        <v>-6.0930684362430987E-2</v>
      </c>
      <c r="L147" s="302">
        <f t="shared" si="123"/>
        <v>-5.0693156375714588E-3</v>
      </c>
      <c r="M147" s="302">
        <f t="shared" si="124"/>
        <v>0</v>
      </c>
      <c r="N147" s="302">
        <f t="shared" si="125"/>
        <v>-6.6000000000002446E-2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1.7098624264533466</v>
      </c>
      <c r="C156" s="299" t="str">
        <f>CONCATENATE("(",ROUND((B156/$H158)*100,1),")")</f>
        <v>(75.6)</v>
      </c>
      <c r="D156" s="302">
        <f>'Ind T6'!M63</f>
        <v>7.8167553937010845E-2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1.7880299803903574</v>
      </c>
      <c r="I156" s="299" t="str">
        <f>CONCATENATE("(",ROUND((H156/$H158)*100,1),")")</f>
        <v>(79)</v>
      </c>
      <c r="K156" s="302">
        <f>B161-B156</f>
        <v>8.2860364158826583E-2</v>
      </c>
      <c r="L156" s="302">
        <f>D161-D156</f>
        <v>4.7097612859068744E-3</v>
      </c>
      <c r="M156" s="302">
        <f>F161-F156</f>
        <v>0</v>
      </c>
      <c r="N156" s="302">
        <f>SUM(K156:M156)</f>
        <v>8.7570125444733457E-2</v>
      </c>
    </row>
    <row r="157" spans="1:14" x14ac:dyDescent="0.2">
      <c r="A157" s="282" t="s">
        <v>365</v>
      </c>
      <c r="B157" s="302">
        <f>'Ind T6'!L62</f>
        <v>0.31879686186196915</v>
      </c>
      <c r="C157" s="299" t="str">
        <f>CONCATENATE("(",ROUND((B157/$H158)*100,1),")")</f>
        <v>(14.1)</v>
      </c>
      <c r="D157" s="302">
        <f>'Ind T6'!M62</f>
        <v>0.14672261137626746</v>
      </c>
      <c r="E157" s="299" t="str">
        <f>CONCATENATE("(",ROUND((D157/$H158)*100,1),")")</f>
        <v>(6.5)</v>
      </c>
      <c r="F157" s="302">
        <f>'Ind T6'!N62</f>
        <v>8.450546371407559E-3</v>
      </c>
      <c r="G157" s="299" t="str">
        <f>CONCATENATE("(",ROUND((F157/$H158)*100,1),")")</f>
        <v>(0.4)</v>
      </c>
      <c r="H157" s="302">
        <f t="shared" ref="H157" si="126">SUM(B157,D157,F157)</f>
        <v>0.47397001960964419</v>
      </c>
      <c r="I157" s="299" t="str">
        <f>CONCATENATE("(",ROUND((H157/$H158)*100,1),")")</f>
        <v>(21)</v>
      </c>
      <c r="K157" s="302">
        <f t="shared" ref="K157:K158" si="127">B162-B157</f>
        <v>3.084840185532961E-2</v>
      </c>
      <c r="L157" s="302">
        <f t="shared" ref="L157:L158" si="128">D162-D157</f>
        <v>1.0280343290871907E-2</v>
      </c>
      <c r="M157" s="302">
        <f t="shared" ref="M157:M158" si="129">F162-F157</f>
        <v>3.0112940906657816E-4</v>
      </c>
      <c r="N157" s="302">
        <f t="shared" ref="N157:N158" si="130">SUM(K157:M157)</f>
        <v>4.1429874555268094E-2</v>
      </c>
    </row>
    <row r="158" spans="1:14" x14ac:dyDescent="0.2">
      <c r="A158" s="282" t="s">
        <v>363</v>
      </c>
      <c r="B158" s="302">
        <f>SUM(B156:B157)</f>
        <v>2.0286592883153158</v>
      </c>
      <c r="C158" s="299" t="str">
        <f>CONCATENATE("(",ROUND((B158/$H158)*100,1),")")</f>
        <v>(89.7)</v>
      </c>
      <c r="D158" s="302">
        <f>SUM(D156:D157)</f>
        <v>0.22489016531327832</v>
      </c>
      <c r="E158" s="299" t="str">
        <f>CONCATENATE("(",ROUND((D158/$H158)*100,1),")")</f>
        <v>(9.9)</v>
      </c>
      <c r="F158" s="302">
        <f>SUM(F156:F157)</f>
        <v>8.450546371407559E-3</v>
      </c>
      <c r="G158" s="299" t="str">
        <f>CONCATENATE("(",ROUND((F158/$H158)*100,1),")")</f>
        <v>(0.4)</v>
      </c>
      <c r="H158" s="302">
        <f>SUM(H156:H157)</f>
        <v>2.2620000000000018</v>
      </c>
      <c r="I158" s="299" t="str">
        <f>CONCATENATE("(",ROUND((H158/$H158)*100,1),")")</f>
        <v>(100)</v>
      </c>
      <c r="K158" s="302">
        <f t="shared" si="127"/>
        <v>0.11370876601415603</v>
      </c>
      <c r="L158" s="302">
        <f t="shared" si="128"/>
        <v>1.4990104576778768E-2</v>
      </c>
      <c r="M158" s="302">
        <f t="shared" si="129"/>
        <v>3.0112940906657816E-4</v>
      </c>
      <c r="N158" s="302">
        <f t="shared" si="130"/>
        <v>0.12900000000000136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1.7927227906121732</v>
      </c>
      <c r="C161" s="299" t="str">
        <f>CONCATENATE("(",ROUND((B161/$H163)*100,1),")")</f>
        <v>(75)</v>
      </c>
      <c r="D161" s="302">
        <f>'Ind T6'!R63</f>
        <v>8.2877315222917719E-2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1.8756001058350908</v>
      </c>
      <c r="I161" s="299" t="str">
        <f>CONCATENATE("(",ROUND((H161/$H163)*100,1),")")</f>
        <v>(78.4)</v>
      </c>
      <c r="K161" s="302">
        <f>B166-B161</f>
        <v>0.12682854849781422</v>
      </c>
      <c r="L161" s="302">
        <f>D166-D161</f>
        <v>7.2315932649768128E-3</v>
      </c>
      <c r="M161" s="302">
        <f>F166-F161</f>
        <v>0</v>
      </c>
      <c r="N161" s="302">
        <f>SUM(K161:M161)</f>
        <v>0.13406014176279102</v>
      </c>
    </row>
    <row r="162" spans="1:14" x14ac:dyDescent="0.2">
      <c r="A162" s="282" t="s">
        <v>365</v>
      </c>
      <c r="B162" s="302">
        <f>'Ind T6'!Q62</f>
        <v>0.34964526371729876</v>
      </c>
      <c r="C162" s="299" t="str">
        <f>CONCATENATE("(",ROUND((B162/$H163)*100,1),")")</f>
        <v>(14.6)</v>
      </c>
      <c r="D162" s="302">
        <f>'Ind T6'!R62</f>
        <v>0.15700295466713937</v>
      </c>
      <c r="E162" s="299" t="str">
        <f>CONCATENATE("(",ROUND((D162/$H163)*100,1),")")</f>
        <v>(6.6)</v>
      </c>
      <c r="F162" s="302">
        <f>'Ind T6'!S62</f>
        <v>8.7516757804741371E-3</v>
      </c>
      <c r="G162" s="299" t="str">
        <f>CONCATENATE("(",ROUND((F162/$H163)*100,1),")")</f>
        <v>(0.4)</v>
      </c>
      <c r="H162" s="302">
        <f t="shared" ref="H162" si="131">SUM(B162,D162,F162)</f>
        <v>0.51539989416491216</v>
      </c>
      <c r="I162" s="299" t="str">
        <f>CONCATENATE("(",ROUND((H162/$H163)*100,1),")")</f>
        <v>(21.6)</v>
      </c>
      <c r="K162" s="302">
        <f t="shared" ref="K162:K163" si="132">B167-B162</f>
        <v>5.9318649218210617E-2</v>
      </c>
      <c r="L162" s="302">
        <f t="shared" ref="L162:L163" si="133">D167-D162</f>
        <v>1.7004084734773023E-2</v>
      </c>
      <c r="M162" s="302">
        <f t="shared" ref="M162:M163" si="134">F167-F162</f>
        <v>6.1712428422349905E-4</v>
      </c>
      <c r="N162" s="302">
        <f t="shared" ref="N162:N163" si="135">SUM(K162:M162)</f>
        <v>7.6939858237207143E-2</v>
      </c>
    </row>
    <row r="163" spans="1:14" x14ac:dyDescent="0.2">
      <c r="A163" s="282" t="s">
        <v>363</v>
      </c>
      <c r="B163" s="302">
        <f>SUM(B161:B162)</f>
        <v>2.1423680543294719</v>
      </c>
      <c r="C163" s="299" t="str">
        <f>CONCATENATE("(",ROUND((B163/$H163)*100,1),")")</f>
        <v>(89.6)</v>
      </c>
      <c r="D163" s="302">
        <f>SUM(D161:D162)</f>
        <v>0.23988026989005709</v>
      </c>
      <c r="E163" s="299" t="str">
        <f>CONCATENATE("(",ROUND((D163/$H163)*100,1),")")</f>
        <v>(10)</v>
      </c>
      <c r="F163" s="302">
        <f>SUM(F161:F162)</f>
        <v>8.7516757804741371E-3</v>
      </c>
      <c r="G163" s="299" t="str">
        <f>CONCATENATE("(",ROUND((F163/$H163)*100,1),")")</f>
        <v>(0.4)</v>
      </c>
      <c r="H163" s="302">
        <f>SUM(H161:H162)</f>
        <v>2.3910000000000031</v>
      </c>
      <c r="I163" s="299" t="str">
        <f>CONCATENATE("(",ROUND((H163/$H163)*100,1),")")</f>
        <v>(100)</v>
      </c>
      <c r="K163" s="302">
        <f t="shared" si="132"/>
        <v>0.18614719771602495</v>
      </c>
      <c r="L163" s="302">
        <f t="shared" si="133"/>
        <v>2.4235677999749822E-2</v>
      </c>
      <c r="M163" s="302">
        <f t="shared" si="134"/>
        <v>6.1712428422349905E-4</v>
      </c>
      <c r="N163" s="302">
        <f t="shared" si="135"/>
        <v>0.21099999999999827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1.9195513391099874</v>
      </c>
      <c r="C166" s="299" t="str">
        <f>CONCATENATE("(",ROUND((B166/$H168)*100,1),")")</f>
        <v>(73.8)</v>
      </c>
      <c r="D166" s="302">
        <f>'Ind T6'!W63</f>
        <v>9.0108908487894532E-2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2.009660247597882</v>
      </c>
      <c r="I166" s="299" t="str">
        <f>CONCATENATE("(",ROUND((H166/$H168)*100,1),")")</f>
        <v>(77.2)</v>
      </c>
      <c r="K166" s="302">
        <f>B166-B156</f>
        <v>0.2096889126566408</v>
      </c>
      <c r="L166" s="302">
        <f>D166-D156</f>
        <v>1.1941354550883687E-2</v>
      </c>
      <c r="M166" s="302">
        <f>F166-F156</f>
        <v>0</v>
      </c>
      <c r="N166" s="302">
        <f>SUM(K166:M166)</f>
        <v>0.22163026720752449</v>
      </c>
    </row>
    <row r="167" spans="1:14" x14ac:dyDescent="0.2">
      <c r="A167" s="282" t="s">
        <v>365</v>
      </c>
      <c r="B167" s="302">
        <f>'Ind T6'!V62</f>
        <v>0.40896391293550938</v>
      </c>
      <c r="C167" s="299" t="str">
        <f>CONCATENATE("(",ROUND((B167/$H168)*100,1),")")</f>
        <v>(15.7)</v>
      </c>
      <c r="D167" s="302">
        <f>'Ind T6'!W62</f>
        <v>0.17400703940191239</v>
      </c>
      <c r="E167" s="299" t="str">
        <f>CONCATENATE("(",ROUND((D167/$H168)*100,1),")")</f>
        <v>(6.7)</v>
      </c>
      <c r="F167" s="302">
        <f>'Ind T6'!X62</f>
        <v>9.3688000646976362E-3</v>
      </c>
      <c r="G167" s="299" t="str">
        <f>CONCATENATE("(",ROUND((F167/$H168)*100,1),")")</f>
        <v>(0.4)</v>
      </c>
      <c r="H167" s="302">
        <f t="shared" ref="H167" si="136">SUM(B167,D167,F167)</f>
        <v>0.59233975240211945</v>
      </c>
      <c r="I167" s="299" t="str">
        <f>CONCATENATE("(",ROUND((H167/$H168)*100,1),")")</f>
        <v>(22.8)</v>
      </c>
      <c r="K167" s="302">
        <f t="shared" ref="K167:K168" si="137">B167-B157</f>
        <v>9.0167051073540228E-2</v>
      </c>
      <c r="L167" s="302">
        <f t="shared" ref="L167:L168" si="138">D167-D157</f>
        <v>2.728442802564493E-2</v>
      </c>
      <c r="M167" s="302">
        <f t="shared" ref="M167:M168" si="139">F167-F157</f>
        <v>9.1825369329007721E-4</v>
      </c>
      <c r="N167" s="302">
        <f t="shared" ref="N167:N168" si="140">SUM(K167:M167)</f>
        <v>0.11836973279247523</v>
      </c>
    </row>
    <row r="168" spans="1:14" x14ac:dyDescent="0.2">
      <c r="A168" s="282" t="s">
        <v>363</v>
      </c>
      <c r="B168" s="302">
        <f>SUM(B166:B167)</f>
        <v>2.3285152520454968</v>
      </c>
      <c r="C168" s="299" t="str">
        <f>CONCATENATE("(",ROUND((B168/$H168)*100,1),")")</f>
        <v>(89.5)</v>
      </c>
      <c r="D168" s="302">
        <f>SUM(D166:D167)</f>
        <v>0.26411594788980691</v>
      </c>
      <c r="E168" s="299" t="str">
        <f>CONCATENATE("(",ROUND((D168/$H168)*100,1),")")</f>
        <v>(10.2)</v>
      </c>
      <c r="F168" s="302">
        <f>SUM(F166:F167)</f>
        <v>9.3688000646976362E-3</v>
      </c>
      <c r="G168" s="299" t="str">
        <f>CONCATENATE("(",ROUND((F168/$H168)*100,1),")")</f>
        <v>(0.4)</v>
      </c>
      <c r="H168" s="302">
        <f>SUM(H166:H167)</f>
        <v>2.6020000000000012</v>
      </c>
      <c r="I168" s="299" t="str">
        <f>CONCATENATE("(",ROUND((H168/$H168)*100,1),")")</f>
        <v>(100)</v>
      </c>
      <c r="K168" s="302">
        <f t="shared" si="137"/>
        <v>0.29985596373018097</v>
      </c>
      <c r="L168" s="302">
        <f t="shared" si="138"/>
        <v>3.9225782576528589E-2</v>
      </c>
      <c r="M168" s="302">
        <f t="shared" si="139"/>
        <v>9.1825369329007721E-4</v>
      </c>
      <c r="N168" s="302">
        <f t="shared" si="140"/>
        <v>0.33999999999999964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14.792239248059483</v>
      </c>
      <c r="C177" s="299" t="str">
        <f>CONCATENATE("(",ROUND((B177/$H179)*100,1),")")</f>
        <v>(47.4)</v>
      </c>
      <c r="D177" s="302">
        <f>'Ind T6'!M72</f>
        <v>0.93163809974484324</v>
      </c>
      <c r="E177" s="299" t="str">
        <f>CONCATENATE("(",ROUND((D177/$H179)*100,1),")")</f>
        <v>(3)</v>
      </c>
      <c r="F177" s="302">
        <f>'Ind T6'!N72</f>
        <v>10.62009058620389</v>
      </c>
      <c r="G177" s="299" t="str">
        <f>CONCATENATE("(",ROUND((F177/$H179)*100,1),")")</f>
        <v>(34)</v>
      </c>
      <c r="H177" s="302">
        <f>SUM(B177,D177,F177)</f>
        <v>26.343967934008216</v>
      </c>
      <c r="I177" s="299" t="str">
        <f>CONCATENATE("(",ROUND((H177/$H179)*100,1),")")</f>
        <v>(84.4)</v>
      </c>
      <c r="K177" s="302">
        <f>B182-B177</f>
        <v>1.3180733097519788</v>
      </c>
      <c r="L177" s="302">
        <f>D182-D177</f>
        <v>0.11473366963120868</v>
      </c>
      <c r="M177" s="302">
        <f>F182-F177</f>
        <v>1.2116769986123064</v>
      </c>
      <c r="N177" s="302">
        <f>SUM(K177:M177)</f>
        <v>2.6444839779954936</v>
      </c>
    </row>
    <row r="178" spans="1:14" x14ac:dyDescent="0.2">
      <c r="A178" s="282" t="s">
        <v>365</v>
      </c>
      <c r="B178" s="302">
        <f>'Ind T6'!L71</f>
        <v>2.2003226550430517</v>
      </c>
      <c r="C178" s="299" t="str">
        <f>CONCATENATE("(",ROUND((B178/$H179)*100,1),")")</f>
        <v>(7.1)</v>
      </c>
      <c r="D178" s="302">
        <f>'Ind T6'!M71</f>
        <v>1.639366162396426</v>
      </c>
      <c r="E178" s="299" t="str">
        <f>CONCATENATE("(",ROUND((D178/$H179)*100,1),")")</f>
        <v>(5.3)</v>
      </c>
      <c r="F178" s="302">
        <f>'Ind T6'!N71</f>
        <v>1.0243432485523454</v>
      </c>
      <c r="G178" s="299" t="str">
        <f>CONCATENATE("(",ROUND((F178/$H179)*100,1),")")</f>
        <v>(3.3)</v>
      </c>
      <c r="H178" s="302">
        <f t="shared" ref="H178" si="141">SUM(B178,D178,F178)</f>
        <v>4.8640320659918235</v>
      </c>
      <c r="I178" s="299" t="str">
        <f>CONCATENATE("(",ROUND((H178/$H179)*100,1),")")</f>
        <v>(15.6)</v>
      </c>
      <c r="K178" s="302">
        <f t="shared" ref="K178:K179" si="142">B183-B178</f>
        <v>0.23711636131552583</v>
      </c>
      <c r="L178" s="302">
        <f t="shared" ref="L178:L179" si="143">D183-D178</f>
        <v>0.18874840260162373</v>
      </c>
      <c r="M178" s="302">
        <f t="shared" ref="M178:M179" si="144">F183-F178</f>
        <v>0.11565125808728127</v>
      </c>
      <c r="N178" s="302">
        <f t="shared" ref="N178:N179" si="145">SUM(K178:M178)</f>
        <v>0.54151602200443083</v>
      </c>
    </row>
    <row r="179" spans="1:14" x14ac:dyDescent="0.2">
      <c r="A179" s="282" t="s">
        <v>363</v>
      </c>
      <c r="B179" s="302">
        <f>SUM(B177:B178)</f>
        <v>16.992561903102533</v>
      </c>
      <c r="C179" s="299" t="str">
        <f>CONCATENATE("(",ROUND((B179/$H179)*100,1),")")</f>
        <v>(54.4)</v>
      </c>
      <c r="D179" s="302">
        <f>SUM(D177:D178)</f>
        <v>2.571004262141269</v>
      </c>
      <c r="E179" s="299" t="str">
        <f>CONCATENATE("(",ROUND((D179/$H179)*100,1),")")</f>
        <v>(8.2)</v>
      </c>
      <c r="F179" s="302">
        <f>SUM(F177:F178)</f>
        <v>11.644433834756235</v>
      </c>
      <c r="G179" s="299" t="str">
        <f>CONCATENATE("(",ROUND((F179/$H179)*100,1),")")</f>
        <v>(37.3)</v>
      </c>
      <c r="H179" s="302">
        <f>SUM(H177:H178)</f>
        <v>31.208000000000041</v>
      </c>
      <c r="I179" s="299" t="str">
        <f>CONCATENATE("(",ROUND((H179/$H179)*100,1),")")</f>
        <v>(100)</v>
      </c>
      <c r="K179" s="302">
        <f t="shared" si="142"/>
        <v>1.5551896710675059</v>
      </c>
      <c r="L179" s="302">
        <f t="shared" si="143"/>
        <v>0.30348207223283286</v>
      </c>
      <c r="M179" s="302">
        <f t="shared" si="144"/>
        <v>1.3273282566995874</v>
      </c>
      <c r="N179" s="302">
        <f t="shared" si="145"/>
        <v>3.1859999999999262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16.110312557811461</v>
      </c>
      <c r="C182" s="299" t="str">
        <f>CONCATENATE("(",ROUND((B182/$H184)*100,1),")")</f>
        <v>(46.8)</v>
      </c>
      <c r="D182" s="302">
        <f>'Ind T6'!R72</f>
        <v>1.0463717693760519</v>
      </c>
      <c r="E182" s="299" t="str">
        <f>CONCATENATE("(",ROUND((D182/$H184)*100,1),")")</f>
        <v>(3)</v>
      </c>
      <c r="F182" s="302">
        <f>'Ind T6'!S72</f>
        <v>11.831767584816197</v>
      </c>
      <c r="G182" s="299" t="str">
        <f>CONCATENATE("(",ROUND((F182/$H184)*100,1),")")</f>
        <v>(34.4)</v>
      </c>
      <c r="H182" s="302">
        <f>SUM(B182,D182,F182)</f>
        <v>28.988451912003711</v>
      </c>
      <c r="I182" s="299" t="str">
        <f>CONCATENATE("(",ROUND((H182/$H184)*100,1),")")</f>
        <v>(84.3)</v>
      </c>
      <c r="K182" s="302">
        <f>B187-B182</f>
        <v>1.5367940212873314</v>
      </c>
      <c r="L182" s="302">
        <f>D187-D182</f>
        <v>0.18038087333314845</v>
      </c>
      <c r="M182" s="302">
        <f>F187-F182</f>
        <v>1.8469920574537149</v>
      </c>
      <c r="N182" s="302">
        <f>SUM(K182:M182)</f>
        <v>3.5641669520741948</v>
      </c>
    </row>
    <row r="183" spans="1:14" x14ac:dyDescent="0.2">
      <c r="A183" s="282" t="s">
        <v>365</v>
      </c>
      <c r="B183" s="302">
        <f>'Ind T6'!Q71</f>
        <v>2.4374390163585775</v>
      </c>
      <c r="C183" s="299" t="str">
        <f>CONCATENATE("(",ROUND((B183/$H184)*100,1),")")</f>
        <v>(7.1)</v>
      </c>
      <c r="D183" s="302">
        <f>'Ind T6'!R71</f>
        <v>1.8281145649980497</v>
      </c>
      <c r="E183" s="299" t="str">
        <f>CONCATENATE("(",ROUND((D183/$H184)*100,1),")")</f>
        <v>(5.3)</v>
      </c>
      <c r="F183" s="302">
        <f>'Ind T6'!S71</f>
        <v>1.1399945066396266</v>
      </c>
      <c r="G183" s="299" t="str">
        <f>CONCATENATE("(",ROUND((F183/$H184)*100,1),")")</f>
        <v>(3.3)</v>
      </c>
      <c r="H183" s="302">
        <f t="shared" ref="H183" si="146">SUM(B183,D183,F183)</f>
        <v>5.4055480879962543</v>
      </c>
      <c r="I183" s="299" t="str">
        <f>CONCATENATE("(",ROUND((H183/$H184)*100,1),")")</f>
        <v>(15.7)</v>
      </c>
      <c r="K183" s="302">
        <f t="shared" ref="K183:K184" si="147">B188-B183</f>
        <v>0.35754240057585562</v>
      </c>
      <c r="L183" s="302">
        <f t="shared" ref="L183:L184" si="148">D188-D183</f>
        <v>0.29125351963300328</v>
      </c>
      <c r="M183" s="302">
        <f t="shared" ref="M183:M184" si="149">F188-F183</f>
        <v>0.20403712771701543</v>
      </c>
      <c r="N183" s="302">
        <f t="shared" ref="N183:N184" si="150">SUM(K183:M183)</f>
        <v>0.85283304792587433</v>
      </c>
    </row>
    <row r="184" spans="1:14" x14ac:dyDescent="0.2">
      <c r="A184" s="282" t="s">
        <v>363</v>
      </c>
      <c r="B184" s="302">
        <f>SUM(B182:B183)</f>
        <v>18.547751574170039</v>
      </c>
      <c r="C184" s="299" t="str">
        <f>CONCATENATE("(",ROUND((B184/$H184)*100,1),")")</f>
        <v>(53.9)</v>
      </c>
      <c r="D184" s="302">
        <f>SUM(D182:D183)</f>
        <v>2.8744863343741018</v>
      </c>
      <c r="E184" s="299" t="str">
        <f>CONCATENATE("(",ROUND((D184/$H184)*100,1),")")</f>
        <v>(8.4)</v>
      </c>
      <c r="F184" s="302">
        <f>SUM(F182:F183)</f>
        <v>12.971762091455822</v>
      </c>
      <c r="G184" s="299" t="str">
        <f>CONCATENATE("(",ROUND((F184/$H184)*100,1),")")</f>
        <v>(37.7)</v>
      </c>
      <c r="H184" s="302">
        <f>SUM(H182:H183)</f>
        <v>34.393999999999963</v>
      </c>
      <c r="I184" s="299" t="str">
        <f>CONCATENATE("(",ROUND((H184/$H184)*100,1),")")</f>
        <v>(100)</v>
      </c>
      <c r="K184" s="302">
        <f t="shared" si="147"/>
        <v>1.8943364218631871</v>
      </c>
      <c r="L184" s="302">
        <f t="shared" si="148"/>
        <v>0.47163439296615151</v>
      </c>
      <c r="M184" s="302">
        <f t="shared" si="149"/>
        <v>2.0510291851707301</v>
      </c>
      <c r="N184" s="302">
        <f t="shared" si="150"/>
        <v>4.4170000000000691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17.647106579098793</v>
      </c>
      <c r="C187" s="299" t="str">
        <f>CONCATENATE("(",ROUND((B187/$H189)*100,1),")")</f>
        <v>(45.5)</v>
      </c>
      <c r="D187" s="302">
        <f>'Ind T6'!W72</f>
        <v>1.2267526427092004</v>
      </c>
      <c r="E187" s="299" t="str">
        <f>CONCATENATE("(",ROUND((D187/$H189)*100,1),")")</f>
        <v>(3.2)</v>
      </c>
      <c r="F187" s="302">
        <f>'Ind T6'!X72</f>
        <v>13.678759642269911</v>
      </c>
      <c r="G187" s="299" t="str">
        <f>CONCATENATE("(",ROUND((F187/$H189)*100,1),")")</f>
        <v>(35.2)</v>
      </c>
      <c r="H187" s="302">
        <f>SUM(B187,D187,F187)</f>
        <v>32.552618864077907</v>
      </c>
      <c r="I187" s="299" t="str">
        <f>CONCATENATE("(",ROUND((H187/$H189)*100,1),")")</f>
        <v>(83.9)</v>
      </c>
      <c r="K187" s="302">
        <f>B187-B177</f>
        <v>2.8548673310393102</v>
      </c>
      <c r="L187" s="302">
        <f>D187-D177</f>
        <v>0.29511454296435713</v>
      </c>
      <c r="M187" s="302">
        <f>F187-F177</f>
        <v>3.0586690560660212</v>
      </c>
      <c r="N187" s="302">
        <f>SUM(K187:M187)</f>
        <v>6.2086509300696884</v>
      </c>
    </row>
    <row r="188" spans="1:14" x14ac:dyDescent="0.2">
      <c r="A188" s="282" t="s">
        <v>365</v>
      </c>
      <c r="B188" s="302">
        <f>'Ind T6'!V71</f>
        <v>2.7949814169344331</v>
      </c>
      <c r="C188" s="299" t="str">
        <f>CONCATENATE("(",ROUND((B188/$H189)*100,1),")")</f>
        <v>(7.2)</v>
      </c>
      <c r="D188" s="302">
        <f>'Ind T6'!W71</f>
        <v>2.119368084631053</v>
      </c>
      <c r="E188" s="299" t="str">
        <f>CONCATENATE("(",ROUND((D188/$H189)*100,1),")")</f>
        <v>(5.5)</v>
      </c>
      <c r="F188" s="302">
        <f>'Ind T6'!X71</f>
        <v>1.3440316343566421</v>
      </c>
      <c r="G188" s="299" t="str">
        <f>CONCATENATE("(",ROUND((F188/$H189)*100,1),")")</f>
        <v>(3.5)</v>
      </c>
      <c r="H188" s="302">
        <f t="shared" ref="H188" si="151">SUM(B188,D188,F188)</f>
        <v>6.2583811359221277</v>
      </c>
      <c r="I188" s="299" t="str">
        <f>CONCATENATE("(",ROUND((H188/$H189)*100,1),")")</f>
        <v>(16.1)</v>
      </c>
      <c r="K188" s="302">
        <f t="shared" ref="K188:K189" si="152">B188-B178</f>
        <v>0.59465876189138145</v>
      </c>
      <c r="L188" s="302">
        <f t="shared" ref="L188:L189" si="153">D188-D178</f>
        <v>0.48000192223462701</v>
      </c>
      <c r="M188" s="302">
        <f t="shared" ref="M188:M189" si="154">F188-F178</f>
        <v>0.3196883858042967</v>
      </c>
      <c r="N188" s="302">
        <f t="shared" ref="N188:N189" si="155">SUM(K188:M188)</f>
        <v>1.3943490699303052</v>
      </c>
    </row>
    <row r="189" spans="1:14" x14ac:dyDescent="0.2">
      <c r="A189" s="282" t="s">
        <v>363</v>
      </c>
      <c r="B189" s="302">
        <f>SUM(B187:B188)</f>
        <v>20.442087996033226</v>
      </c>
      <c r="C189" s="299" t="str">
        <f>CONCATENATE("(",ROUND((B189/$H189)*100,1),")")</f>
        <v>(52.7)</v>
      </c>
      <c r="D189" s="302">
        <f>SUM(D187:D188)</f>
        <v>3.3461207273402533</v>
      </c>
      <c r="E189" s="299" t="str">
        <f>CONCATENATE("(",ROUND((D189/$H189)*100,1),")")</f>
        <v>(8.6)</v>
      </c>
      <c r="F189" s="302">
        <f>SUM(F187:F188)</f>
        <v>15.022791276626553</v>
      </c>
      <c r="G189" s="299" t="str">
        <f>CONCATENATE("(",ROUND((F189/$H189)*100,1),")")</f>
        <v>(38.7)</v>
      </c>
      <c r="H189" s="302">
        <f>SUM(H187:H188)</f>
        <v>38.811000000000035</v>
      </c>
      <c r="I189" s="299" t="str">
        <f>CONCATENATE("(",ROUND((H189/$H189)*100,1),")")</f>
        <v>(100)</v>
      </c>
      <c r="K189" s="302">
        <f t="shared" si="152"/>
        <v>3.449526092930693</v>
      </c>
      <c r="L189" s="302">
        <f t="shared" si="153"/>
        <v>0.77511646519898436</v>
      </c>
      <c r="M189" s="302">
        <f t="shared" si="154"/>
        <v>3.3783574418703175</v>
      </c>
      <c r="N189" s="302">
        <f t="shared" si="155"/>
        <v>7.6029999999999944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20.797336946676836</v>
      </c>
      <c r="C198" s="299" t="str">
        <f>CONCATENATE("(",ROUND((B198/$H200)*100,1),")")</f>
        <v>(35.9)</v>
      </c>
      <c r="D198" s="302">
        <f>'Ind T6'!M81</f>
        <v>6.7592443675130998</v>
      </c>
      <c r="E198" s="299" t="str">
        <f>CONCATENATE("(",ROUND((D198/$H200)*100,1),")")</f>
        <v>(11.7)</v>
      </c>
      <c r="F198" s="302">
        <f>'Ind T6'!N81</f>
        <v>3.2067094232582836</v>
      </c>
      <c r="G198" s="299" t="str">
        <f>CONCATENATE("(",ROUND((F198/$H200)*100,1),")")</f>
        <v>(5.5)</v>
      </c>
      <c r="H198" s="302">
        <f>SUM(B198,D198,F198)</f>
        <v>30.763290737448216</v>
      </c>
      <c r="I198" s="299" t="str">
        <f>CONCATENATE("(",ROUND((H198/$H200)*100,1),")")</f>
        <v>(53.1)</v>
      </c>
      <c r="K198" s="302">
        <f>B203-B198</f>
        <v>0.24192590910379153</v>
      </c>
      <c r="L198" s="302">
        <f>D203-D198</f>
        <v>2.119356593513988E-2</v>
      </c>
      <c r="M198" s="302">
        <f>F203-F198</f>
        <v>2.8328386645554371E-2</v>
      </c>
      <c r="N198" s="302">
        <f>SUM(K198:M198)</f>
        <v>0.29144786168448578</v>
      </c>
    </row>
    <row r="199" spans="1:14" x14ac:dyDescent="0.2">
      <c r="A199" s="282" t="s">
        <v>365</v>
      </c>
      <c r="B199" s="302">
        <f>'Ind T6'!L80</f>
        <v>10.310447677079203</v>
      </c>
      <c r="C199" s="299" t="str">
        <f>CONCATENATE("(",ROUND((B199/$H200)*100,1),")")</f>
        <v>(17.8)</v>
      </c>
      <c r="D199" s="302">
        <f>'Ind T6'!M80</f>
        <v>14.529465769074866</v>
      </c>
      <c r="E199" s="299" t="str">
        <f>CONCATENATE("(",ROUND((D199/$H200)*100,1),")")</f>
        <v>(25.1)</v>
      </c>
      <c r="F199" s="302">
        <f>'Ind T6'!N80</f>
        <v>2.3027958163976825</v>
      </c>
      <c r="G199" s="299" t="str">
        <f>CONCATENATE("(",ROUND((F199/$H200)*100,1),")")</f>
        <v>(4)</v>
      </c>
      <c r="H199" s="302">
        <f t="shared" ref="H199" si="156">SUM(B199,D199,F199)</f>
        <v>27.142709262551755</v>
      </c>
      <c r="I199" s="299" t="str">
        <f>CONCATENATE("(",ROUND((H199/$H200)*100,1),")")</f>
        <v>(46.9)</v>
      </c>
      <c r="K199" s="302">
        <f t="shared" ref="K199:K200" si="157">B204-B199</f>
        <v>0.36649523714618937</v>
      </c>
      <c r="L199" s="302">
        <f t="shared" ref="L199:L200" si="158">D204-D199</f>
        <v>-0.49778718067726935</v>
      </c>
      <c r="M199" s="302">
        <f t="shared" ref="M199:M200" si="159">F204-F199</f>
        <v>7.9844081846520254E-2</v>
      </c>
      <c r="N199" s="302">
        <f t="shared" ref="N199:N200" si="160">SUM(K199:M199)</f>
        <v>-5.1447861684559726E-2</v>
      </c>
    </row>
    <row r="200" spans="1:14" x14ac:dyDescent="0.2">
      <c r="A200" s="282" t="s">
        <v>363</v>
      </c>
      <c r="B200" s="302">
        <f>SUM(B198:B199)</f>
        <v>31.107784623756039</v>
      </c>
      <c r="C200" s="299" t="str">
        <f>CONCATENATE("(",ROUND((B200/$H200)*100,1),")")</f>
        <v>(53.7)</v>
      </c>
      <c r="D200" s="302">
        <f>SUM(D198:D199)</f>
        <v>21.288710136587966</v>
      </c>
      <c r="E200" s="299" t="str">
        <f>CONCATENATE("(",ROUND((D200/$H200)*100,1),")")</f>
        <v>(36.8)</v>
      </c>
      <c r="F200" s="302">
        <f>SUM(F198:F199)</f>
        <v>5.5095052396559661</v>
      </c>
      <c r="G200" s="299" t="str">
        <f>CONCATENATE("(",ROUND((F200/$H200)*100,1),")")</f>
        <v>(9.5)</v>
      </c>
      <c r="H200" s="302">
        <f>SUM(H198:H199)</f>
        <v>57.90599999999997</v>
      </c>
      <c r="I200" s="299" t="str">
        <f>CONCATENATE("(",ROUND((H200/$H200)*100,1),")")</f>
        <v>(100)</v>
      </c>
      <c r="K200" s="302">
        <f t="shared" si="157"/>
        <v>0.60842114624998089</v>
      </c>
      <c r="L200" s="302">
        <f t="shared" si="158"/>
        <v>-0.47659361474212858</v>
      </c>
      <c r="M200" s="302">
        <f t="shared" si="159"/>
        <v>0.10817246849207418</v>
      </c>
      <c r="N200" s="302">
        <f t="shared" si="160"/>
        <v>0.23999999999992649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21.039262855780628</v>
      </c>
      <c r="C203" s="299" t="str">
        <f>CONCATENATE("(",ROUND((B203/$H205)*100,1),")")</f>
        <v>(36.2)</v>
      </c>
      <c r="D203" s="302">
        <f>'Ind T6'!R81</f>
        <v>6.7804379334482396</v>
      </c>
      <c r="E203" s="299" t="str">
        <f>CONCATENATE("(",ROUND((D203/$H205)*100,1),")")</f>
        <v>(11.7)</v>
      </c>
      <c r="F203" s="302">
        <f>'Ind T6'!S81</f>
        <v>3.2350378099038379</v>
      </c>
      <c r="G203" s="299" t="str">
        <f>CONCATENATE("(",ROUND((F203/$H205)*100,1),")")</f>
        <v>(5.6)</v>
      </c>
      <c r="H203" s="302">
        <f>SUM(B203,D203,F203)</f>
        <v>31.054738599132705</v>
      </c>
      <c r="I203" s="299" t="str">
        <f>CONCATENATE("(",ROUND((H203/$H205)*100,1),")")</f>
        <v>(53.4)</v>
      </c>
      <c r="K203" s="302">
        <f>B208-B203</f>
        <v>0.37717910727253567</v>
      </c>
      <c r="L203" s="302">
        <f>D208-D203</f>
        <v>4.9446012803151973E-2</v>
      </c>
      <c r="M203" s="302">
        <f>F208-F203</f>
        <v>5.1338665388328319E-2</v>
      </c>
      <c r="N203" s="302">
        <f>SUM(K203:M203)</f>
        <v>0.47796378546401597</v>
      </c>
    </row>
    <row r="204" spans="1:14" x14ac:dyDescent="0.2">
      <c r="A204" s="282" t="s">
        <v>365</v>
      </c>
      <c r="B204" s="302">
        <f>'Ind T6'!Q80</f>
        <v>10.676942914225393</v>
      </c>
      <c r="C204" s="299" t="str">
        <f>CONCATENATE("(",ROUND((B204/$H205)*100,1),")")</f>
        <v>(18.4)</v>
      </c>
      <c r="D204" s="302">
        <f>'Ind T6'!R80</f>
        <v>14.031678588397597</v>
      </c>
      <c r="E204" s="299" t="str">
        <f>CONCATENATE("(",ROUND((D204/$H205)*100,1),")")</f>
        <v>(24.1)</v>
      </c>
      <c r="F204" s="302">
        <f>'Ind T6'!S80</f>
        <v>2.3826398982442027</v>
      </c>
      <c r="G204" s="299" t="str">
        <f>CONCATENATE("(",ROUND((F204/$H205)*100,1),")")</f>
        <v>(4.1)</v>
      </c>
      <c r="H204" s="302">
        <f t="shared" ref="H204" si="161">SUM(B204,D204,F204)</f>
        <v>27.091261400867193</v>
      </c>
      <c r="I204" s="299" t="str">
        <f>CONCATENATE("(",ROUND((H204/$H205)*100,1),")")</f>
        <v>(46.6)</v>
      </c>
      <c r="K204" s="302">
        <f t="shared" ref="K204:K205" si="162">B209-B204</f>
        <v>0.71871398894408145</v>
      </c>
      <c r="L204" s="302">
        <f t="shared" ref="L204:L205" si="163">D209-D204</f>
        <v>-0.98351228261324408</v>
      </c>
      <c r="M204" s="302">
        <f t="shared" ref="M204:M205" si="164">F209-F204</f>
        <v>0.16483450820526269</v>
      </c>
      <c r="N204" s="302">
        <f t="shared" ref="N204:N205" si="165">SUM(K204:M204)</f>
        <v>-9.9963785463899946E-2</v>
      </c>
    </row>
    <row r="205" spans="1:14" x14ac:dyDescent="0.2">
      <c r="A205" s="282" t="s">
        <v>363</v>
      </c>
      <c r="B205" s="302">
        <f>SUM(B203:B204)</f>
        <v>31.71620577000602</v>
      </c>
      <c r="C205" s="299" t="str">
        <f>CONCATENATE("(",ROUND((B205/$H205)*100,1),")")</f>
        <v>(54.5)</v>
      </c>
      <c r="D205" s="302">
        <f>SUM(D203:D204)</f>
        <v>20.812116521845837</v>
      </c>
      <c r="E205" s="299" t="str">
        <f>CONCATENATE("(",ROUND((D205/$H205)*100,1),")")</f>
        <v>(35.8)</v>
      </c>
      <c r="F205" s="302">
        <f>SUM(F203:F204)</f>
        <v>5.6176777081480402</v>
      </c>
      <c r="G205" s="299" t="str">
        <f>CONCATENATE("(",ROUND((F205/$H205)*100,1),")")</f>
        <v>(9.7)</v>
      </c>
      <c r="H205" s="302">
        <f>SUM(H203:H204)</f>
        <v>58.145999999999901</v>
      </c>
      <c r="I205" s="299" t="str">
        <f>CONCATENATE("(",ROUND((H205/$H205)*100,1),")")</f>
        <v>(100)</v>
      </c>
      <c r="K205" s="302">
        <f t="shared" si="162"/>
        <v>1.0958930962166207</v>
      </c>
      <c r="L205" s="302">
        <f t="shared" si="163"/>
        <v>-0.93406626981009211</v>
      </c>
      <c r="M205" s="302">
        <f t="shared" si="164"/>
        <v>0.21617317359359145</v>
      </c>
      <c r="N205" s="302">
        <f t="shared" si="165"/>
        <v>0.37800000000012002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21.416441963053163</v>
      </c>
      <c r="C208" s="299" t="str">
        <f>CONCATENATE("(",ROUND((B208/$H210)*100,1),")")</f>
        <v>(36.6)</v>
      </c>
      <c r="D208" s="302">
        <f>'Ind T6'!W81</f>
        <v>6.8298839462513916</v>
      </c>
      <c r="E208" s="299" t="str">
        <f>CONCATENATE("(",ROUND((D208/$H210)*100,1),")")</f>
        <v>(11.7)</v>
      </c>
      <c r="F208" s="302">
        <f>'Ind T6'!X81</f>
        <v>3.2863764752921663</v>
      </c>
      <c r="G208" s="299" t="str">
        <f>CONCATENATE("(",ROUND((F208/$H210)*100,1),")")</f>
        <v>(5.6)</v>
      </c>
      <c r="H208" s="302">
        <f>SUM(B208,D208,F208)</f>
        <v>31.532702384596721</v>
      </c>
      <c r="I208" s="299" t="str">
        <f>CONCATENATE("(",ROUND((H208/$H210)*100,1),")")</f>
        <v>(53.9)</v>
      </c>
      <c r="K208" s="302">
        <f>B208-B198</f>
        <v>0.6191050163763272</v>
      </c>
      <c r="L208" s="302">
        <f>D208-D198</f>
        <v>7.0639578738291853E-2</v>
      </c>
      <c r="M208" s="302">
        <f>F208-F198</f>
        <v>7.966705203388269E-2</v>
      </c>
      <c r="N208" s="302">
        <f>SUM(K208:M208)</f>
        <v>0.76941164714850174</v>
      </c>
    </row>
    <row r="209" spans="1:14" x14ac:dyDescent="0.2">
      <c r="A209" s="282" t="s">
        <v>365</v>
      </c>
      <c r="B209" s="302">
        <f>'Ind T6'!V80</f>
        <v>11.395656903169474</v>
      </c>
      <c r="C209" s="299" t="str">
        <f>CONCATENATE("(",ROUND((B209/$H210)*100,1),")")</f>
        <v>(19.5)</v>
      </c>
      <c r="D209" s="302">
        <f>'Ind T6'!W80</f>
        <v>13.048166305784353</v>
      </c>
      <c r="E209" s="299" t="str">
        <f>CONCATENATE("(",ROUND((D209/$H210)*100,1),")")</f>
        <v>(22.3)</v>
      </c>
      <c r="F209" s="302">
        <f>'Ind T6'!X80</f>
        <v>2.5474744064494654</v>
      </c>
      <c r="G209" s="299" t="str">
        <f>CONCATENATE("(",ROUND((F209/$H210)*100,1),")")</f>
        <v>(4.4)</v>
      </c>
      <c r="H209" s="302">
        <f t="shared" ref="H209" si="166">SUM(B209,D209,F209)</f>
        <v>26.99129761540329</v>
      </c>
      <c r="I209" s="299" t="str">
        <f>CONCATENATE("(",ROUND((H209/$H210)*100,1),")")</f>
        <v>(46.1)</v>
      </c>
      <c r="K209" s="302">
        <f t="shared" ref="K209:K210" si="167">B209-B199</f>
        <v>1.0852092260902708</v>
      </c>
      <c r="L209" s="302">
        <f t="shared" ref="L209:L210" si="168">D209-D199</f>
        <v>-1.4812994632905134</v>
      </c>
      <c r="M209" s="302">
        <f t="shared" ref="M209:M210" si="169">F209-F199</f>
        <v>0.24467859005178294</v>
      </c>
      <c r="N209" s="302">
        <f t="shared" ref="N209:N210" si="170">SUM(K209:M209)</f>
        <v>-0.15141164714845967</v>
      </c>
    </row>
    <row r="210" spans="1:14" x14ac:dyDescent="0.2">
      <c r="A210" s="282" t="s">
        <v>363</v>
      </c>
      <c r="B210" s="302">
        <f>SUM(B208:B209)</f>
        <v>32.812098866222641</v>
      </c>
      <c r="C210" s="299" t="str">
        <f>CONCATENATE("(",ROUND((B210/$H210)*100,1),")")</f>
        <v>(56.1)</v>
      </c>
      <c r="D210" s="302">
        <f>SUM(D208:D209)</f>
        <v>19.878050252035745</v>
      </c>
      <c r="E210" s="299" t="str">
        <f>CONCATENATE("(",ROUND((D210/$H210)*100,1),")")</f>
        <v>(34)</v>
      </c>
      <c r="F210" s="302">
        <f>SUM(F208:F209)</f>
        <v>5.8338508817416317</v>
      </c>
      <c r="G210" s="299" t="str">
        <f>CONCATENATE("(",ROUND((F210/$H210)*100,1),")")</f>
        <v>(10)</v>
      </c>
      <c r="H210" s="302">
        <f>SUM(H208:H209)</f>
        <v>58.524000000000015</v>
      </c>
      <c r="I210" s="299" t="str">
        <f>CONCATENATE("(",ROUND((H210/$H210)*100,1),")")</f>
        <v>(100)</v>
      </c>
      <c r="K210" s="302">
        <f t="shared" si="167"/>
        <v>1.7043142424666016</v>
      </c>
      <c r="L210" s="302">
        <f t="shared" si="168"/>
        <v>-1.4106598845522207</v>
      </c>
      <c r="M210" s="302">
        <f t="shared" si="169"/>
        <v>0.32434564208566563</v>
      </c>
      <c r="N210" s="302">
        <f t="shared" si="170"/>
        <v>0.61800000000004651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5.9068538055174162</v>
      </c>
      <c r="C219" s="299" t="str">
        <f>CONCATENATE("(",ROUND((B219/$H221)*100,1),")")</f>
        <v>(56.5)</v>
      </c>
      <c r="D219" s="302">
        <f>'Ind T6'!M90</f>
        <v>0.92354593631590665</v>
      </c>
      <c r="E219" s="299" t="str">
        <f>CONCATENATE("(",ROUND((D219/$H221)*100,1),")")</f>
        <v>(8.8)</v>
      </c>
      <c r="F219" s="302">
        <f>'Ind T6'!N90</f>
        <v>1.1416951668655828</v>
      </c>
      <c r="G219" s="299" t="str">
        <f>CONCATENATE("(",ROUND((F219/$H221)*100,1),")")</f>
        <v>(10.9)</v>
      </c>
      <c r="H219" s="302">
        <f>SUM(B219,D219,F219)</f>
        <v>7.9720949086989057</v>
      </c>
      <c r="I219" s="299" t="str">
        <f>CONCATENATE("(",ROUND((H219/$H221)*100,1),")")</f>
        <v>(76.2)</v>
      </c>
      <c r="K219" s="302">
        <f>B224-B219</f>
        <v>-3.240684250968684E-2</v>
      </c>
      <c r="L219" s="302">
        <f>D224-D219</f>
        <v>1.8876341749068937E-3</v>
      </c>
      <c r="M219" s="302">
        <f>F224-F219</f>
        <v>-7.9485326014701041E-3</v>
      </c>
      <c r="N219" s="302">
        <f>SUM(K219:M219)</f>
        <v>-3.846774093625005E-2</v>
      </c>
    </row>
    <row r="220" spans="1:14" x14ac:dyDescent="0.2">
      <c r="A220" s="282" t="s">
        <v>365</v>
      </c>
      <c r="B220" s="302">
        <f>'Ind T6'!L89</f>
        <v>1.2669765114194276</v>
      </c>
      <c r="C220" s="299" t="str">
        <f>CONCATENATE("(",ROUND((B220/$H221)*100,1),")")</f>
        <v>(12.1)</v>
      </c>
      <c r="D220" s="302">
        <f>'Ind T6'!M89</f>
        <v>1.0822863350170357</v>
      </c>
      <c r="E220" s="299" t="str">
        <f>CONCATENATE("(",ROUND((D220/$H221)*100,1),")")</f>
        <v>(10.3)</v>
      </c>
      <c r="F220" s="302">
        <f>'Ind T6'!N89</f>
        <v>0.13564224486463436</v>
      </c>
      <c r="G220" s="299" t="str">
        <f>CONCATENATE("(",ROUND((F220/$H221)*100,1),")")</f>
        <v>(1.3)</v>
      </c>
      <c r="H220" s="302">
        <f t="shared" ref="H220" si="171">SUM(B220,D220,F220)</f>
        <v>2.4849050913010977</v>
      </c>
      <c r="I220" s="299" t="str">
        <f>CONCATENATE("(",ROUND((H220/$H221)*100,1),")")</f>
        <v>(23.8)</v>
      </c>
      <c r="K220" s="302">
        <f t="shared" ref="K220:K221" si="172">B225-B220</f>
        <v>4.8533482336408085E-2</v>
      </c>
      <c r="L220" s="302">
        <f t="shared" ref="L220:L221" si="173">D225-D220</f>
        <v>6.6684605139557318E-2</v>
      </c>
      <c r="M220" s="302">
        <f t="shared" ref="M220:M221" si="174">F225-F220</f>
        <v>-4.7503465397118472E-3</v>
      </c>
      <c r="N220" s="302">
        <f t="shared" ref="N220:N221" si="175">SUM(K220:M220)</f>
        <v>0.11046774093625356</v>
      </c>
    </row>
    <row r="221" spans="1:14" x14ac:dyDescent="0.2">
      <c r="A221" s="282" t="s">
        <v>363</v>
      </c>
      <c r="B221" s="302">
        <f>SUM(B219:B220)</f>
        <v>7.1738303169368436</v>
      </c>
      <c r="C221" s="299" t="str">
        <f>CONCATENATE("(",ROUND((B221/$H221)*100,1),")")</f>
        <v>(68.6)</v>
      </c>
      <c r="D221" s="302">
        <f>SUM(D219:D220)</f>
        <v>2.0058322713329426</v>
      </c>
      <c r="E221" s="299" t="str">
        <f>CONCATENATE("(",ROUND((D221/$H221)*100,1),")")</f>
        <v>(19.2)</v>
      </c>
      <c r="F221" s="302">
        <f>SUM(F219:F220)</f>
        <v>1.2773374117302172</v>
      </c>
      <c r="G221" s="299" t="str">
        <f>CONCATENATE("(",ROUND((F221/$H221)*100,1),")")</f>
        <v>(12.2)</v>
      </c>
      <c r="H221" s="302">
        <f>SUM(H219:H220)</f>
        <v>10.457000000000004</v>
      </c>
      <c r="I221" s="299" t="str">
        <f>CONCATENATE("(",ROUND((H221/$H221)*100,1),")")</f>
        <v>(100)</v>
      </c>
      <c r="K221" s="302">
        <f t="shared" si="172"/>
        <v>1.6126639826721245E-2</v>
      </c>
      <c r="L221" s="302">
        <f t="shared" si="173"/>
        <v>6.8572239314463879E-2</v>
      </c>
      <c r="M221" s="302">
        <f t="shared" si="174"/>
        <v>-1.2698879141181951E-2</v>
      </c>
      <c r="N221" s="302">
        <f t="shared" si="175"/>
        <v>7.2000000000003173E-2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5.8744469630077294</v>
      </c>
      <c r="C224" s="299" t="str">
        <f>CONCATENATE("(",ROUND((B224/$H226)*100,1),")")</f>
        <v>(55.8)</v>
      </c>
      <c r="D224" s="302">
        <f>'Ind T6'!R90</f>
        <v>0.92543357049081354</v>
      </c>
      <c r="E224" s="299" t="str">
        <f>CONCATENATE("(",ROUND((D224/$H226)*100,1),")")</f>
        <v>(8.8)</v>
      </c>
      <c r="F224" s="302">
        <f>'Ind T6'!S90</f>
        <v>1.1337466342641127</v>
      </c>
      <c r="G224" s="299" t="str">
        <f>CONCATENATE("(",ROUND((F224/$H226)*100,1),")")</f>
        <v>(10.8)</v>
      </c>
      <c r="H224" s="302">
        <f>SUM(B224,D224,F224)</f>
        <v>7.9336271677626558</v>
      </c>
      <c r="I224" s="299" t="str">
        <f>CONCATENATE("(",ROUND((H224/$H226)*100,1),")")</f>
        <v>(75.4)</v>
      </c>
      <c r="K224" s="302">
        <f>B229-B224</f>
        <v>-0.19345650962085426</v>
      </c>
      <c r="L224" s="302">
        <f>D229-D224</f>
        <v>1.9053765266526357E-2</v>
      </c>
      <c r="M224" s="302">
        <f>F229-F224</f>
        <v>2.7382368499984766E-2</v>
      </c>
      <c r="N224" s="302">
        <f>SUM(K224:M224)</f>
        <v>-0.14702037585434313</v>
      </c>
    </row>
    <row r="225" spans="1:14" x14ac:dyDescent="0.2">
      <c r="A225" s="282" t="s">
        <v>365</v>
      </c>
      <c r="B225" s="302">
        <f>'Ind T6'!Q89</f>
        <v>1.3155099937558357</v>
      </c>
      <c r="C225" s="299" t="str">
        <f>CONCATENATE("(",ROUND((B225/$H226)*100,1),")")</f>
        <v>(12.5)</v>
      </c>
      <c r="D225" s="302">
        <f>'Ind T6'!R89</f>
        <v>1.1489709401565931</v>
      </c>
      <c r="E225" s="299" t="str">
        <f>CONCATENATE("(",ROUND((D225/$H226)*100,1),")")</f>
        <v>(10.9)</v>
      </c>
      <c r="F225" s="302">
        <f>'Ind T6'!S89</f>
        <v>0.13089189832492251</v>
      </c>
      <c r="G225" s="299" t="str">
        <f>CONCATENATE("(",ROUND((F225/$H226)*100,1),")")</f>
        <v>(1.2)</v>
      </c>
      <c r="H225" s="302">
        <f t="shared" ref="H225" si="176">SUM(B225,D225,F225)</f>
        <v>2.5953728322373513</v>
      </c>
      <c r="I225" s="299" t="str">
        <f>CONCATENATE("(",ROUND((H225/$H226)*100,1),")")</f>
        <v>(24.6)</v>
      </c>
      <c r="K225" s="302">
        <f t="shared" ref="K225:K226" si="177">B230-B225</f>
        <v>4.2456610649588944E-2</v>
      </c>
      <c r="L225" s="302">
        <f t="shared" ref="L225:L226" si="178">D230-D225</f>
        <v>8.7209917240899326E-2</v>
      </c>
      <c r="M225" s="302">
        <f t="shared" ref="M225:M226" si="179">F230-F225</f>
        <v>-3.6461520361323607E-3</v>
      </c>
      <c r="N225" s="302">
        <f t="shared" ref="N225:N226" si="180">SUM(K225:M225)</f>
        <v>0.12602037585435591</v>
      </c>
    </row>
    <row r="226" spans="1:14" x14ac:dyDescent="0.2">
      <c r="A226" s="282" t="s">
        <v>363</v>
      </c>
      <c r="B226" s="302">
        <f>SUM(B224:B225)</f>
        <v>7.1899569567635648</v>
      </c>
      <c r="C226" s="299" t="str">
        <f>CONCATENATE("(",ROUND((B226/$H226)*100,1),")")</f>
        <v>(68.3)</v>
      </c>
      <c r="D226" s="302">
        <f>SUM(D224:D225)</f>
        <v>2.0744045106474065</v>
      </c>
      <c r="E226" s="299" t="str">
        <f>CONCATENATE("(",ROUND((D226/$H226)*100,1),")")</f>
        <v>(19.7)</v>
      </c>
      <c r="F226" s="302">
        <f>SUM(F224:F225)</f>
        <v>1.2646385325890352</v>
      </c>
      <c r="G226" s="299" t="str">
        <f>CONCATENATE("(",ROUND((F226/$H226)*100,1),")")</f>
        <v>(12)</v>
      </c>
      <c r="H226" s="302">
        <f>SUM(H224:H225)</f>
        <v>10.529000000000007</v>
      </c>
      <c r="I226" s="299" t="str">
        <f>CONCATENATE("(",ROUND((H226/$H226)*100,1),")")</f>
        <v>(100)</v>
      </c>
      <c r="K226" s="302">
        <f t="shared" si="177"/>
        <v>-0.15099989897126509</v>
      </c>
      <c r="L226" s="302">
        <f t="shared" si="178"/>
        <v>0.10626368250742591</v>
      </c>
      <c r="M226" s="302">
        <f t="shared" si="179"/>
        <v>2.3736216463852378E-2</v>
      </c>
      <c r="N226" s="302">
        <f t="shared" si="180"/>
        <v>-2.0999999999986807E-2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5.6809904533868751</v>
      </c>
      <c r="C229" s="299" t="str">
        <f>CONCATENATE("(",ROUND((B229/$H231)*100,1),")")</f>
        <v>(54.1)</v>
      </c>
      <c r="D229" s="302">
        <f>'Ind T6'!W90</f>
        <v>0.9444873357573399</v>
      </c>
      <c r="E229" s="299" t="str">
        <f>CONCATENATE("(",ROUND((D229/$H231)*100,1),")")</f>
        <v>(9)</v>
      </c>
      <c r="F229" s="302">
        <f>'Ind T6'!X90</f>
        <v>1.1611290027640975</v>
      </c>
      <c r="G229" s="299" t="str">
        <f>CONCATENATE("(",ROUND((F229/$H231)*100,1),")")</f>
        <v>(11)</v>
      </c>
      <c r="H229" s="302">
        <f>SUM(B229,D229,F229)</f>
        <v>7.7866067919083122</v>
      </c>
      <c r="I229" s="299" t="str">
        <f>CONCATENATE("(",ROUND((H229/$H231)*100,1),")")</f>
        <v>(74.1)</v>
      </c>
      <c r="K229" s="302">
        <f>B229-B219</f>
        <v>-0.2258633521305411</v>
      </c>
      <c r="L229" s="302">
        <f>D229-D219</f>
        <v>2.094139944143325E-2</v>
      </c>
      <c r="M229" s="302">
        <f>F229-F219</f>
        <v>1.9433835898514662E-2</v>
      </c>
      <c r="N229" s="302">
        <f>SUM(K229:M229)</f>
        <v>-0.18548811679059318</v>
      </c>
    </row>
    <row r="230" spans="1:14" x14ac:dyDescent="0.2">
      <c r="A230" s="282" t="s">
        <v>365</v>
      </c>
      <c r="B230" s="302">
        <f>'Ind T6'!V89</f>
        <v>1.3579666044054246</v>
      </c>
      <c r="C230" s="299" t="str">
        <f>CONCATENATE("(",ROUND((B230/$H231)*100,1),")")</f>
        <v>(12.9)</v>
      </c>
      <c r="D230" s="302">
        <f>'Ind T6'!W89</f>
        <v>1.2361808573974924</v>
      </c>
      <c r="E230" s="299" t="str">
        <f>CONCATENATE("(",ROUND((D230/$H231)*100,1),")")</f>
        <v>(11.8)</v>
      </c>
      <c r="F230" s="302">
        <f>'Ind T6'!X89</f>
        <v>0.12724574628879015</v>
      </c>
      <c r="G230" s="299" t="str">
        <f>CONCATENATE("(",ROUND((F230/$H231)*100,1),")")</f>
        <v>(1.2)</v>
      </c>
      <c r="H230" s="302">
        <f t="shared" ref="H230" si="181">SUM(B230,D230,F230)</f>
        <v>2.7213932080917074</v>
      </c>
      <c r="I230" s="299" t="str">
        <f>CONCATENATE("(",ROUND((H230/$H231)*100,1),")")</f>
        <v>(25.9)</v>
      </c>
      <c r="K230" s="302">
        <f t="shared" ref="K230:K231" si="182">B230-B220</f>
        <v>9.0990092985997029E-2</v>
      </c>
      <c r="L230" s="302">
        <f t="shared" ref="L230:L231" si="183">D230-D220</f>
        <v>0.15389452238045664</v>
      </c>
      <c r="M230" s="302">
        <f t="shared" ref="M230:M231" si="184">F230-F220</f>
        <v>-8.3964985758442079E-3</v>
      </c>
      <c r="N230" s="302">
        <f t="shared" ref="N230:N231" si="185">SUM(K230:M230)</f>
        <v>0.23648811679060947</v>
      </c>
    </row>
    <row r="231" spans="1:14" x14ac:dyDescent="0.2">
      <c r="A231" s="282" t="s">
        <v>363</v>
      </c>
      <c r="B231" s="302">
        <f>SUM(B229:B230)</f>
        <v>7.0389570577922997</v>
      </c>
      <c r="C231" s="299" t="str">
        <f>CONCATENATE("(",ROUND((B231/$H231)*100,1),")")</f>
        <v>(67)</v>
      </c>
      <c r="D231" s="302">
        <f>SUM(D229:D230)</f>
        <v>2.1806681931548324</v>
      </c>
      <c r="E231" s="299" t="str">
        <f>CONCATENATE("(",ROUND((D231/$H231)*100,1),")")</f>
        <v>(20.8)</v>
      </c>
      <c r="F231" s="302">
        <f>SUM(F229:F230)</f>
        <v>1.2883747490528876</v>
      </c>
      <c r="G231" s="299" t="str">
        <f>CONCATENATE("(",ROUND((F231/$H231)*100,1),")")</f>
        <v>(12.3)</v>
      </c>
      <c r="H231" s="302">
        <f>SUM(H229:H230)</f>
        <v>10.50800000000002</v>
      </c>
      <c r="I231" s="299" t="str">
        <f>CONCATENATE("(",ROUND((H231/$H231)*100,1),")")</f>
        <v>(100)</v>
      </c>
      <c r="K231" s="302">
        <f t="shared" si="182"/>
        <v>-0.13487325914454384</v>
      </c>
      <c r="L231" s="302">
        <f t="shared" si="183"/>
        <v>0.17483592182188978</v>
      </c>
      <c r="M231" s="302">
        <f t="shared" si="184"/>
        <v>1.1037337322670426E-2</v>
      </c>
      <c r="N231" s="302">
        <f t="shared" si="185"/>
        <v>5.1000000000016366E-2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7.5622278942425138</v>
      </c>
      <c r="C240" s="299" t="str">
        <f>CONCATENATE("(",ROUND((B240/$H242)*100,1),")")</f>
        <v>(21)</v>
      </c>
      <c r="D240" s="302">
        <f>'Ind T6'!M99</f>
        <v>7.8224255650430132</v>
      </c>
      <c r="E240" s="299" t="str">
        <f>CONCATENATE("(",ROUND((D240/$H242)*100,1),")")</f>
        <v>(21.7)</v>
      </c>
      <c r="F240" s="302">
        <f>'Ind T6'!N99</f>
        <v>1.138472388561016</v>
      </c>
      <c r="G240" s="299" t="str">
        <f>CONCATENATE("(",ROUND((F240/$H242)*100,1),")")</f>
        <v>(3.2)</v>
      </c>
      <c r="H240" s="302">
        <f>SUM(B240,D240,F240)</f>
        <v>16.523125847846543</v>
      </c>
      <c r="I240" s="299" t="str">
        <f>CONCATENATE("(",ROUND((H240/$H242)*100,1),")")</f>
        <v>(45.8)</v>
      </c>
      <c r="K240" s="302">
        <f>B245-B240</f>
        <v>0.47535356452664157</v>
      </c>
      <c r="L240" s="302">
        <f>D245-D240</f>
        <v>0.30940858251105663</v>
      </c>
      <c r="M240" s="302">
        <f>F245-F240</f>
        <v>8.8082436726619973E-2</v>
      </c>
      <c r="N240" s="302">
        <f>SUM(K240:M240)</f>
        <v>0.87284458376431817</v>
      </c>
    </row>
    <row r="241" spans="1:14" x14ac:dyDescent="0.2">
      <c r="A241" s="282" t="s">
        <v>365</v>
      </c>
      <c r="B241" s="302">
        <f>'Ind T6'!L98</f>
        <v>5.5530830351888305</v>
      </c>
      <c r="C241" s="299" t="str">
        <f>CONCATENATE("(",ROUND((B241/$H242)*100,1),")")</f>
        <v>(15.4)</v>
      </c>
      <c r="D241" s="302">
        <f>'Ind T6'!M98</f>
        <v>11.352019878766281</v>
      </c>
      <c r="E241" s="299" t="str">
        <f>CONCATENATE("(",ROUND((D241/$H242)*100,1),")")</f>
        <v>(31.5)</v>
      </c>
      <c r="F241" s="302">
        <f>'Ind T6'!N98</f>
        <v>2.6217712381983285</v>
      </c>
      <c r="G241" s="299" t="str">
        <f>CONCATENATE("(",ROUND((F241/$H242)*100,1),")")</f>
        <v>(7.3)</v>
      </c>
      <c r="H241" s="302">
        <f t="shared" ref="H241" si="186">SUM(B241,D241,F241)</f>
        <v>19.526874152153439</v>
      </c>
      <c r="I241" s="299" t="str">
        <f>CONCATENATE("(",ROUND((H241/$H242)*100,1),")")</f>
        <v>(54.2)</v>
      </c>
      <c r="K241" s="302">
        <f t="shared" ref="K241:K242" si="187">B246-B241</f>
        <v>0.35238408301859447</v>
      </c>
      <c r="L241" s="302">
        <f t="shared" ref="L241:L242" si="188">D246-D241</f>
        <v>0.58830015979159711</v>
      </c>
      <c r="M241" s="302">
        <f t="shared" ref="M241:M242" si="189">F246-F241</f>
        <v>0.22147117342554701</v>
      </c>
      <c r="N241" s="302">
        <f t="shared" ref="N241:N242" si="190">SUM(K241:M241)</f>
        <v>1.1621554162357386</v>
      </c>
    </row>
    <row r="242" spans="1:14" x14ac:dyDescent="0.2">
      <c r="A242" s="282" t="s">
        <v>363</v>
      </c>
      <c r="B242" s="302">
        <f>SUM(B240:B241)</f>
        <v>13.115310929431345</v>
      </c>
      <c r="C242" s="299" t="str">
        <f>CONCATENATE("(",ROUND((B242/$H242)*100,1),")")</f>
        <v>(36.4)</v>
      </c>
      <c r="D242" s="302">
        <f>SUM(D240:D241)</f>
        <v>19.174445443809294</v>
      </c>
      <c r="E242" s="299" t="str">
        <f>CONCATENATE("(",ROUND((D242/$H242)*100,1),")")</f>
        <v>(53.2)</v>
      </c>
      <c r="F242" s="302">
        <f>SUM(F240:F241)</f>
        <v>3.7602436267593444</v>
      </c>
      <c r="G242" s="299" t="str">
        <f>CONCATENATE("(",ROUND((F242/$H242)*100,1),")")</f>
        <v>(10.4)</v>
      </c>
      <c r="H242" s="302">
        <f>SUM(H240:H241)</f>
        <v>36.049999999999983</v>
      </c>
      <c r="I242" s="299" t="str">
        <f>CONCATENATE("(",ROUND((H242/$H242)*100,1),")")</f>
        <v>(100)</v>
      </c>
      <c r="K242" s="302">
        <f t="shared" si="187"/>
        <v>0.82773764754523427</v>
      </c>
      <c r="L242" s="302">
        <f t="shared" si="188"/>
        <v>0.89770874230265463</v>
      </c>
      <c r="M242" s="302">
        <f t="shared" si="189"/>
        <v>0.30955361015216676</v>
      </c>
      <c r="N242" s="302">
        <f t="shared" si="190"/>
        <v>2.0350000000000557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8.0375814587691554</v>
      </c>
      <c r="C245" s="299" t="str">
        <f>CONCATENATE("(",ROUND((B245/$H247)*100,1),")")</f>
        <v>(21.1)</v>
      </c>
      <c r="D245" s="302">
        <f>'Ind T6'!R99</f>
        <v>8.1318341475540699</v>
      </c>
      <c r="E245" s="299" t="str">
        <f>CONCATENATE("(",ROUND((D245/$H247)*100,1),")")</f>
        <v>(21.4)</v>
      </c>
      <c r="F245" s="302">
        <f>'Ind T6'!S99</f>
        <v>1.2265548252876359</v>
      </c>
      <c r="G245" s="299" t="str">
        <f>CONCATENATE("(",ROUND((F245/$H247)*100,1),")")</f>
        <v>(3.2)</v>
      </c>
      <c r="H245" s="302">
        <f>SUM(B245,D245,F245)</f>
        <v>17.395970431610863</v>
      </c>
      <c r="I245" s="299" t="str">
        <f>CONCATENATE("(",ROUND((H245/$H247)*100,1),")")</f>
        <v>(45.7)</v>
      </c>
      <c r="K245" s="302">
        <f>B250-B245</f>
        <v>0.80921264441314911</v>
      </c>
      <c r="L245" s="302">
        <f>D250-D245</f>
        <v>0.79324775499566158</v>
      </c>
      <c r="M245" s="302">
        <f>F250-F245</f>
        <v>0.12206844946251216</v>
      </c>
      <c r="N245" s="302">
        <f>SUM(K245:M245)</f>
        <v>1.7245288488713229</v>
      </c>
    </row>
    <row r="246" spans="1:14" x14ac:dyDescent="0.2">
      <c r="A246" s="282" t="s">
        <v>365</v>
      </c>
      <c r="B246" s="302">
        <f>'Ind T6'!Q98</f>
        <v>5.905467118207425</v>
      </c>
      <c r="C246" s="299" t="str">
        <f>CONCATENATE("(",ROUND((B246/$H247)*100,1),")")</f>
        <v>(15.5)</v>
      </c>
      <c r="D246" s="302">
        <f>'Ind T6'!R98</f>
        <v>11.940320038557878</v>
      </c>
      <c r="E246" s="299" t="str">
        <f>CONCATENATE("(",ROUND((D246/$H247)*100,1),")")</f>
        <v>(31.4)</v>
      </c>
      <c r="F246" s="302">
        <f>'Ind T6'!S98</f>
        <v>2.8432424116238755</v>
      </c>
      <c r="G246" s="299" t="str">
        <f>CONCATENATE("(",ROUND((F246/$H247)*100,1),")")</f>
        <v>(7.5)</v>
      </c>
      <c r="H246" s="302">
        <f t="shared" ref="H246" si="191">SUM(B246,D246,F246)</f>
        <v>20.689029568389181</v>
      </c>
      <c r="I246" s="299" t="str">
        <f>CONCATENATE("(",ROUND((H246/$H247)*100,1),")")</f>
        <v>(54.3)</v>
      </c>
      <c r="K246" s="302">
        <f t="shared" ref="K246:K247" si="192">B251-B246</f>
        <v>0.54127401513574114</v>
      </c>
      <c r="L246" s="302">
        <f t="shared" ref="L246:L247" si="193">D251-D246</f>
        <v>1.1627934955579899</v>
      </c>
      <c r="M246" s="302">
        <f t="shared" ref="M246:M247" si="194">F251-F246</f>
        <v>0.27640364043487597</v>
      </c>
      <c r="N246" s="302">
        <f t="shared" ref="N246:N247" si="195">SUM(K246:M246)</f>
        <v>1.9804711511286071</v>
      </c>
    </row>
    <row r="247" spans="1:14" x14ac:dyDescent="0.2">
      <c r="A247" s="282" t="s">
        <v>363</v>
      </c>
      <c r="B247" s="302">
        <f>SUM(B245:B246)</f>
        <v>13.94304857697658</v>
      </c>
      <c r="C247" s="299" t="str">
        <f>CONCATENATE("(",ROUND((B247/$H247)*100,1),")")</f>
        <v>(36.6)</v>
      </c>
      <c r="D247" s="302">
        <f>SUM(D245:D246)</f>
        <v>20.072154186111948</v>
      </c>
      <c r="E247" s="299" t="str">
        <f>CONCATENATE("(",ROUND((D247/$H247)*100,1),")")</f>
        <v>(52.7)</v>
      </c>
      <c r="F247" s="302">
        <f>SUM(F245:F246)</f>
        <v>4.0697972369115112</v>
      </c>
      <c r="G247" s="299" t="str">
        <f>CONCATENATE("(",ROUND((F247/$H247)*100,1),")")</f>
        <v>(10.7)</v>
      </c>
      <c r="H247" s="302">
        <f>SUM(H245:H246)</f>
        <v>38.085000000000043</v>
      </c>
      <c r="I247" s="299" t="str">
        <f>CONCATENATE("(",ROUND((H247/$H247)*100,1),")")</f>
        <v>(100)</v>
      </c>
      <c r="K247" s="302">
        <f t="shared" si="192"/>
        <v>1.350486659548892</v>
      </c>
      <c r="L247" s="302">
        <f t="shared" si="193"/>
        <v>1.9560412505536497</v>
      </c>
      <c r="M247" s="302">
        <f t="shared" si="194"/>
        <v>0.39847208989738814</v>
      </c>
      <c r="N247" s="302">
        <f t="shared" si="195"/>
        <v>3.7049999999999299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8.8467941031823045</v>
      </c>
      <c r="C250" s="299" t="str">
        <f>CONCATENATE("(",ROUND((B250/$H252)*100,1),")")</f>
        <v>(21.2)</v>
      </c>
      <c r="D250" s="302">
        <f>'Ind T6'!W99</f>
        <v>8.9250819025497314</v>
      </c>
      <c r="E250" s="299" t="str">
        <f>CONCATENATE("(",ROUND((D250/$H252)*100,1),")")</f>
        <v>(21.4)</v>
      </c>
      <c r="F250" s="302">
        <f>'Ind T6'!X99</f>
        <v>1.3486232747501481</v>
      </c>
      <c r="G250" s="299" t="str">
        <f>CONCATENATE("(",ROUND((F250/$H252)*100,1),")")</f>
        <v>(3.2)</v>
      </c>
      <c r="H250" s="302">
        <f>SUM(B250,D250,F250)</f>
        <v>19.120499280482186</v>
      </c>
      <c r="I250" s="299" t="str">
        <f>CONCATENATE("(",ROUND((H250/$H252)*100,1),")")</f>
        <v>(45.8)</v>
      </c>
      <c r="K250" s="302">
        <f>B250-B240</f>
        <v>1.2845662089397907</v>
      </c>
      <c r="L250" s="302">
        <f>D250-D240</f>
        <v>1.1026563375067182</v>
      </c>
      <c r="M250" s="302">
        <f>F250-F240</f>
        <v>0.21015088618913214</v>
      </c>
      <c r="N250" s="302">
        <f>SUM(K250:M250)</f>
        <v>2.5973734326356412</v>
      </c>
    </row>
    <row r="251" spans="1:14" x14ac:dyDescent="0.2">
      <c r="A251" s="282" t="s">
        <v>365</v>
      </c>
      <c r="B251" s="302">
        <f>'Ind T6'!V98</f>
        <v>6.4467411333431661</v>
      </c>
      <c r="C251" s="299" t="str">
        <f>CONCATENATE("(",ROUND((B251/$H252)*100,1),")")</f>
        <v>(15.4)</v>
      </c>
      <c r="D251" s="302">
        <f>'Ind T6'!W98</f>
        <v>13.103113534115868</v>
      </c>
      <c r="E251" s="299" t="str">
        <f>CONCATENATE("(",ROUND((D251/$H252)*100,1),")")</f>
        <v>(31.4)</v>
      </c>
      <c r="F251" s="302">
        <f>'Ind T6'!X98</f>
        <v>3.1196460520587515</v>
      </c>
      <c r="G251" s="299" t="str">
        <f>CONCATENATE("(",ROUND((F251/$H252)*100,1),")")</f>
        <v>(7.5)</v>
      </c>
      <c r="H251" s="302">
        <f t="shared" ref="H251" si="196">SUM(B251,D251,F251)</f>
        <v>22.669500719517785</v>
      </c>
      <c r="I251" s="299" t="str">
        <f>CONCATENATE("(",ROUND((H251/$H252)*100,1),")")</f>
        <v>(54.2)</v>
      </c>
      <c r="K251" s="302">
        <f t="shared" ref="K251:K252" si="197">B251-B241</f>
        <v>0.89365809815433561</v>
      </c>
      <c r="L251" s="302">
        <f t="shared" ref="L251:L252" si="198">D251-D241</f>
        <v>1.7510936553495871</v>
      </c>
      <c r="M251" s="302">
        <f t="shared" ref="M251:M252" si="199">F251-F241</f>
        <v>0.49787481386042298</v>
      </c>
      <c r="N251" s="302">
        <f t="shared" ref="N251:N252" si="200">SUM(K251:M251)</f>
        <v>3.1426265673643456</v>
      </c>
    </row>
    <row r="252" spans="1:14" x14ac:dyDescent="0.2">
      <c r="A252" s="282" t="s">
        <v>363</v>
      </c>
      <c r="B252" s="302">
        <f>SUM(B250:B251)</f>
        <v>15.293535236525472</v>
      </c>
      <c r="C252" s="299" t="str">
        <f>CONCATENATE("(",ROUND((B252/$H252)*100,1),")")</f>
        <v>(36.6)</v>
      </c>
      <c r="D252" s="302">
        <f>SUM(D250:D251)</f>
        <v>22.028195436665598</v>
      </c>
      <c r="E252" s="299" t="str">
        <f>CONCATENATE("(",ROUND((D252/$H252)*100,1),")")</f>
        <v>(52.7)</v>
      </c>
      <c r="F252" s="302">
        <f>SUM(F250:F251)</f>
        <v>4.4682693268088993</v>
      </c>
      <c r="G252" s="299" t="str">
        <f>CONCATENATE("(",ROUND((F252/$H252)*100,1),")")</f>
        <v>(10.7)</v>
      </c>
      <c r="H252" s="302">
        <f>SUM(H250:H251)</f>
        <v>41.789999999999971</v>
      </c>
      <c r="I252" s="299" t="str">
        <f>CONCATENATE("(",ROUND((H252/$H252)*100,1),")")</f>
        <v>(100)</v>
      </c>
      <c r="K252" s="302">
        <f t="shared" si="197"/>
        <v>2.1782243070941263</v>
      </c>
      <c r="L252" s="302">
        <f t="shared" si="198"/>
        <v>2.8537499928563044</v>
      </c>
      <c r="M252" s="302">
        <f t="shared" si="199"/>
        <v>0.7080257000495549</v>
      </c>
      <c r="N252" s="302">
        <f t="shared" si="200"/>
        <v>5.739999999999986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0.6885812720850949</v>
      </c>
      <c r="C261" s="299" t="str">
        <f>CONCATENATE("(",ROUND((B261/$H263)*100,1),")")</f>
        <v>(32.1)</v>
      </c>
      <c r="D261" s="302">
        <f>'Ind T6'!M108</f>
        <v>0.27910600707019578</v>
      </c>
      <c r="E261" s="299" t="str">
        <f>CONCATENATE("(",ROUND((D261/$H263)*100,1),")")</f>
        <v>(13)</v>
      </c>
      <c r="F261" s="302">
        <f>'Ind T6'!N108</f>
        <v>0.21192491166482469</v>
      </c>
      <c r="G261" s="299" t="str">
        <f>CONCATENATE("(",ROUND((F261/$H263)*100,1),")")</f>
        <v>(9.9)</v>
      </c>
      <c r="H261" s="302">
        <f>SUM(B261,D261,F261)</f>
        <v>1.1796121908201154</v>
      </c>
      <c r="I261" s="299" t="str">
        <f>CONCATENATE("(",ROUND((H261/$H263)*100,1),")")</f>
        <v>(54.9)</v>
      </c>
      <c r="K261" s="302">
        <f>B266-B261</f>
        <v>-3.0928400951668822E-2</v>
      </c>
      <c r="L261" s="302">
        <f>D266-D261</f>
        <v>1.6940697503773916E-3</v>
      </c>
      <c r="M261" s="302">
        <f>F266-F261</f>
        <v>-7.0919944294008108E-3</v>
      </c>
      <c r="N261" s="302">
        <f>SUM(K261:M261)</f>
        <v>-3.6326325630692241E-2</v>
      </c>
    </row>
    <row r="262" spans="1:14" x14ac:dyDescent="0.2">
      <c r="A262" s="282" t="s">
        <v>365</v>
      </c>
      <c r="B262" s="302">
        <f>'Ind T6'!L107</f>
        <v>0.456392226147742</v>
      </c>
      <c r="C262" s="299" t="str">
        <f>CONCATENATE("(",ROUND((B262/$H263)*100,1),")")</f>
        <v>(21.3)</v>
      </c>
      <c r="D262" s="302">
        <f>'Ind T6'!M107</f>
        <v>0.19914752650412729</v>
      </c>
      <c r="E262" s="299" t="str">
        <f>CONCATENATE("(",ROUND((D262/$H263)*100,1),")")</f>
        <v>(9.3)</v>
      </c>
      <c r="F262" s="302">
        <f>'Ind T6'!N107</f>
        <v>0.311848056528017</v>
      </c>
      <c r="G262" s="299" t="str">
        <f>CONCATENATE("(",ROUND((F262/$H263)*100,1),")")</f>
        <v>(14.5)</v>
      </c>
      <c r="H262" s="302">
        <f t="shared" ref="H262" si="201">SUM(B262,D262,F262)</f>
        <v>0.9673878091798862</v>
      </c>
      <c r="I262" s="299" t="str">
        <f>CONCATENATE("(",ROUND((H262/$H263)*100,1),")")</f>
        <v>(45.1)</v>
      </c>
      <c r="K262" s="302">
        <f t="shared" ref="K262:K263" si="202">B267-B262</f>
        <v>-1.8686157393532521E-2</v>
      </c>
      <c r="L262" s="302">
        <f t="shared" ref="L262:L263" si="203">D267-D262</f>
        <v>-5.3517227768220821E-3</v>
      </c>
      <c r="M262" s="302">
        <f t="shared" ref="M262:M263" si="204">F267-F262</f>
        <v>-1.5635794198953945E-2</v>
      </c>
      <c r="N262" s="302">
        <f t="shared" ref="N262:N263" si="205">SUM(K262:M262)</f>
        <v>-3.9673674369308548E-2</v>
      </c>
    </row>
    <row r="263" spans="1:14" x14ac:dyDescent="0.2">
      <c r="A263" s="282" t="s">
        <v>363</v>
      </c>
      <c r="B263" s="302">
        <f>SUM(B261:B262)</f>
        <v>1.144973498232837</v>
      </c>
      <c r="C263" s="299" t="str">
        <f>CONCATENATE("(",ROUND((B263/$H263)*100,1),")")</f>
        <v>(53.3)</v>
      </c>
      <c r="D263" s="302">
        <f>SUM(D261:D262)</f>
        <v>0.4782535335743231</v>
      </c>
      <c r="E263" s="299" t="str">
        <f>CONCATENATE("(",ROUND((D263/$H263)*100,1),")")</f>
        <v>(22.3)</v>
      </c>
      <c r="F263" s="302">
        <f>SUM(F261:F262)</f>
        <v>0.52377296819284169</v>
      </c>
      <c r="G263" s="299" t="str">
        <f>CONCATENATE("(",ROUND((F263/$H263)*100,1),")")</f>
        <v>(24.4)</v>
      </c>
      <c r="H263" s="302">
        <f>SUM(H261:H262)</f>
        <v>2.1470000000000016</v>
      </c>
      <c r="I263" s="299" t="str">
        <f>CONCATENATE("(",ROUND((H263/$H263)*100,1),")")</f>
        <v>(100)</v>
      </c>
      <c r="K263" s="302">
        <f t="shared" si="202"/>
        <v>-4.9614558345201454E-2</v>
      </c>
      <c r="L263" s="302">
        <f t="shared" si="203"/>
        <v>-3.6576530264447182E-3</v>
      </c>
      <c r="M263" s="302">
        <f t="shared" si="204"/>
        <v>-2.2727788628354784E-2</v>
      </c>
      <c r="N263" s="302">
        <f t="shared" si="205"/>
        <v>-7.6000000000000956E-2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0.65765287113342608</v>
      </c>
      <c r="C266" s="299" t="str">
        <f>CONCATENATE("(",ROUND((B266/$H268)*100,1),")")</f>
        <v>(31.8)</v>
      </c>
      <c r="D266" s="302">
        <f>'Ind T6'!R108</f>
        <v>0.28080007682057317</v>
      </c>
      <c r="E266" s="299" t="str">
        <f>CONCATENATE("(",ROUND((D266/$H268)*100,1),")")</f>
        <v>(13.6)</v>
      </c>
      <c r="F266" s="302">
        <f>'Ind T6'!S108</f>
        <v>0.20483291723542388</v>
      </c>
      <c r="G266" s="299" t="str">
        <f>CONCATENATE("(",ROUND((F266/$H268)*100,1),")")</f>
        <v>(9.9)</v>
      </c>
      <c r="H266" s="302">
        <f>SUM(B266,D266,F266)</f>
        <v>1.1432858651894231</v>
      </c>
      <c r="I266" s="299" t="str">
        <f>CONCATENATE("(",ROUND((H266/$H268)*100,1),")")</f>
        <v>(55.2)</v>
      </c>
      <c r="K266" s="302">
        <f>B271-B266</f>
        <v>-2.6819061945765776E-2</v>
      </c>
      <c r="L266" s="302">
        <f>D271-D266</f>
        <v>9.446895709698977E-3</v>
      </c>
      <c r="M266" s="302">
        <f>F271-F266</f>
        <v>-4.2662144634659782E-3</v>
      </c>
      <c r="N266" s="302">
        <f>SUM(K266:M266)</f>
        <v>-2.1638380699532778E-2</v>
      </c>
    </row>
    <row r="267" spans="1:14" x14ac:dyDescent="0.2">
      <c r="A267" s="282" t="s">
        <v>365</v>
      </c>
      <c r="B267" s="302">
        <f>'Ind T6'!Q107</f>
        <v>0.43770606875420948</v>
      </c>
      <c r="C267" s="299" t="str">
        <f>CONCATENATE("(",ROUND((B267/$H268)*100,1),")")</f>
        <v>(21.1)</v>
      </c>
      <c r="D267" s="302">
        <f>'Ind T6'!R107</f>
        <v>0.1937958037273052</v>
      </c>
      <c r="E267" s="299" t="str">
        <f>CONCATENATE("(",ROUND((D267/$H268)*100,1),")")</f>
        <v>(9.4)</v>
      </c>
      <c r="F267" s="302">
        <f>'Ind T6'!S107</f>
        <v>0.29621226232906306</v>
      </c>
      <c r="G267" s="299" t="str">
        <f>CONCATENATE("(",ROUND((F267/$H268)*100,1),")")</f>
        <v>(14.3)</v>
      </c>
      <c r="H267" s="302">
        <f t="shared" ref="H267" si="206">SUM(B267,D267,F267)</f>
        <v>0.92771413481057774</v>
      </c>
      <c r="I267" s="299" t="str">
        <f>CONCATENATE("(",ROUND((H267/$H268)*100,1),")")</f>
        <v>(44.8)</v>
      </c>
      <c r="K267" s="302">
        <f t="shared" ref="K267:K268" si="207">B272-B267</f>
        <v>-9.7181294008871766E-3</v>
      </c>
      <c r="L267" s="302">
        <f t="shared" ref="L267:L268" si="208">D272-D267</f>
        <v>-5.3185958916298903E-3</v>
      </c>
      <c r="M267" s="302">
        <f t="shared" ref="M267:M268" si="209">F272-F267</f>
        <v>-2.1324894007951178E-2</v>
      </c>
      <c r="N267" s="302">
        <f t="shared" ref="N267:N268" si="210">SUM(K267:M267)</f>
        <v>-3.6361619300468245E-2</v>
      </c>
    </row>
    <row r="268" spans="1:14" x14ac:dyDescent="0.2">
      <c r="A268" s="282" t="s">
        <v>363</v>
      </c>
      <c r="B268" s="302">
        <f>SUM(B266:B267)</f>
        <v>1.0953589398876356</v>
      </c>
      <c r="C268" s="299" t="str">
        <f>CONCATENATE("(",ROUND((B268/$H268)*100,1),")")</f>
        <v>(52.9)</v>
      </c>
      <c r="D268" s="302">
        <f>SUM(D266:D267)</f>
        <v>0.47459588054787838</v>
      </c>
      <c r="E268" s="299" t="str">
        <f>CONCATENATE("(",ROUND((D268/$H268)*100,1),")")</f>
        <v>(22.9)</v>
      </c>
      <c r="F268" s="302">
        <f>SUM(F266:F267)</f>
        <v>0.50104517956448691</v>
      </c>
      <c r="G268" s="299" t="str">
        <f>CONCATENATE("(",ROUND((F268/$H268)*100,1),")")</f>
        <v>(24.2)</v>
      </c>
      <c r="H268" s="302">
        <f>SUM(H266:H267)</f>
        <v>2.0710000000000006</v>
      </c>
      <c r="I268" s="299" t="str">
        <f>CONCATENATE("(",ROUND((H268/$H268)*100,1),")")</f>
        <v>(100)</v>
      </c>
      <c r="K268" s="302">
        <f t="shared" si="207"/>
        <v>-3.6537191346653008E-2</v>
      </c>
      <c r="L268" s="302">
        <f t="shared" si="208"/>
        <v>4.1282998180690589E-3</v>
      </c>
      <c r="M268" s="302">
        <f t="shared" si="209"/>
        <v>-2.5591108471417101E-2</v>
      </c>
      <c r="N268" s="302">
        <f t="shared" si="210"/>
        <v>-5.8000000000001051E-2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0.6308338091876603</v>
      </c>
      <c r="C271" s="299" t="str">
        <f>CONCATENATE("(",ROUND((B271/$H273)*100,1),")")</f>
        <v>(31.3)</v>
      </c>
      <c r="D271" s="302">
        <f>'Ind T6'!W108</f>
        <v>0.29024697253027215</v>
      </c>
      <c r="E271" s="299" t="str">
        <f>CONCATENATE("(",ROUND((D271/$H273)*100,1),")")</f>
        <v>(14.4)</v>
      </c>
      <c r="F271" s="302">
        <f>'Ind T6'!X108</f>
        <v>0.2005667027719579</v>
      </c>
      <c r="G271" s="299" t="str">
        <f>CONCATENATE("(",ROUND((F271/$H273)*100,1),")")</f>
        <v>(10)</v>
      </c>
      <c r="H271" s="302">
        <f>SUM(B271,D271,F271)</f>
        <v>1.1216474844898905</v>
      </c>
      <c r="I271" s="299" t="str">
        <f>CONCATENATE("(",ROUND((H271/$H273)*100,1),")")</f>
        <v>(55.7)</v>
      </c>
      <c r="K271" s="302">
        <f>B271-B261</f>
        <v>-5.7747462897434598E-2</v>
      </c>
      <c r="L271" s="302">
        <f>D271-D261</f>
        <v>1.1140965460076369E-2</v>
      </c>
      <c r="M271" s="302">
        <f>F271-F261</f>
        <v>-1.1358208892866789E-2</v>
      </c>
      <c r="N271" s="302">
        <f>SUM(K271:M271)</f>
        <v>-5.7964706330225019E-2</v>
      </c>
    </row>
    <row r="272" spans="1:14" x14ac:dyDescent="0.2">
      <c r="A272" s="282" t="s">
        <v>365</v>
      </c>
      <c r="B272" s="302">
        <f>'Ind T6'!V107</f>
        <v>0.4279879393533223</v>
      </c>
      <c r="C272" s="299" t="str">
        <f>CONCATENATE("(",ROUND((B272/$H273)*100,1),")")</f>
        <v>(21.3)</v>
      </c>
      <c r="D272" s="302">
        <f>'Ind T6'!W107</f>
        <v>0.18847720783567531</v>
      </c>
      <c r="E272" s="299" t="str">
        <f>CONCATENATE("(",ROUND((D272/$H273)*100,1),")")</f>
        <v>(9.4)</v>
      </c>
      <c r="F272" s="302">
        <f>'Ind T6'!X107</f>
        <v>0.27488736832111188</v>
      </c>
      <c r="G272" s="299" t="str">
        <f>CONCATENATE("(",ROUND((F272/$H273)*100,1),")")</f>
        <v>(13.7)</v>
      </c>
      <c r="H272" s="302">
        <f t="shared" ref="H272" si="211">SUM(B272,D272,F272)</f>
        <v>0.89135251551010941</v>
      </c>
      <c r="I272" s="299" t="str">
        <f>CONCATENATE("(",ROUND((H272/$H273)*100,1),")")</f>
        <v>(44.3)</v>
      </c>
      <c r="K272" s="302">
        <f t="shared" ref="K272:K273" si="212">B272-B262</f>
        <v>-2.8404286794419698E-2</v>
      </c>
      <c r="L272" s="302">
        <f t="shared" ref="L272:L273" si="213">D272-D262</f>
        <v>-1.0670318668451972E-2</v>
      </c>
      <c r="M272" s="302">
        <f t="shared" ref="M272:M273" si="214">F272-F262</f>
        <v>-3.6960688206905123E-2</v>
      </c>
      <c r="N272" s="302">
        <f t="shared" ref="N272:N273" si="215">SUM(K272:M272)</f>
        <v>-7.6035293669776793E-2</v>
      </c>
    </row>
    <row r="273" spans="1:14" x14ac:dyDescent="0.2">
      <c r="A273" s="282" t="s">
        <v>363</v>
      </c>
      <c r="B273" s="302">
        <f>SUM(B271:B272)</f>
        <v>1.0588217485409825</v>
      </c>
      <c r="C273" s="299" t="str">
        <f>CONCATENATE("(",ROUND((B273/$H273)*100,1),")")</f>
        <v>(52.6)</v>
      </c>
      <c r="D273" s="302">
        <f>SUM(D271:D272)</f>
        <v>0.47872418036594744</v>
      </c>
      <c r="E273" s="299" t="str">
        <f>CONCATENATE("(",ROUND((D273/$H273)*100,1),")")</f>
        <v>(23.8)</v>
      </c>
      <c r="F273" s="302">
        <f>SUM(F271:F272)</f>
        <v>0.47545407109306981</v>
      </c>
      <c r="G273" s="299" t="str">
        <f>CONCATENATE("(",ROUND((F273/$H273)*100,1),")")</f>
        <v>(23.6)</v>
      </c>
      <c r="H273" s="302">
        <f>SUM(H271:H272)</f>
        <v>2.0129999999999999</v>
      </c>
      <c r="I273" s="299" t="str">
        <f>CONCATENATE("(",ROUND((H273/$H273)*100,1),")")</f>
        <v>(100)</v>
      </c>
      <c r="K273" s="302">
        <f t="shared" si="212"/>
        <v>-8.6151749691854462E-2</v>
      </c>
      <c r="L273" s="302">
        <f t="shared" si="213"/>
        <v>4.7064679162434064E-4</v>
      </c>
      <c r="M273" s="302">
        <f t="shared" si="214"/>
        <v>-4.8318897099771885E-2</v>
      </c>
      <c r="N273" s="302">
        <f t="shared" si="215"/>
        <v>-0.13400000000000201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4.5905726105554612</v>
      </c>
      <c r="C282" s="299" t="str">
        <f>CONCATENATE("(",ROUND((B282/$H284)*100,1),")")</f>
        <v>(58.3)</v>
      </c>
      <c r="D282" s="302">
        <f>'Ind T6'!M117</f>
        <v>0.56638686883006328</v>
      </c>
      <c r="E282" s="299" t="str">
        <f>CONCATENATE("(",ROUND((D282/$H284)*100,1),")")</f>
        <v>(7.2)</v>
      </c>
      <c r="F282" s="302">
        <f>'Ind T6'!N117</f>
        <v>0.59454197415660182</v>
      </c>
      <c r="G282" s="299" t="str">
        <f>CONCATENATE("(",ROUND((F282/$H284)*100,1),")")</f>
        <v>(7.6)</v>
      </c>
      <c r="H282" s="302">
        <f>SUM(B282,D282,F282)</f>
        <v>5.7515014535421267</v>
      </c>
      <c r="I282" s="299" t="str">
        <f>CONCATENATE("(",ROUND((H282/$H284)*100,1),")")</f>
        <v>(73.1)</v>
      </c>
      <c r="K282" s="302">
        <f>B287-B282</f>
        <v>0.23861699957215876</v>
      </c>
      <c r="L282" s="302">
        <f>D287-D282</f>
        <v>3.8411302652593182E-2</v>
      </c>
      <c r="M282" s="302">
        <f>F287-F282</f>
        <v>4.9986603536684604E-2</v>
      </c>
      <c r="N282" s="302">
        <f>SUM(K282:M282)</f>
        <v>0.32701490576143655</v>
      </c>
    </row>
    <row r="283" spans="1:14" x14ac:dyDescent="0.2">
      <c r="A283" s="282" t="s">
        <v>365</v>
      </c>
      <c r="B283" s="302">
        <f>'Ind T6'!L116</f>
        <v>1.3758461469754044</v>
      </c>
      <c r="C283" s="299" t="str">
        <f>CONCATENATE("(",ROUND((B283/$H284)*100,1),")")</f>
        <v>(17.5)</v>
      </c>
      <c r="D283" s="302">
        <f>'Ind T6'!M116</f>
        <v>0.41751674940998479</v>
      </c>
      <c r="E283" s="299" t="str">
        <f>CONCATENATE("(",ROUND((D283/$H284)*100,1),")")</f>
        <v>(5.3)</v>
      </c>
      <c r="F283" s="302">
        <f>'Ind T6'!N116</f>
        <v>0.32413565007248329</v>
      </c>
      <c r="G283" s="299" t="str">
        <f>CONCATENATE("(",ROUND((F283/$H284)*100,1),")")</f>
        <v>(4.1)</v>
      </c>
      <c r="H283" s="302">
        <f t="shared" ref="H283" si="216">SUM(B283,D283,F283)</f>
        <v>2.1174985464578726</v>
      </c>
      <c r="I283" s="299" t="str">
        <f>CONCATENATE("(",ROUND((H283/$H284)*100,1),")")</f>
        <v>(26.9)</v>
      </c>
      <c r="K283" s="302">
        <f t="shared" ref="K283:K284" si="217">B288-B283</f>
        <v>0.11622513146810109</v>
      </c>
      <c r="L283" s="302">
        <f t="shared" ref="L283:L284" si="218">D288-D283</f>
        <v>1.8928246845887453E-2</v>
      </c>
      <c r="M283" s="302">
        <f t="shared" ref="M283:M284" si="219">F288-F283</f>
        <v>2.4831715924574782E-2</v>
      </c>
      <c r="N283" s="302">
        <f t="shared" ref="N283:N284" si="220">SUM(K283:M283)</f>
        <v>0.15998509423856333</v>
      </c>
    </row>
    <row r="284" spans="1:14" x14ac:dyDescent="0.2">
      <c r="A284" s="282" t="s">
        <v>363</v>
      </c>
      <c r="B284" s="302">
        <f>SUM(B282:B283)</f>
        <v>5.9664187575308656</v>
      </c>
      <c r="C284" s="299" t="str">
        <f>CONCATENATE("(",ROUND((B284/$H284)*100,1),")")</f>
        <v>(75.8)</v>
      </c>
      <c r="D284" s="302">
        <f>SUM(D282:D283)</f>
        <v>0.98390361824004802</v>
      </c>
      <c r="E284" s="299" t="str">
        <f>CONCATENATE("(",ROUND((D284/$H284)*100,1),")")</f>
        <v>(12.5)</v>
      </c>
      <c r="F284" s="302">
        <f>SUM(F282:F283)</f>
        <v>0.91867762422908505</v>
      </c>
      <c r="G284" s="299" t="str">
        <f>CONCATENATE("(",ROUND((F284/$H284)*100,1),")")</f>
        <v>(11.7)</v>
      </c>
      <c r="H284" s="302">
        <f>SUM(H282:H283)</f>
        <v>7.8689999999999998</v>
      </c>
      <c r="I284" s="299" t="str">
        <f>CONCATENATE("(",ROUND((H284/$H284)*100,1),")")</f>
        <v>(100)</v>
      </c>
      <c r="K284" s="302">
        <f t="shared" si="217"/>
        <v>0.35484213104026008</v>
      </c>
      <c r="L284" s="302">
        <f t="shared" si="218"/>
        <v>5.7339549498480746E-2</v>
      </c>
      <c r="M284" s="302">
        <f t="shared" si="219"/>
        <v>7.4818319461259497E-2</v>
      </c>
      <c r="N284" s="302">
        <f t="shared" si="220"/>
        <v>0.48700000000000032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4.8291896101276199</v>
      </c>
      <c r="C287" s="299" t="str">
        <f>CONCATENATE("(",ROUND((B287/$H289)*100,1),")")</f>
        <v>(57.8)</v>
      </c>
      <c r="D287" s="302">
        <f>'Ind T6'!R117</f>
        <v>0.60479817148265647</v>
      </c>
      <c r="E287" s="299" t="str">
        <f>CONCATENATE("(",ROUND((D287/$H289)*100,1),")")</f>
        <v>(7.2)</v>
      </c>
      <c r="F287" s="302">
        <f>'Ind T6'!S117</f>
        <v>0.64452857769328642</v>
      </c>
      <c r="G287" s="299" t="str">
        <f>CONCATENATE("(",ROUND((F287/$H289)*100,1),")")</f>
        <v>(7.7)</v>
      </c>
      <c r="H287" s="302">
        <f>SUM(B287,D287,F287)</f>
        <v>6.0785163593035625</v>
      </c>
      <c r="I287" s="299" t="str">
        <f>CONCATENATE("(",ROUND((H287/$H289)*100,1),")")</f>
        <v>(72.7)</v>
      </c>
      <c r="K287" s="302">
        <f>B292-B287</f>
        <v>0.23341211390928063</v>
      </c>
      <c r="L287" s="302">
        <f>D292-D287</f>
        <v>4.1289847952601599E-2</v>
      </c>
      <c r="M287" s="302">
        <f>F292-F287</f>
        <v>5.3900150064726371E-2</v>
      </c>
      <c r="N287" s="302">
        <f>SUM(K287:M287)</f>
        <v>0.3286021119266086</v>
      </c>
    </row>
    <row r="288" spans="1:14" x14ac:dyDescent="0.2">
      <c r="A288" s="282" t="s">
        <v>365</v>
      </c>
      <c r="B288" s="302">
        <f>'Ind T6'!Q116</f>
        <v>1.4920712784435055</v>
      </c>
      <c r="C288" s="299" t="str">
        <f>CONCATENATE("(",ROUND((B288/$H289)*100,1),")")</f>
        <v>(17.9)</v>
      </c>
      <c r="D288" s="302">
        <f>'Ind T6'!R116</f>
        <v>0.43644499625587224</v>
      </c>
      <c r="E288" s="299" t="str">
        <f>CONCATENATE("(",ROUND((D288/$H289)*100,1),")")</f>
        <v>(5.2)</v>
      </c>
      <c r="F288" s="302">
        <f>'Ind T6'!S116</f>
        <v>0.34896736599705808</v>
      </c>
      <c r="G288" s="299" t="str">
        <f>CONCATENATE("(",ROUND((F288/$H289)*100,1),")")</f>
        <v>(4.2)</v>
      </c>
      <c r="H288" s="302">
        <f t="shared" ref="H288" si="221">SUM(B288,D288,F288)</f>
        <v>2.2774836406964361</v>
      </c>
      <c r="I288" s="299" t="str">
        <f>CONCATENATE("(",ROUND((H288/$H289)*100,1),")")</f>
        <v>(27.3)</v>
      </c>
      <c r="K288" s="302">
        <f t="shared" ref="K288:K289" si="222">B293-B288</f>
        <v>0.15713470519334871</v>
      </c>
      <c r="L288" s="302">
        <f t="shared" ref="L288:L289" si="223">D293-D288</f>
        <v>1.0108874953426772E-2</v>
      </c>
      <c r="M288" s="302">
        <f t="shared" ref="M288:M289" si="224">F293-F288</f>
        <v>2.2154307926636863E-2</v>
      </c>
      <c r="N288" s="302">
        <f t="shared" ref="N288:N289" si="225">SUM(K288:M288)</f>
        <v>0.18939788807341235</v>
      </c>
    </row>
    <row r="289" spans="1:14" x14ac:dyDescent="0.2">
      <c r="A289" s="282" t="s">
        <v>363</v>
      </c>
      <c r="B289" s="302">
        <f>SUM(B287:B288)</f>
        <v>6.3212608885711257</v>
      </c>
      <c r="C289" s="299" t="str">
        <f>CONCATENATE("(",ROUND((B289/$H289)*100,1),")")</f>
        <v>(75.6)</v>
      </c>
      <c r="D289" s="302">
        <f>SUM(D287:D288)</f>
        <v>1.0412431677385288</v>
      </c>
      <c r="E289" s="299" t="str">
        <f>CONCATENATE("(",ROUND((D289/$H289)*100,1),")")</f>
        <v>(12.5)</v>
      </c>
      <c r="F289" s="302">
        <f>SUM(F287:F288)</f>
        <v>0.99349594369034455</v>
      </c>
      <c r="G289" s="299" t="str">
        <f>CONCATENATE("(",ROUND((F289/$H289)*100,1),")")</f>
        <v>(11.9)</v>
      </c>
      <c r="H289" s="302">
        <f>SUM(H287:H288)</f>
        <v>8.3559999999999981</v>
      </c>
      <c r="I289" s="299" t="str">
        <f>CONCATENATE("(",ROUND((H289/$H289)*100,1),")")</f>
        <v>(100)</v>
      </c>
      <c r="K289" s="302">
        <f t="shared" si="222"/>
        <v>0.39054681910262889</v>
      </c>
      <c r="L289" s="302">
        <f t="shared" si="223"/>
        <v>5.1398722906028427E-2</v>
      </c>
      <c r="M289" s="302">
        <f t="shared" si="224"/>
        <v>7.6054457991363122E-2</v>
      </c>
      <c r="N289" s="302">
        <f t="shared" si="225"/>
        <v>0.51800000000002044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5.0626017240369006</v>
      </c>
      <c r="C292" s="299" t="str">
        <f>CONCATENATE("(",ROUND((B292/$H294)*100,1),")")</f>
        <v>(57)</v>
      </c>
      <c r="D292" s="302">
        <f>'Ind T6'!W117</f>
        <v>0.64608801943525807</v>
      </c>
      <c r="E292" s="299" t="str">
        <f>CONCATENATE("(",ROUND((D292/$H294)*100,1),")")</f>
        <v>(7.3)</v>
      </c>
      <c r="F292" s="302">
        <f>'Ind T6'!X117</f>
        <v>0.69842872775801279</v>
      </c>
      <c r="G292" s="299" t="str">
        <f>CONCATENATE("(",ROUND((F292/$H294)*100,1),")")</f>
        <v>(7.9)</v>
      </c>
      <c r="H292" s="302">
        <f>SUM(B292,D292,F292)</f>
        <v>6.407118471230171</v>
      </c>
      <c r="I292" s="299" t="str">
        <f>CONCATENATE("(",ROUND((H292/$H294)*100,1),")")</f>
        <v>(72.2)</v>
      </c>
      <c r="K292" s="302">
        <f>B292-B282</f>
        <v>0.47202911348143939</v>
      </c>
      <c r="L292" s="302">
        <f>D292-D282</f>
        <v>7.9701150605194782E-2</v>
      </c>
      <c r="M292" s="302">
        <f>F292-F282</f>
        <v>0.10388675360141097</v>
      </c>
      <c r="N292" s="302">
        <f>SUM(K292:M292)</f>
        <v>0.65561701768804515</v>
      </c>
    </row>
    <row r="293" spans="1:14" x14ac:dyDescent="0.2">
      <c r="A293" s="282" t="s">
        <v>365</v>
      </c>
      <c r="B293" s="302">
        <f>'Ind T6'!V116</f>
        <v>1.6492059836368542</v>
      </c>
      <c r="C293" s="299" t="str">
        <f>CONCATENATE("(",ROUND((B293/$H294)*100,1),")")</f>
        <v>(18.6)</v>
      </c>
      <c r="D293" s="302">
        <f>'Ind T6'!W116</f>
        <v>0.44655387120929901</v>
      </c>
      <c r="E293" s="299" t="str">
        <f>CONCATENATE("(",ROUND((D293/$H294)*100,1),")")</f>
        <v>(5)</v>
      </c>
      <c r="F293" s="302">
        <f>'Ind T6'!X116</f>
        <v>0.37112167392369494</v>
      </c>
      <c r="G293" s="299" t="str">
        <f>CONCATENATE("(",ROUND((F293/$H294)*100,1),")")</f>
        <v>(4.2)</v>
      </c>
      <c r="H293" s="302">
        <f t="shared" ref="H293" si="226">SUM(B293,D293,F293)</f>
        <v>2.4668815287698482</v>
      </c>
      <c r="I293" s="299" t="str">
        <f>CONCATENATE("(",ROUND((H293/$H294)*100,1),")")</f>
        <v>(27.8)</v>
      </c>
      <c r="K293" s="302">
        <f t="shared" ref="K293:K294" si="227">B293-B283</f>
        <v>0.27335983666144981</v>
      </c>
      <c r="L293" s="302">
        <f t="shared" ref="L293:L294" si="228">D293-D283</f>
        <v>2.9037121799314225E-2</v>
      </c>
      <c r="M293" s="302">
        <f t="shared" ref="M293:M294" si="229">F293-F283</f>
        <v>4.6986023851211645E-2</v>
      </c>
      <c r="N293" s="302">
        <f t="shared" ref="N293:N294" si="230">SUM(K293:M293)</f>
        <v>0.34938298231197568</v>
      </c>
    </row>
    <row r="294" spans="1:14" x14ac:dyDescent="0.2">
      <c r="A294" s="282" t="s">
        <v>363</v>
      </c>
      <c r="B294" s="302">
        <f>SUM(B292:B293)</f>
        <v>6.7118077076737546</v>
      </c>
      <c r="C294" s="299" t="str">
        <f>CONCATENATE("(",ROUND((B294/$H294)*100,1),")")</f>
        <v>(75.6)</v>
      </c>
      <c r="D294" s="302">
        <f>SUM(D292:D293)</f>
        <v>1.0926418906445572</v>
      </c>
      <c r="E294" s="299" t="str">
        <f>CONCATENATE("(",ROUND((D294/$H294)*100,1),")")</f>
        <v>(12.3)</v>
      </c>
      <c r="F294" s="302">
        <f>SUM(F292:F293)</f>
        <v>1.0695504016817077</v>
      </c>
      <c r="G294" s="299" t="str">
        <f>CONCATENATE("(",ROUND((F294/$H294)*100,1),")")</f>
        <v>(12.1)</v>
      </c>
      <c r="H294" s="302">
        <f>SUM(H292:H293)</f>
        <v>8.8740000000000201</v>
      </c>
      <c r="I294" s="299" t="str">
        <f>CONCATENATE("(",ROUND((H294/$H294)*100,1),")")</f>
        <v>(100)</v>
      </c>
      <c r="K294" s="302">
        <f t="shared" si="227"/>
        <v>0.74538895014288897</v>
      </c>
      <c r="L294" s="302">
        <f t="shared" si="228"/>
        <v>0.10873827240450917</v>
      </c>
      <c r="M294" s="302">
        <f t="shared" si="229"/>
        <v>0.15087277745262262</v>
      </c>
      <c r="N294" s="302">
        <f t="shared" si="230"/>
        <v>1.0050000000000208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7.50819831449021</v>
      </c>
      <c r="C303" s="299" t="str">
        <f>CONCATENATE("(",ROUND((B303/$H305)*100,1),")")</f>
        <v>(45.5)</v>
      </c>
      <c r="D303" s="302">
        <f>'Ind T6'!M126</f>
        <v>0.24582233067527512</v>
      </c>
      <c r="E303" s="299" t="str">
        <f>CONCATENATE("(",ROUND((D303/$H305)*100,1),")")</f>
        <v>(1.5)</v>
      </c>
      <c r="F303" s="302">
        <f>'Ind T6'!N126</f>
        <v>0.3935070305047097</v>
      </c>
      <c r="G303" s="299" t="str">
        <f>CONCATENATE("(",ROUND((F303/$H305)*100,1),")")</f>
        <v>(2.4)</v>
      </c>
      <c r="H303" s="302">
        <f>SUM(B303,D303,F303)</f>
        <v>8.1475276756701955</v>
      </c>
      <c r="I303" s="299" t="str">
        <f>CONCATENATE("(",ROUND((H303/$H305)*100,1),")")</f>
        <v>(49.4)</v>
      </c>
      <c r="K303" s="302">
        <f>B308-B303</f>
        <v>4.9421516681436017E-3</v>
      </c>
      <c r="L303" s="302">
        <f>D308-D303</f>
        <v>1.0283549632525785E-2</v>
      </c>
      <c r="M303" s="302">
        <f>F308-F303</f>
        <v>2.0202468465020273E-2</v>
      </c>
      <c r="N303" s="302">
        <f>SUM(K303:M303)</f>
        <v>3.542816976568966E-2</v>
      </c>
    </row>
    <row r="304" spans="1:14" x14ac:dyDescent="0.2">
      <c r="A304" s="282" t="s">
        <v>365</v>
      </c>
      <c r="B304" s="302">
        <f>'Ind T6'!L125</f>
        <v>5.9781695202007157</v>
      </c>
      <c r="C304" s="299" t="str">
        <f>CONCATENATE("(",ROUND((B304/$H305)*100,1),")")</f>
        <v>(36.2)</v>
      </c>
      <c r="D304" s="302">
        <f>'Ind T6'!M125</f>
        <v>2.2414787926300224</v>
      </c>
      <c r="E304" s="299" t="str">
        <f>CONCATENATE("(",ROUND((D304/$H305)*100,1),")")</f>
        <v>(13.6)</v>
      </c>
      <c r="F304" s="302">
        <f>'Ind T6'!N125</f>
        <v>0.13582401149906298</v>
      </c>
      <c r="G304" s="299" t="str">
        <f>CONCATENATE("(",ROUND((F304/$H305)*100,1),")")</f>
        <v>(0.8)</v>
      </c>
      <c r="H304" s="302">
        <f t="shared" ref="H304" si="231">SUM(B304,D304,F304)</f>
        <v>8.355472324329801</v>
      </c>
      <c r="I304" s="299" t="str">
        <f>CONCATENATE("(",ROUND((H304/$H305)*100,1),")")</f>
        <v>(50.6)</v>
      </c>
      <c r="K304" s="302">
        <f t="shared" ref="K304:K305" si="232">B309-B304</f>
        <v>-2.117352154639196E-2</v>
      </c>
      <c r="L304" s="302">
        <f t="shared" ref="L304:L305" si="233">D309-D304</f>
        <v>-3.1967867060821664E-2</v>
      </c>
      <c r="M304" s="302">
        <f t="shared" ref="M304:M305" si="234">F309-F304</f>
        <v>5.7132188415345009E-3</v>
      </c>
      <c r="N304" s="302">
        <f t="shared" ref="N304:N305" si="235">SUM(K304:M304)</f>
        <v>-4.7428169765679123E-2</v>
      </c>
    </row>
    <row r="305" spans="1:14" x14ac:dyDescent="0.2">
      <c r="A305" s="282" t="s">
        <v>363</v>
      </c>
      <c r="B305" s="302">
        <f>SUM(B303:B304)</f>
        <v>13.486367834690926</v>
      </c>
      <c r="C305" s="299" t="str">
        <f>CONCATENATE("(",ROUND((B305/$H305)*100,1),")")</f>
        <v>(81.7)</v>
      </c>
      <c r="D305" s="302">
        <f>SUM(D303:D304)</f>
        <v>2.4873011233052975</v>
      </c>
      <c r="E305" s="299" t="str">
        <f>CONCATENATE("(",ROUND((D305/$H305)*100,1),")")</f>
        <v>(15.1)</v>
      </c>
      <c r="F305" s="302">
        <f>SUM(F303:F304)</f>
        <v>0.52933104200377268</v>
      </c>
      <c r="G305" s="299" t="str">
        <f>CONCATENATE("(",ROUND((F305/$H305)*100,1),")")</f>
        <v>(3.2)</v>
      </c>
      <c r="H305" s="302">
        <f>SUM(H303:H304)</f>
        <v>16.502999999999997</v>
      </c>
      <c r="I305" s="299" t="str">
        <f>CONCATENATE("(",ROUND((H305/$H305)*100,1),")")</f>
        <v>(100)</v>
      </c>
      <c r="K305" s="302">
        <f t="shared" si="232"/>
        <v>-1.6231369878248358E-2</v>
      </c>
      <c r="L305" s="302">
        <f t="shared" si="233"/>
        <v>-2.1684317428296129E-2</v>
      </c>
      <c r="M305" s="302">
        <f t="shared" si="234"/>
        <v>2.5915687306554802E-2</v>
      </c>
      <c r="N305" s="302">
        <f t="shared" si="235"/>
        <v>-1.1999999999989686E-2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7.5131404661583536</v>
      </c>
      <c r="C308" s="299" t="str">
        <f>CONCATENATE("(",ROUND((B308/$H310)*100,1),")")</f>
        <v>(45.6)</v>
      </c>
      <c r="D308" s="302">
        <f>'Ind T6'!R126</f>
        <v>0.2561058803078009</v>
      </c>
      <c r="E308" s="299" t="str">
        <f>CONCATENATE("(",ROUND((D308/$H310)*100,1),")")</f>
        <v>(1.6)</v>
      </c>
      <c r="F308" s="302">
        <f>'Ind T6'!S126</f>
        <v>0.41370949896972997</v>
      </c>
      <c r="G308" s="299" t="str">
        <f>CONCATENATE("(",ROUND((F308/$H310)*100,1),")")</f>
        <v>(2.5)</v>
      </c>
      <c r="H308" s="302">
        <f>SUM(B308,D308,F308)</f>
        <v>8.1829558454358846</v>
      </c>
      <c r="I308" s="299" t="str">
        <f>CONCATENATE("(",ROUND((H308/$H310)*100,1),")")</f>
        <v>(49.6)</v>
      </c>
      <c r="K308" s="302">
        <f>B313-B308</f>
        <v>-0.19958504080637418</v>
      </c>
      <c r="L308" s="302">
        <f>D313-D308</f>
        <v>1.0535169787990184E-2</v>
      </c>
      <c r="M308" s="302">
        <f>F313-F308</f>
        <v>5.1318890915566517E-3</v>
      </c>
      <c r="N308" s="302">
        <f>SUM(K308:M308)</f>
        <v>-0.18391798192682735</v>
      </c>
    </row>
    <row r="309" spans="1:14" x14ac:dyDescent="0.2">
      <c r="A309" s="282" t="s">
        <v>365</v>
      </c>
      <c r="B309" s="302">
        <f>'Ind T6'!Q125</f>
        <v>5.9569959986543237</v>
      </c>
      <c r="C309" s="299" t="str">
        <f>CONCATENATE("(",ROUND((B309/$H310)*100,1),")")</f>
        <v>(36.1)</v>
      </c>
      <c r="D309" s="302">
        <f>'Ind T6'!R125</f>
        <v>2.2095109255692007</v>
      </c>
      <c r="E309" s="299" t="str">
        <f>CONCATENATE("(",ROUND((D309/$H310)*100,1),")")</f>
        <v>(13.4)</v>
      </c>
      <c r="F309" s="302">
        <f>'Ind T6'!S125</f>
        <v>0.14153723034059748</v>
      </c>
      <c r="G309" s="299" t="str">
        <f>CONCATENATE("(",ROUND((F309/$H310)*100,1),")")</f>
        <v>(0.9)</v>
      </c>
      <c r="H309" s="302">
        <f t="shared" ref="H309" si="236">SUM(B309,D309,F309)</f>
        <v>8.3080441545641222</v>
      </c>
      <c r="I309" s="299" t="str">
        <f>CONCATENATE("(",ROUND((H309/$H310)*100,1),")")</f>
        <v>(50.4)</v>
      </c>
      <c r="K309" s="302">
        <f t="shared" ref="K309:K310" si="237">B314-B309</f>
        <v>-0.17706229910950988</v>
      </c>
      <c r="L309" s="302">
        <f t="shared" ref="L309:L310" si="238">D314-D309</f>
        <v>-8.5483562854536732E-2</v>
      </c>
      <c r="M309" s="302">
        <f t="shared" ref="M309:M310" si="239">F314-F309</f>
        <v>-1.5361561091171982E-3</v>
      </c>
      <c r="N309" s="302">
        <f t="shared" ref="N309:N310" si="240">SUM(K309:M309)</f>
        <v>-0.26408201807316378</v>
      </c>
    </row>
    <row r="310" spans="1:14" x14ac:dyDescent="0.2">
      <c r="A310" s="282" t="s">
        <v>363</v>
      </c>
      <c r="B310" s="302">
        <f>SUM(B308:B309)</f>
        <v>13.470136464812677</v>
      </c>
      <c r="C310" s="299" t="str">
        <f>CONCATENATE("(",ROUND((B310/$H310)*100,1),")")</f>
        <v>(81.7)</v>
      </c>
      <c r="D310" s="302">
        <f>SUM(D308:D309)</f>
        <v>2.4656168058770014</v>
      </c>
      <c r="E310" s="299" t="str">
        <f>CONCATENATE("(",ROUND((D310/$H310)*100,1),")")</f>
        <v>(15)</v>
      </c>
      <c r="F310" s="302">
        <f>SUM(F308:F309)</f>
        <v>0.55524672931032748</v>
      </c>
      <c r="G310" s="299" t="str">
        <f>CONCATENATE("(",ROUND((F310/$H310)*100,1),")")</f>
        <v>(3.4)</v>
      </c>
      <c r="H310" s="302">
        <f>SUM(H308:H309)</f>
        <v>16.491000000000007</v>
      </c>
      <c r="I310" s="299" t="str">
        <f>CONCATENATE("(",ROUND((H310/$H310)*100,1),")")</f>
        <v>(100)</v>
      </c>
      <c r="K310" s="302">
        <f t="shared" si="237"/>
        <v>-0.37664733991588406</v>
      </c>
      <c r="L310" s="302">
        <f t="shared" si="238"/>
        <v>-7.4948393066546437E-2</v>
      </c>
      <c r="M310" s="302">
        <f t="shared" si="239"/>
        <v>3.5957329824394257E-3</v>
      </c>
      <c r="N310" s="302">
        <f t="shared" si="240"/>
        <v>-0.44799999999999107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7.3135554253519794</v>
      </c>
      <c r="C313" s="299" t="str">
        <f>CONCATENATE("(",ROUND((B313/$H315)*100,1),")")</f>
        <v>(45.6)</v>
      </c>
      <c r="D313" s="302">
        <f>'Ind T6'!W126</f>
        <v>0.26664105009579109</v>
      </c>
      <c r="E313" s="299" t="str">
        <f>CONCATENATE("(",ROUND((D313/$H315)*100,1),")")</f>
        <v>(1.7)</v>
      </c>
      <c r="F313" s="302">
        <f>'Ind T6'!X126</f>
        <v>0.41884138806128662</v>
      </c>
      <c r="G313" s="299" t="str">
        <f>CONCATENATE("(",ROUND((F313/$H315)*100,1),")")</f>
        <v>(2.6)</v>
      </c>
      <c r="H313" s="302">
        <f>SUM(B313,D313,F313)</f>
        <v>7.9990378635090575</v>
      </c>
      <c r="I313" s="299" t="str">
        <f>CONCATENATE("(",ROUND((H313/$H315)*100,1),")")</f>
        <v>(49.9)</v>
      </c>
      <c r="K313" s="302">
        <f>B313-B303</f>
        <v>-0.19464288913823058</v>
      </c>
      <c r="L313" s="302">
        <f>D313-D303</f>
        <v>2.0818719420515969E-2</v>
      </c>
      <c r="M313" s="302">
        <f>F313-F303</f>
        <v>2.5334357556576925E-2</v>
      </c>
      <c r="N313" s="302">
        <f>SUM(K313:M313)</f>
        <v>-0.14848981216113769</v>
      </c>
    </row>
    <row r="314" spans="1:14" x14ac:dyDescent="0.2">
      <c r="A314" s="282" t="s">
        <v>365</v>
      </c>
      <c r="B314" s="302">
        <f>'Ind T6'!V125</f>
        <v>5.7799336995448138</v>
      </c>
      <c r="C314" s="299" t="str">
        <f>CONCATENATE("(",ROUND((B314/$H315)*100,1),")")</f>
        <v>(36)</v>
      </c>
      <c r="D314" s="302">
        <f>'Ind T6'!W125</f>
        <v>2.124027362714664</v>
      </c>
      <c r="E314" s="299" t="str">
        <f>CONCATENATE("(",ROUND((D314/$H315)*100,1),")")</f>
        <v>(13.2)</v>
      </c>
      <c r="F314" s="302">
        <f>'Ind T6'!X125</f>
        <v>0.14000107423148028</v>
      </c>
      <c r="G314" s="299" t="str">
        <f>CONCATENATE("(",ROUND((F314/$H315)*100,1),")")</f>
        <v>(0.9)</v>
      </c>
      <c r="H314" s="302">
        <f t="shared" ref="H314" si="241">SUM(B314,D314,F314)</f>
        <v>8.0439621364909577</v>
      </c>
      <c r="I314" s="299" t="str">
        <f>CONCATENATE("(",ROUND((H314/$H315)*100,1),")")</f>
        <v>(50.1)</v>
      </c>
      <c r="K314" s="302">
        <f t="shared" ref="K314:K315" si="242">B314-B304</f>
        <v>-0.19823582065590184</v>
      </c>
      <c r="L314" s="302">
        <f t="shared" ref="L314:L315" si="243">D314-D304</f>
        <v>-0.1174514299153584</v>
      </c>
      <c r="M314" s="302">
        <f t="shared" ref="M314:M315" si="244">F314-F304</f>
        <v>4.1770627324173026E-3</v>
      </c>
      <c r="N314" s="302">
        <f t="shared" ref="N314:N315" si="245">SUM(K314:M314)</f>
        <v>-0.31151018783884293</v>
      </c>
    </row>
    <row r="315" spans="1:14" x14ac:dyDescent="0.2">
      <c r="A315" s="282" t="s">
        <v>363</v>
      </c>
      <c r="B315" s="302">
        <f>SUM(B313:B314)</f>
        <v>13.093489124896793</v>
      </c>
      <c r="C315" s="299" t="str">
        <f>CONCATENATE("(",ROUND((B315/$H315)*100,1),")")</f>
        <v>(81.6)</v>
      </c>
      <c r="D315" s="302">
        <f>SUM(D313:D314)</f>
        <v>2.3906684128104549</v>
      </c>
      <c r="E315" s="299" t="str">
        <f>CONCATENATE("(",ROUND((D315/$H315)*100,1),")")</f>
        <v>(14.9)</v>
      </c>
      <c r="F315" s="302">
        <f>SUM(F313:F314)</f>
        <v>0.55884246229276691</v>
      </c>
      <c r="G315" s="299" t="str">
        <f>CONCATENATE("(",ROUND((F315/$H315)*100,1),")")</f>
        <v>(3.5)</v>
      </c>
      <c r="H315" s="302">
        <f>SUM(H313:H314)</f>
        <v>16.043000000000013</v>
      </c>
      <c r="I315" s="299" t="str">
        <f>CONCATENATE("(",ROUND((H315/$H315)*100,1),")")</f>
        <v>(100)</v>
      </c>
      <c r="K315" s="302">
        <f t="shared" si="242"/>
        <v>-0.39287870979413242</v>
      </c>
      <c r="L315" s="302">
        <f t="shared" si="243"/>
        <v>-9.6632710494842566E-2</v>
      </c>
      <c r="M315" s="302">
        <f t="shared" si="244"/>
        <v>2.9511420288994228E-2</v>
      </c>
      <c r="N315" s="302">
        <f t="shared" si="245"/>
        <v>-0.45999999999998076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3.0799255865457109</v>
      </c>
      <c r="C324" s="299" t="str">
        <f>CONCATENATE("(",ROUND((B324/$H326)*100,1),")")</f>
        <v>(31.7)</v>
      </c>
      <c r="D324" s="302">
        <f>'Ind T6'!M135</f>
        <v>0.29745828127086826</v>
      </c>
      <c r="E324" s="299" t="str">
        <f>CONCATENATE("(",ROUND((D324/$H326)*100,1),")")</f>
        <v>(3.1)</v>
      </c>
      <c r="F324" s="302">
        <f>'Ind T6'!N135</f>
        <v>0.9170223518063495</v>
      </c>
      <c r="G324" s="299" t="str">
        <f>CONCATENATE("(",ROUND((F324/$H326)*100,1),")")</f>
        <v>(9.4)</v>
      </c>
      <c r="H324" s="302">
        <f>SUM(B324,D324,F324)</f>
        <v>4.2944062196229282</v>
      </c>
      <c r="I324" s="299" t="str">
        <f>CONCATENATE("(",ROUND((H324/$H326)*100,1),")")</f>
        <v>(44.1)</v>
      </c>
      <c r="K324" s="302">
        <f>B329-B324</f>
        <v>-0.33823658267747181</v>
      </c>
      <c r="L324" s="302">
        <f>D329-D324</f>
        <v>-3.2029522246120046E-2</v>
      </c>
      <c r="M324" s="302">
        <f>F329-F324</f>
        <v>-5.7942826110795598E-2</v>
      </c>
      <c r="N324" s="302">
        <f>SUM(K324:M324)</f>
        <v>-0.42820893103438745</v>
      </c>
    </row>
    <row r="325" spans="1:14" x14ac:dyDescent="0.2">
      <c r="A325" s="282" t="s">
        <v>365</v>
      </c>
      <c r="B325" s="302">
        <f>'Ind T6'!L134</f>
        <v>3.8218831042581436</v>
      </c>
      <c r="C325" s="299" t="str">
        <f>CONCATENATE("(",ROUND((B325/$H326)*100,1),")")</f>
        <v>(39.3)</v>
      </c>
      <c r="D325" s="302">
        <f>'Ind T6'!M134</f>
        <v>1.1705878106521084</v>
      </c>
      <c r="E325" s="299" t="str">
        <f>CONCATENATE("(",ROUND((D325/$H326)*100,1),")")</f>
        <v>(12)</v>
      </c>
      <c r="F325" s="302">
        <f>'Ind T6'!N134</f>
        <v>0.44112286546680224</v>
      </c>
      <c r="G325" s="299" t="str">
        <f>CONCATENATE("(",ROUND((F325/$H326)*100,1),")")</f>
        <v>(4.5)</v>
      </c>
      <c r="H325" s="302">
        <f t="shared" ref="H325" si="246">SUM(B325,D325,F325)</f>
        <v>5.4335937803770538</v>
      </c>
      <c r="I325" s="299" t="str">
        <f>CONCATENATE("(",ROUND((H325/$H326)*100,1),")")</f>
        <v>(55.9)</v>
      </c>
      <c r="K325" s="302">
        <f t="shared" ref="K325:K326" si="247">B330-B325</f>
        <v>-0.29595733851382722</v>
      </c>
      <c r="L325" s="302">
        <f t="shared" ref="L325:L326" si="248">D330-D325</f>
        <v>-0.17319342648768132</v>
      </c>
      <c r="M325" s="302">
        <f t="shared" ref="M325:M326" si="249">F330-F325</f>
        <v>-4.2640303964102011E-2</v>
      </c>
      <c r="N325" s="302">
        <f t="shared" ref="N325:N326" si="250">SUM(K325:M325)</f>
        <v>-0.51179106896561055</v>
      </c>
    </row>
    <row r="326" spans="1:14" x14ac:dyDescent="0.2">
      <c r="A326" s="282" t="s">
        <v>363</v>
      </c>
      <c r="B326" s="302">
        <f>SUM(B324:B325)</f>
        <v>6.9018086908038541</v>
      </c>
      <c r="C326" s="299" t="str">
        <f>CONCATENATE("(",ROUND((B326/$H326)*100,1),")")</f>
        <v>(70.9)</v>
      </c>
      <c r="D326" s="302">
        <f>SUM(D324:D325)</f>
        <v>1.4680460919229765</v>
      </c>
      <c r="E326" s="299" t="str">
        <f>CONCATENATE("(",ROUND((D326/$H326)*100,1),")")</f>
        <v>(15.1)</v>
      </c>
      <c r="F326" s="302">
        <f>SUM(F324:F325)</f>
        <v>1.3581452172731519</v>
      </c>
      <c r="G326" s="299" t="str">
        <f>CONCATENATE("(",ROUND((F326/$H326)*100,1),")")</f>
        <v>(14)</v>
      </c>
      <c r="H326" s="302">
        <f>SUM(H324:H325)</f>
        <v>9.727999999999982</v>
      </c>
      <c r="I326" s="299" t="str">
        <f>CONCATENATE("(",ROUND((H326/$H326)*100,1),")")</f>
        <v>(100)</v>
      </c>
      <c r="K326" s="302">
        <f t="shared" si="247"/>
        <v>-0.63419392119129903</v>
      </c>
      <c r="L326" s="302">
        <f t="shared" si="248"/>
        <v>-0.20522294873380131</v>
      </c>
      <c r="M326" s="302">
        <f t="shared" si="249"/>
        <v>-0.10058313007489783</v>
      </c>
      <c r="N326" s="302">
        <f t="shared" si="250"/>
        <v>-0.93999999999999817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2.7416890038682391</v>
      </c>
      <c r="C329" s="299" t="str">
        <f>CONCATENATE("(",ROUND((B329/$H331)*100,1),")")</f>
        <v>(31.2)</v>
      </c>
      <c r="D329" s="302">
        <f>'Ind T6'!R135</f>
        <v>0.26542875902474822</v>
      </c>
      <c r="E329" s="299" t="str">
        <f>CONCATENATE("(",ROUND((D329/$H331)*100,1),")")</f>
        <v>(3)</v>
      </c>
      <c r="F329" s="302">
        <f>'Ind T6'!S135</f>
        <v>0.8590795256955539</v>
      </c>
      <c r="G329" s="299" t="str">
        <f>CONCATENATE("(",ROUND((F329/$H331)*100,1),")")</f>
        <v>(9.8)</v>
      </c>
      <c r="H329" s="302">
        <f>SUM(B329,D329,F329)</f>
        <v>3.8661972885885412</v>
      </c>
      <c r="I329" s="299" t="str">
        <f>CONCATENATE("(",ROUND((H329/$H331)*100,1),")")</f>
        <v>(44)</v>
      </c>
      <c r="K329" s="302">
        <f>B334-B329</f>
        <v>-5.8912513653259335E-2</v>
      </c>
      <c r="L329" s="302">
        <f>D334-D329</f>
        <v>-9.3444749405957594E-4</v>
      </c>
      <c r="M329" s="302">
        <f>F334-F329</f>
        <v>5.4350476419582128E-2</v>
      </c>
      <c r="N329" s="302">
        <f>SUM(K329:M329)</f>
        <v>-5.4964847277367834E-3</v>
      </c>
    </row>
    <row r="330" spans="1:14" x14ac:dyDescent="0.2">
      <c r="A330" s="282" t="s">
        <v>365</v>
      </c>
      <c r="B330" s="302">
        <f>'Ind T6'!Q134</f>
        <v>3.5259257657443164</v>
      </c>
      <c r="C330" s="299" t="str">
        <f>CONCATENATE("(",ROUND((B330/$H331)*100,1),")")</f>
        <v>(40.1)</v>
      </c>
      <c r="D330" s="302">
        <f>'Ind T6'!R134</f>
        <v>0.99739438416442705</v>
      </c>
      <c r="E330" s="299" t="str">
        <f>CONCATENATE("(",ROUND((D330/$H331)*100,1),")")</f>
        <v>(11.3)</v>
      </c>
      <c r="F330" s="302">
        <f>'Ind T6'!S134</f>
        <v>0.39848256150270023</v>
      </c>
      <c r="G330" s="299" t="str">
        <f>CONCATENATE("(",ROUND((F330/$H331)*100,1),")")</f>
        <v>(4.5)</v>
      </c>
      <c r="H330" s="302">
        <f t="shared" ref="H330" si="251">SUM(B330,D330,F330)</f>
        <v>4.9218027114114431</v>
      </c>
      <c r="I330" s="299" t="str">
        <f>CONCATENATE("(",ROUND((H330/$H331)*100,1),")")</f>
        <v>(56)</v>
      </c>
      <c r="K330" s="302">
        <f t="shared" ref="K330:K331" si="252">B335-B330</f>
        <v>0.16969937095992105</v>
      </c>
      <c r="L330" s="302">
        <f t="shared" ref="L330:L331" si="253">D335-D330</f>
        <v>-0.10364452326082307</v>
      </c>
      <c r="M330" s="302">
        <f t="shared" ref="M330:M331" si="254">F335-F330</f>
        <v>-5.5583629713515936E-3</v>
      </c>
      <c r="N330" s="302">
        <f t="shared" ref="N330:N331" si="255">SUM(K330:M330)</f>
        <v>6.049648472774638E-2</v>
      </c>
    </row>
    <row r="331" spans="1:14" x14ac:dyDescent="0.2">
      <c r="A331" s="282" t="s">
        <v>363</v>
      </c>
      <c r="B331" s="302">
        <f>SUM(B329:B330)</f>
        <v>6.267614769612555</v>
      </c>
      <c r="C331" s="299" t="str">
        <f>CONCATENATE("(",ROUND((B331/$H331)*100,1),")")</f>
        <v>(71.3)</v>
      </c>
      <c r="D331" s="302">
        <f>SUM(D329:D330)</f>
        <v>1.2628231431891752</v>
      </c>
      <c r="E331" s="299" t="str">
        <f>CONCATENATE("(",ROUND((D331/$H331)*100,1),")")</f>
        <v>(14.4)</v>
      </c>
      <c r="F331" s="302">
        <f>SUM(F329:F330)</f>
        <v>1.257562087198254</v>
      </c>
      <c r="G331" s="299" t="str">
        <f>CONCATENATE("(",ROUND((F331/$H331)*100,1),")")</f>
        <v>(14.3)</v>
      </c>
      <c r="H331" s="302">
        <f>SUM(H329:H330)</f>
        <v>8.7879999999999843</v>
      </c>
      <c r="I331" s="299" t="str">
        <f>CONCATENATE("(",ROUND((H331/$H331)*100,1),")")</f>
        <v>(100)</v>
      </c>
      <c r="K331" s="302">
        <f t="shared" si="252"/>
        <v>0.11078685730666216</v>
      </c>
      <c r="L331" s="302">
        <f t="shared" si="253"/>
        <v>-0.10457897075488254</v>
      </c>
      <c r="M331" s="302">
        <f t="shared" si="254"/>
        <v>4.8792113448230534E-2</v>
      </c>
      <c r="N331" s="302">
        <f t="shared" si="255"/>
        <v>5.5000000000010152E-2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2.6827764902149798</v>
      </c>
      <c r="C334" s="299" t="str">
        <f>CONCATENATE("(",ROUND((B334/$H336)*100,1),")")</f>
        <v>(30.3)</v>
      </c>
      <c r="D334" s="302">
        <f>'Ind T6'!W135</f>
        <v>0.26449431153068864</v>
      </c>
      <c r="E334" s="299" t="str">
        <f>CONCATENATE("(",ROUND((D334/$H336)*100,1),")")</f>
        <v>(3)</v>
      </c>
      <c r="F334" s="302">
        <f>'Ind T6'!X135</f>
        <v>0.91343000211513603</v>
      </c>
      <c r="G334" s="299" t="str">
        <f>CONCATENATE("(",ROUND((F334/$H336)*100,1),")")</f>
        <v>(10.3)</v>
      </c>
      <c r="H334" s="302">
        <f>SUM(B334,D334,F334)</f>
        <v>3.8607008038608046</v>
      </c>
      <c r="I334" s="299" t="str">
        <f>CONCATENATE("(",ROUND((H334/$H336)*100,1),")")</f>
        <v>(43.7)</v>
      </c>
      <c r="K334" s="302">
        <f>B334-B324</f>
        <v>-0.39714909633073114</v>
      </c>
      <c r="L334" s="302">
        <f>D334-D324</f>
        <v>-3.2963969740179622E-2</v>
      </c>
      <c r="M334" s="302">
        <f>F334-F324</f>
        <v>-3.59234969121347E-3</v>
      </c>
      <c r="N334" s="302">
        <f>SUM(K334:M334)</f>
        <v>-0.43370541576212424</v>
      </c>
    </row>
    <row r="335" spans="1:14" x14ac:dyDescent="0.2">
      <c r="A335" s="282" t="s">
        <v>365</v>
      </c>
      <c r="B335" s="302">
        <f>'Ind T6'!V134</f>
        <v>3.6956251367042374</v>
      </c>
      <c r="C335" s="299" t="str">
        <f>CONCATENATE("(",ROUND((B335/$H336)*100,1),")")</f>
        <v>(41.8)</v>
      </c>
      <c r="D335" s="302">
        <f>'Ind T6'!W134</f>
        <v>0.89374986090360398</v>
      </c>
      <c r="E335" s="299" t="str">
        <f>CONCATENATE("(",ROUND((D335/$H336)*100,1),")")</f>
        <v>(10.1)</v>
      </c>
      <c r="F335" s="302">
        <f>'Ind T6'!X134</f>
        <v>0.39292419853134863</v>
      </c>
      <c r="G335" s="299" t="str">
        <f>CONCATENATE("(",ROUND((F335/$H336)*100,1),")")</f>
        <v>(4.4)</v>
      </c>
      <c r="H335" s="302">
        <f>SUM(B335,D335,F335)</f>
        <v>4.9822991961391896</v>
      </c>
      <c r="I335" s="299" t="str">
        <f>CONCATENATE("(",ROUND((H335/$H336)*100,1),")")</f>
        <v>(56.3)</v>
      </c>
      <c r="K335" s="302">
        <f t="shared" ref="K335:K336" si="256">B335-B325</f>
        <v>-0.12625796755390617</v>
      </c>
      <c r="L335" s="302">
        <f t="shared" ref="L335:L336" si="257">D335-D325</f>
        <v>-0.2768379497485044</v>
      </c>
      <c r="M335" s="302">
        <f t="shared" ref="M335:M336" si="258">F335-F325</f>
        <v>-4.8198666935453605E-2</v>
      </c>
      <c r="N335" s="302">
        <f t="shared" ref="N335:N336" si="259">SUM(K335:M335)</f>
        <v>-0.45129458423786417</v>
      </c>
    </row>
    <row r="336" spans="1:14" x14ac:dyDescent="0.2">
      <c r="A336" s="282" t="s">
        <v>363</v>
      </c>
      <c r="B336" s="302">
        <f>SUM(B334:B335)</f>
        <v>6.3784016269192172</v>
      </c>
      <c r="C336" s="299" t="str">
        <f>CONCATENATE("(",ROUND((B336/$H336)*100,1),")")</f>
        <v>(72.1)</v>
      </c>
      <c r="D336" s="302">
        <f>SUM(D334:D335)</f>
        <v>1.1582441724342927</v>
      </c>
      <c r="E336" s="299" t="str">
        <f>CONCATENATE("(",ROUND((D336/$H336)*100,1),")")</f>
        <v>(13.1)</v>
      </c>
      <c r="F336" s="302">
        <f>SUM(F334:F335)</f>
        <v>1.3063542006464846</v>
      </c>
      <c r="G336" s="299" t="str">
        <f>CONCATENATE("(",ROUND((F336/$H336)*100,1),")")</f>
        <v>(14.8)</v>
      </c>
      <c r="H336" s="302">
        <f>SUM(H334:H335)</f>
        <v>8.8429999999999946</v>
      </c>
      <c r="I336" s="299" t="str">
        <f>CONCATENATE("(",ROUND((H336/$H336)*100,1),")")</f>
        <v>(100)</v>
      </c>
      <c r="K336" s="302">
        <f t="shared" si="256"/>
        <v>-0.52340706388463687</v>
      </c>
      <c r="L336" s="302">
        <f t="shared" si="257"/>
        <v>-0.30980191948868385</v>
      </c>
      <c r="M336" s="302">
        <f t="shared" si="258"/>
        <v>-5.1791016626667297E-2</v>
      </c>
      <c r="N336" s="302">
        <f t="shared" si="259"/>
        <v>-0.88499999999998802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11.736447925156424</v>
      </c>
      <c r="C345" s="299" t="str">
        <f>CONCATENATE("(",ROUND((B345/$H347)*100,1),")")</f>
        <v>(35.1)</v>
      </c>
      <c r="D345" s="302">
        <f>'Ind T6'!M144</f>
        <v>1.8299133568333275</v>
      </c>
      <c r="E345" s="299" t="str">
        <f>CONCATENATE("(",ROUND((D345/$H347)*100,1),")")</f>
        <v>(5.5)</v>
      </c>
      <c r="F345" s="302">
        <f>'Ind T6'!N144</f>
        <v>3.1197115322188829</v>
      </c>
      <c r="G345" s="299" t="str">
        <f>CONCATENATE("(",ROUND((F345/$H347)*100,1),")")</f>
        <v>(9.3)</v>
      </c>
      <c r="H345" s="302">
        <f>SUM(B345,D345,F345)</f>
        <v>16.686072814208636</v>
      </c>
      <c r="I345" s="299" t="str">
        <f>CONCATENATE("(",ROUND((H345/$H347)*100,1),")")</f>
        <v>(50)</v>
      </c>
      <c r="K345" s="302">
        <f>B350-B345</f>
        <v>0.26314938255383247</v>
      </c>
      <c r="L345" s="302">
        <f>D350-D345</f>
        <v>0.12842051126041842</v>
      </c>
      <c r="M345" s="302">
        <f>F350-F345</f>
        <v>0.14641290598934376</v>
      </c>
      <c r="N345" s="302">
        <f>SUM(K345:M345)</f>
        <v>0.53798279980359465</v>
      </c>
    </row>
    <row r="346" spans="1:14" x14ac:dyDescent="0.2">
      <c r="A346" s="282" t="s">
        <v>365</v>
      </c>
      <c r="B346" s="302">
        <f>'Ind T6'!L143</f>
        <v>8.1299562849404872</v>
      </c>
      <c r="C346" s="299" t="str">
        <f>CONCATENATE("(",ROUND((B346/$H347)*100,1),")")</f>
        <v>(24.3)</v>
      </c>
      <c r="D346" s="302">
        <f>'Ind T6'!M143</f>
        <v>4.9735606292537025</v>
      </c>
      <c r="E346" s="299" t="str">
        <f>CONCATENATE("(",ROUND((D346/$H347)*100,1),")")</f>
        <v>(14.9)</v>
      </c>
      <c r="F346" s="302">
        <f>'Ind T6'!N143</f>
        <v>3.60441027159716</v>
      </c>
      <c r="G346" s="299" t="str">
        <f>CONCATENATE("(",ROUND((F346/$H347)*100,1),")")</f>
        <v>(10.8)</v>
      </c>
      <c r="H346" s="302">
        <f t="shared" ref="H346" si="260">SUM(B346,D346,F346)</f>
        <v>16.707927185791348</v>
      </c>
      <c r="I346" s="299" t="str">
        <f>CONCATENATE("(",ROUND((H346/$H347)*100,1),")")</f>
        <v>(50)</v>
      </c>
      <c r="K346" s="302">
        <f t="shared" ref="K346:K347" si="261">B351-B346</f>
        <v>0.42225144866269027</v>
      </c>
      <c r="L346" s="302">
        <f t="shared" ref="L346:L347" si="262">D351-D346</f>
        <v>0.31600357570431026</v>
      </c>
      <c r="M346" s="302">
        <f t="shared" ref="M346:M347" si="263">F351-F346</f>
        <v>0.28776217582939889</v>
      </c>
      <c r="N346" s="302">
        <f t="shared" ref="N346:N347" si="264">SUM(K346:M346)</f>
        <v>1.0260172001963994</v>
      </c>
    </row>
    <row r="347" spans="1:14" x14ac:dyDescent="0.2">
      <c r="A347" s="282" t="s">
        <v>363</v>
      </c>
      <c r="B347" s="302">
        <f>SUM(B345:B346)</f>
        <v>19.86640421009691</v>
      </c>
      <c r="C347" s="299" t="str">
        <f>CONCATENATE("(",ROUND((B347/$H347)*100,1),")")</f>
        <v>(59.5)</v>
      </c>
      <c r="D347" s="302">
        <f>SUM(D345:D346)</f>
        <v>6.8034739860870301</v>
      </c>
      <c r="E347" s="299" t="str">
        <f>CONCATENATE("(",ROUND((D347/$H347)*100,1),")")</f>
        <v>(20.4)</v>
      </c>
      <c r="F347" s="302">
        <f>SUM(F345:F346)</f>
        <v>6.7241218038160433</v>
      </c>
      <c r="G347" s="299" t="str">
        <f>CONCATENATE("(",ROUND((F347/$H347)*100,1),")")</f>
        <v>(20.1)</v>
      </c>
      <c r="H347" s="302">
        <f>SUM(H345:H346)</f>
        <v>33.393999999999984</v>
      </c>
      <c r="I347" s="299" t="str">
        <f>CONCATENATE("(",ROUND((H347/$H347)*100,1),")")</f>
        <v>(100)</v>
      </c>
      <c r="K347" s="302">
        <f t="shared" si="261"/>
        <v>0.68540083121652629</v>
      </c>
      <c r="L347" s="302">
        <f t="shared" si="262"/>
        <v>0.44442408696472846</v>
      </c>
      <c r="M347" s="302">
        <f t="shared" si="263"/>
        <v>0.43417508181874176</v>
      </c>
      <c r="N347" s="302">
        <f t="shared" si="264"/>
        <v>1.5639999999999965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11.999597307710257</v>
      </c>
      <c r="C350" s="299" t="str">
        <f>CONCATENATE("(",ROUND((B350/$H352)*100,1),")")</f>
        <v>(34.3)</v>
      </c>
      <c r="D350" s="302">
        <f>'Ind T6'!R144</f>
        <v>1.9583338680937459</v>
      </c>
      <c r="E350" s="299" t="str">
        <f>CONCATENATE("(",ROUND((D350/$H352)*100,1),")")</f>
        <v>(5.6)</v>
      </c>
      <c r="F350" s="302">
        <f>'Ind T6'!S144</f>
        <v>3.2661244382082266</v>
      </c>
      <c r="G350" s="299" t="str">
        <f>CONCATENATE("(",ROUND((F350/$H352)*100,1),")")</f>
        <v>(9.3)</v>
      </c>
      <c r="H350" s="302">
        <f>SUM(B350,D350,F350)</f>
        <v>17.224055614012229</v>
      </c>
      <c r="I350" s="299" t="str">
        <f>CONCATENATE("(",ROUND((H350/$H352)*100,1),")")</f>
        <v>(49.3)</v>
      </c>
      <c r="K350" s="302">
        <f>B355-B350</f>
        <v>0.34339566031697188</v>
      </c>
      <c r="L350" s="302">
        <f>D355-D350</f>
        <v>0.21244180291880976</v>
      </c>
      <c r="M350" s="302">
        <f>F355-F350</f>
        <v>0.20843409971285887</v>
      </c>
      <c r="N350" s="302">
        <f>SUM(K350:M350)</f>
        <v>0.76427156294864051</v>
      </c>
    </row>
    <row r="351" spans="1:14" x14ac:dyDescent="0.2">
      <c r="A351" s="282" t="s">
        <v>365</v>
      </c>
      <c r="B351" s="302">
        <f>'Ind T6'!Q143</f>
        <v>8.5522077336031774</v>
      </c>
      <c r="C351" s="299" t="str">
        <f>CONCATENATE("(",ROUND((B351/$H352)*100,1),")")</f>
        <v>(24.5)</v>
      </c>
      <c r="D351" s="302">
        <f>'Ind T6'!R143</f>
        <v>5.2895642049580127</v>
      </c>
      <c r="E351" s="299" t="str">
        <f>CONCATENATE("(",ROUND((D351/$H352)*100,1),")")</f>
        <v>(15.1)</v>
      </c>
      <c r="F351" s="302">
        <f>'Ind T6'!S143</f>
        <v>3.8921724474265589</v>
      </c>
      <c r="G351" s="299" t="str">
        <f>CONCATENATE("(",ROUND((F351/$H352)*100,1),")")</f>
        <v>(11.1)</v>
      </c>
      <c r="H351" s="302">
        <f t="shared" ref="H351" si="265">SUM(B351,D351,F351)</f>
        <v>17.733944385987751</v>
      </c>
      <c r="I351" s="299" t="str">
        <f>CONCATENATE("(",ROUND((H351/$H352)*100,1),")")</f>
        <v>(50.7)</v>
      </c>
      <c r="K351" s="302">
        <f t="shared" ref="K351:K352" si="266">B356-B351</f>
        <v>0.50320527372946877</v>
      </c>
      <c r="L351" s="302">
        <f t="shared" ref="L351:L352" si="267">D356-D351</f>
        <v>0.39390045897655046</v>
      </c>
      <c r="M351" s="302">
        <f t="shared" ref="M351:M352" si="268">F356-F351</f>
        <v>0.42062270434530946</v>
      </c>
      <c r="N351" s="302">
        <f t="shared" ref="N351:N352" si="269">SUM(K351:M351)</f>
        <v>1.3177284370513287</v>
      </c>
    </row>
    <row r="352" spans="1:14" x14ac:dyDescent="0.2">
      <c r="A352" s="282" t="s">
        <v>363</v>
      </c>
      <c r="B352" s="302">
        <f>SUM(B350:B351)</f>
        <v>20.551805041313436</v>
      </c>
      <c r="C352" s="299" t="str">
        <f>CONCATENATE("(",ROUND((B352/$H352)*100,1),")")</f>
        <v>(58.8)</v>
      </c>
      <c r="D352" s="302">
        <f>SUM(D350:D351)</f>
        <v>7.2478980730517586</v>
      </c>
      <c r="E352" s="299" t="str">
        <f>CONCATENATE("(",ROUND((D352/$H352)*100,1),")")</f>
        <v>(20.7)</v>
      </c>
      <c r="F352" s="302">
        <f>SUM(F350:F351)</f>
        <v>7.1582968856347851</v>
      </c>
      <c r="G352" s="299" t="str">
        <f>CONCATENATE("(",ROUND((F352/$H352)*100,1),")")</f>
        <v>(20.5)</v>
      </c>
      <c r="H352" s="302">
        <f>SUM(H350:H351)</f>
        <v>34.957999999999984</v>
      </c>
      <c r="I352" s="299" t="str">
        <f>CONCATENATE("(",ROUND((H352/$H352)*100,1),")")</f>
        <v>(100)</v>
      </c>
      <c r="K352" s="302">
        <f t="shared" si="266"/>
        <v>0.84660093404643888</v>
      </c>
      <c r="L352" s="302">
        <f t="shared" si="267"/>
        <v>0.60634226189536022</v>
      </c>
      <c r="M352" s="302">
        <f t="shared" si="268"/>
        <v>0.62905680405816877</v>
      </c>
      <c r="N352" s="302">
        <f t="shared" si="269"/>
        <v>2.0819999999999679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12.342992968027229</v>
      </c>
      <c r="C355" s="299" t="str">
        <f>CONCATENATE("(",ROUND((B355/$H357)*100,1),")")</f>
        <v>(33.3)</v>
      </c>
      <c r="D355" s="302">
        <f>'Ind T6'!W144</f>
        <v>2.1707756710125556</v>
      </c>
      <c r="E355" s="299" t="str">
        <f>CONCATENATE("(",ROUND((D355/$H357)*100,1),")")</f>
        <v>(5.9)</v>
      </c>
      <c r="F355" s="302">
        <f>'Ind T6'!X144</f>
        <v>3.4745585379210855</v>
      </c>
      <c r="G355" s="299" t="str">
        <f>CONCATENATE("(",ROUND((F355/$H357)*100,1),")")</f>
        <v>(9.4)</v>
      </c>
      <c r="H355" s="302">
        <f>SUM(B355,D355,F355)</f>
        <v>17.988327176960873</v>
      </c>
      <c r="I355" s="299" t="str">
        <f>CONCATENATE("(",ROUND((H355/$H357)*100,1),")")</f>
        <v>(48.6)</v>
      </c>
      <c r="K355" s="302">
        <f>B355-B345</f>
        <v>0.60654504287080435</v>
      </c>
      <c r="L355" s="302">
        <f>D355-D345</f>
        <v>0.34086231417922819</v>
      </c>
      <c r="M355" s="302">
        <f>F355-F345</f>
        <v>0.35484700570220262</v>
      </c>
      <c r="N355" s="302">
        <f>SUM(K355:M355)</f>
        <v>1.3022543627522352</v>
      </c>
    </row>
    <row r="356" spans="1:14" x14ac:dyDescent="0.2">
      <c r="A356" s="282" t="s">
        <v>365</v>
      </c>
      <c r="B356" s="302">
        <f>'Ind T6'!V143</f>
        <v>9.0554130073326462</v>
      </c>
      <c r="C356" s="299" t="str">
        <f>CONCATENATE("(",ROUND((B356/$H357)*100,1),")")</f>
        <v>(24.4)</v>
      </c>
      <c r="D356" s="302">
        <f>'Ind T6'!W143</f>
        <v>5.6834646639345632</v>
      </c>
      <c r="E356" s="299" t="str">
        <f>CONCATENATE("(",ROUND((D356/$H357)*100,1),")")</f>
        <v>(15.3)</v>
      </c>
      <c r="F356" s="302">
        <f>'Ind T6'!X143</f>
        <v>4.3127951517718683</v>
      </c>
      <c r="G356" s="299" t="str">
        <f>CONCATENATE("(",ROUND((F356/$H357)*100,1),")")</f>
        <v>(11.6)</v>
      </c>
      <c r="H356" s="302">
        <f t="shared" ref="H356" si="270">SUM(B356,D356,F356)</f>
        <v>19.051672823039077</v>
      </c>
      <c r="I356" s="299" t="str">
        <f>CONCATENATE("(",ROUND((H356/$H357)*100,1),")")</f>
        <v>(51.4)</v>
      </c>
      <c r="K356" s="302">
        <f t="shared" ref="K356:K357" si="271">B356-B346</f>
        <v>0.92545672239215904</v>
      </c>
      <c r="L356" s="302">
        <f t="shared" ref="L356:L357" si="272">D356-D346</f>
        <v>0.70990403468086072</v>
      </c>
      <c r="M356" s="302">
        <f t="shared" ref="M356:M357" si="273">F356-F346</f>
        <v>0.70838488017470835</v>
      </c>
      <c r="N356" s="302">
        <f t="shared" ref="N356:N357" si="274">SUM(K356:M356)</f>
        <v>2.3437456372477281</v>
      </c>
    </row>
    <row r="357" spans="1:14" x14ac:dyDescent="0.2">
      <c r="A357" s="282" t="s">
        <v>363</v>
      </c>
      <c r="B357" s="302">
        <f>SUM(B355:B356)</f>
        <v>21.398405975359875</v>
      </c>
      <c r="C357" s="299" t="str">
        <f>CONCATENATE("(",ROUND((B357/$H357)*100,1),")")</f>
        <v>(57.8)</v>
      </c>
      <c r="D357" s="302">
        <f>SUM(D355:D356)</f>
        <v>7.8542403349471188</v>
      </c>
      <c r="E357" s="299" t="str">
        <f>CONCATENATE("(",ROUND((D357/$H357)*100,1),")")</f>
        <v>(21.2)</v>
      </c>
      <c r="F357" s="302">
        <f>SUM(F355:F356)</f>
        <v>7.7873536896929538</v>
      </c>
      <c r="G357" s="299" t="str">
        <f>CONCATENATE("(",ROUND((F357/$H357)*100,1),")")</f>
        <v>(21)</v>
      </c>
      <c r="H357" s="302">
        <f>SUM(H355:H356)</f>
        <v>37.039999999999949</v>
      </c>
      <c r="I357" s="299" t="str">
        <f>CONCATENATE("(",ROUND((H357/$H357)*100,1),")")</f>
        <v>(100)</v>
      </c>
      <c r="K357" s="302">
        <f t="shared" si="271"/>
        <v>1.5320017652629652</v>
      </c>
      <c r="L357" s="302">
        <f t="shared" si="272"/>
        <v>1.0507663488600887</v>
      </c>
      <c r="M357" s="302">
        <f t="shared" si="273"/>
        <v>1.0632318858769105</v>
      </c>
      <c r="N357" s="302">
        <f t="shared" si="274"/>
        <v>3.6459999999999644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7.6912133426614986</v>
      </c>
      <c r="C366" s="299" t="str">
        <f>CONCATENATE("(",ROUND((B366/$H368)*100,1),")")</f>
        <v>(32.8)</v>
      </c>
      <c r="D366" s="302">
        <f>'Ind T6'!M153</f>
        <v>2.4122609298900071</v>
      </c>
      <c r="E366" s="299" t="str">
        <f>CONCATENATE("(",ROUND((D366/$H368)*100,1),")")</f>
        <v>(10.3)</v>
      </c>
      <c r="F366" s="302">
        <f>'Ind T6'!N153</f>
        <v>2.1829065974286275</v>
      </c>
      <c r="G366" s="299" t="str">
        <f>CONCATENATE("(",ROUND((F366/$H368)*100,1),")")</f>
        <v>(9.3)</v>
      </c>
      <c r="H366" s="302">
        <f>SUM(B366,D366,F366)</f>
        <v>12.286380869980132</v>
      </c>
      <c r="I366" s="299" t="str">
        <f>CONCATENATE("(",ROUND((H366/$H368)*100,1),")")</f>
        <v>(52.3)</v>
      </c>
      <c r="K366" s="302">
        <f>B371-B366</f>
        <v>1.0651465158283173</v>
      </c>
      <c r="L366" s="302">
        <f>D371-D366</f>
        <v>0.32867920424757102</v>
      </c>
      <c r="M366" s="302">
        <f>F371-F366</f>
        <v>0.26335596596970712</v>
      </c>
      <c r="N366" s="302">
        <f>SUM(K366:M366)</f>
        <v>1.6571816860455955</v>
      </c>
    </row>
    <row r="367" spans="1:14" x14ac:dyDescent="0.2">
      <c r="A367" s="282" t="s">
        <v>365</v>
      </c>
      <c r="B367" s="302">
        <f>'Ind T6'!L152</f>
        <v>4.5250540266827413</v>
      </c>
      <c r="C367" s="299" t="str">
        <f>CONCATENATE("(",ROUND((B367/$H368)*100,1),")")</f>
        <v>(19.3)</v>
      </c>
      <c r="D367" s="302">
        <f>'Ind T6'!M152</f>
        <v>4.1812602008883619</v>
      </c>
      <c r="E367" s="299" t="str">
        <f>CONCATENATE("(",ROUND((D367/$H368)*100,1),")")</f>
        <v>(17.8)</v>
      </c>
      <c r="F367" s="302">
        <f>'Ind T6'!N152</f>
        <v>2.4813049024487297</v>
      </c>
      <c r="G367" s="299" t="str">
        <f>CONCATENATE("(",ROUND((F367/$H368)*100,1),")")</f>
        <v>(10.6)</v>
      </c>
      <c r="H367" s="302">
        <f t="shared" ref="H367" si="275">SUM(B367,D367,F367)</f>
        <v>11.187619130019833</v>
      </c>
      <c r="I367" s="299" t="str">
        <f>CONCATENATE("(",ROUND((H367/$H368)*100,1),")")</f>
        <v>(47.7)</v>
      </c>
      <c r="K367" s="302">
        <f t="shared" ref="K367:K368" si="276">B372-B367</f>
        <v>0.71942677606477901</v>
      </c>
      <c r="L367" s="302">
        <f t="shared" ref="L367:L368" si="277">D372-D367</f>
        <v>0.48958647204330408</v>
      </c>
      <c r="M367" s="302">
        <f t="shared" ref="M367:M368" si="278">F372-F367</f>
        <v>0.2968050658463679</v>
      </c>
      <c r="N367" s="302">
        <f t="shared" ref="N367:N368" si="279">SUM(K367:M367)</f>
        <v>1.505818313954451</v>
      </c>
    </row>
    <row r="368" spans="1:14" x14ac:dyDescent="0.2">
      <c r="A368" s="282" t="s">
        <v>363</v>
      </c>
      <c r="B368" s="302">
        <f>SUM(B366:B367)</f>
        <v>12.216267369344241</v>
      </c>
      <c r="C368" s="299" t="str">
        <f>CONCATENATE("(",ROUND((B368/$H368)*100,1),")")</f>
        <v>(52)</v>
      </c>
      <c r="D368" s="302">
        <f>SUM(D366:D367)</f>
        <v>6.5935211307783685</v>
      </c>
      <c r="E368" s="299" t="str">
        <f>CONCATENATE("(",ROUND((D368/$H368)*100,1),")")</f>
        <v>(28.1)</v>
      </c>
      <c r="F368" s="302">
        <f>SUM(F366:F367)</f>
        <v>4.6642114998773572</v>
      </c>
      <c r="G368" s="299" t="str">
        <f>CONCATENATE("(",ROUND((F368/$H368)*100,1),")")</f>
        <v>(19.9)</v>
      </c>
      <c r="H368" s="302">
        <f>SUM(H366:H367)</f>
        <v>23.473999999999965</v>
      </c>
      <c r="I368" s="299" t="str">
        <f>CONCATENATE("(",ROUND((H368/$H368)*100,1),")")</f>
        <v>(100)</v>
      </c>
      <c r="K368" s="302">
        <f t="shared" si="276"/>
        <v>1.7845732918930963</v>
      </c>
      <c r="L368" s="302">
        <f t="shared" si="277"/>
        <v>0.81826567629087599</v>
      </c>
      <c r="M368" s="302">
        <f t="shared" si="278"/>
        <v>0.56016103181607502</v>
      </c>
      <c r="N368" s="302">
        <f t="shared" si="279"/>
        <v>3.1630000000000473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8.7563598584898159</v>
      </c>
      <c r="C371" s="299" t="str">
        <f>CONCATENATE("(",ROUND((B371/$H373)*100,1),")")</f>
        <v>(32.9)</v>
      </c>
      <c r="D371" s="302">
        <f>'Ind T6'!R153</f>
        <v>2.7409401341375781</v>
      </c>
      <c r="E371" s="299" t="str">
        <f>CONCATENATE("(",ROUND((D371/$H373)*100,1),")")</f>
        <v>(10.3)</v>
      </c>
      <c r="F371" s="302">
        <f>'Ind T6'!S153</f>
        <v>2.4462625633983346</v>
      </c>
      <c r="G371" s="299" t="str">
        <f>CONCATENATE("(",ROUND((F371/$H373)*100,1),")")</f>
        <v>(9.2)</v>
      </c>
      <c r="H371" s="302">
        <f>SUM(B371,D371,F371)</f>
        <v>13.943562556025729</v>
      </c>
      <c r="I371" s="299" t="str">
        <f>CONCATENATE("(",ROUND((H371/$H373)*100,1),")")</f>
        <v>(52.3)</v>
      </c>
      <c r="K371" s="302">
        <f>B376-B371</f>
        <v>1.0444567982446333</v>
      </c>
      <c r="L371" s="302">
        <f>D376-D371</f>
        <v>0.29870962530579259</v>
      </c>
      <c r="M371" s="302">
        <f>F376-F371</f>
        <v>0.30062486050310877</v>
      </c>
      <c r="N371" s="302">
        <f>SUM(K371:M371)</f>
        <v>1.6437912840535347</v>
      </c>
    </row>
    <row r="372" spans="1:14" x14ac:dyDescent="0.2">
      <c r="A372" s="282" t="s">
        <v>365</v>
      </c>
      <c r="B372" s="302">
        <f>'Ind T6'!Q152</f>
        <v>5.2444808027475203</v>
      </c>
      <c r="C372" s="299" t="str">
        <f>CONCATENATE("(",ROUND((B372/$H373)*100,1),")")</f>
        <v>(19.7)</v>
      </c>
      <c r="D372" s="302">
        <f>'Ind T6'!R152</f>
        <v>4.670846672931666</v>
      </c>
      <c r="E372" s="299" t="str">
        <f>CONCATENATE("(",ROUND((D372/$H373)*100,1),")")</f>
        <v>(17.5)</v>
      </c>
      <c r="F372" s="302">
        <f>'Ind T6'!S152</f>
        <v>2.7781099682950976</v>
      </c>
      <c r="G372" s="299" t="str">
        <f>CONCATENATE("(",ROUND((F372/$H373)*100,1),")")</f>
        <v>(10.4)</v>
      </c>
      <c r="H372" s="302">
        <f t="shared" ref="H372" si="280">SUM(B372,D372,F372)</f>
        <v>12.693437443974284</v>
      </c>
      <c r="I372" s="299" t="str">
        <f>CONCATENATE("(",ROUND((H372/$H373)*100,1),")")</f>
        <v>(47.7)</v>
      </c>
      <c r="K372" s="302">
        <f t="shared" ref="K372:K373" si="281">B377-B372</f>
        <v>0.75640023326691441</v>
      </c>
      <c r="L372" s="302">
        <f t="shared" ref="L372:L373" si="282">D377-D372</f>
        <v>0.37855677260261533</v>
      </c>
      <c r="M372" s="302">
        <f t="shared" ref="M372:M373" si="283">F377-F372</f>
        <v>0.35925171007689949</v>
      </c>
      <c r="N372" s="302">
        <f t="shared" ref="N372:N373" si="284">SUM(K372:M372)</f>
        <v>1.4942087159464292</v>
      </c>
    </row>
    <row r="373" spans="1:14" x14ac:dyDescent="0.2">
      <c r="A373" s="282" t="s">
        <v>363</v>
      </c>
      <c r="B373" s="302">
        <f>SUM(B371:B372)</f>
        <v>14.000840661237337</v>
      </c>
      <c r="C373" s="299" t="str">
        <f>CONCATENATE("(",ROUND((B373/$H373)*100,1),")")</f>
        <v>(52.6)</v>
      </c>
      <c r="D373" s="302">
        <f>SUM(D371:D372)</f>
        <v>7.4117868070692445</v>
      </c>
      <c r="E373" s="299" t="str">
        <f>CONCATENATE("(",ROUND((D373/$H373)*100,1),")")</f>
        <v>(27.8)</v>
      </c>
      <c r="F373" s="302">
        <f>SUM(F371:F372)</f>
        <v>5.2243725316934322</v>
      </c>
      <c r="G373" s="299" t="str">
        <f>CONCATENATE("(",ROUND((F373/$H373)*100,1),")")</f>
        <v>(19.6)</v>
      </c>
      <c r="H373" s="302">
        <f>SUM(H371:H372)</f>
        <v>26.637000000000015</v>
      </c>
      <c r="I373" s="299" t="str">
        <f>CONCATENATE("(",ROUND((H373/$H373)*100,1),")")</f>
        <v>(100)</v>
      </c>
      <c r="K373" s="302">
        <f t="shared" si="281"/>
        <v>1.8008570315115477</v>
      </c>
      <c r="L373" s="302">
        <f t="shared" si="282"/>
        <v>0.67726639790840792</v>
      </c>
      <c r="M373" s="302">
        <f t="shared" si="283"/>
        <v>0.65987657058000782</v>
      </c>
      <c r="N373" s="302">
        <f t="shared" si="284"/>
        <v>3.1379999999999635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9.8008166567344492</v>
      </c>
      <c r="C376" s="299" t="str">
        <f>CONCATENATE("(",ROUND((B376/$H378)*100,1),")")</f>
        <v>(32.9)</v>
      </c>
      <c r="D376" s="302">
        <f>'Ind T6'!W153</f>
        <v>3.0396497594433707</v>
      </c>
      <c r="E376" s="299" t="str">
        <f>CONCATENATE("(",ROUND((D376/$H378)*100,1),")")</f>
        <v>(10.2)</v>
      </c>
      <c r="F376" s="302">
        <f>'Ind T6'!X153</f>
        <v>2.7468874239014434</v>
      </c>
      <c r="G376" s="299" t="str">
        <f>CONCATENATE("(",ROUND((F376/$H378)*100,1),")")</f>
        <v>(9.2)</v>
      </c>
      <c r="H376" s="302">
        <f>SUM(B376,D376,F376)</f>
        <v>15.587353840079263</v>
      </c>
      <c r="I376" s="299" t="str">
        <f>CONCATENATE("(",ROUND((H376/$H378)*100,1),")")</f>
        <v>(52.4)</v>
      </c>
      <c r="K376" s="302">
        <f>B376-B366</f>
        <v>2.1096033140729507</v>
      </c>
      <c r="L376" s="302">
        <f>D376-D366</f>
        <v>0.62738882955336361</v>
      </c>
      <c r="M376" s="302">
        <f>F376-F366</f>
        <v>0.56398082647281589</v>
      </c>
      <c r="N376" s="302">
        <f>SUM(K376:M376)</f>
        <v>3.3009729700991302</v>
      </c>
    </row>
    <row r="377" spans="1:14" x14ac:dyDescent="0.2">
      <c r="A377" s="282" t="s">
        <v>365</v>
      </c>
      <c r="B377" s="302">
        <f>'Ind T6'!V152</f>
        <v>6.0008810360144347</v>
      </c>
      <c r="C377" s="299" t="str">
        <f>CONCATENATE("(",ROUND((B377/$H378)*100,1),")")</f>
        <v>(20.2)</v>
      </c>
      <c r="D377" s="302">
        <f>'Ind T6'!W152</f>
        <v>5.0494034455342813</v>
      </c>
      <c r="E377" s="299" t="str">
        <f>CONCATENATE("(",ROUND((D377/$H378)*100,1),")")</f>
        <v>(17)</v>
      </c>
      <c r="F377" s="302">
        <f>'Ind T6'!X152</f>
        <v>3.1373616783719971</v>
      </c>
      <c r="G377" s="299" t="str">
        <f>CONCATENATE("(",ROUND((F377/$H378)*100,1),")")</f>
        <v>(10.5)</v>
      </c>
      <c r="H377" s="302">
        <f t="shared" ref="H377" si="285">SUM(B377,D377,F377)</f>
        <v>14.187646159920712</v>
      </c>
      <c r="I377" s="299" t="str">
        <f>CONCATENATE("(",ROUND((H377/$H378)*100,1),")")</f>
        <v>(47.6)</v>
      </c>
      <c r="K377" s="302">
        <f t="shared" ref="K377:K378" si="286">B377-B367</f>
        <v>1.4758270093316934</v>
      </c>
      <c r="L377" s="302">
        <f t="shared" ref="L377:L378" si="287">D377-D367</f>
        <v>0.86814324464591941</v>
      </c>
      <c r="M377" s="302">
        <f t="shared" ref="M377:M378" si="288">F377-F367</f>
        <v>0.65605677592326739</v>
      </c>
      <c r="N377" s="302">
        <f t="shared" ref="N377:N378" si="289">SUM(K377:M377)</f>
        <v>3.0000270299008802</v>
      </c>
    </row>
    <row r="378" spans="1:14" x14ac:dyDescent="0.2">
      <c r="A378" s="282" t="s">
        <v>363</v>
      </c>
      <c r="B378" s="302">
        <f>SUM(B376:B377)</f>
        <v>15.801697692748885</v>
      </c>
      <c r="C378" s="299" t="str">
        <f>CONCATENATE("(",ROUND((B378/$H378)*100,1),")")</f>
        <v>(53.1)</v>
      </c>
      <c r="D378" s="302">
        <f>SUM(D376:D377)</f>
        <v>8.0890532049776525</v>
      </c>
      <c r="E378" s="299" t="str">
        <f>CONCATENATE("(",ROUND((D378/$H378)*100,1),")")</f>
        <v>(27.2)</v>
      </c>
      <c r="F378" s="302">
        <f>SUM(F376:F377)</f>
        <v>5.88424910227344</v>
      </c>
      <c r="G378" s="299" t="str">
        <f>CONCATENATE("(",ROUND((F378/$H378)*100,1),")")</f>
        <v>(19.8)</v>
      </c>
      <c r="H378" s="302">
        <f>SUM(H376:H377)</f>
        <v>29.774999999999977</v>
      </c>
      <c r="I378" s="299" t="str">
        <f>CONCATENATE("(",ROUND((H378/$H378)*100,1),")")</f>
        <v>(100)</v>
      </c>
      <c r="K378" s="302">
        <f t="shared" si="286"/>
        <v>3.5854303234046441</v>
      </c>
      <c r="L378" s="302">
        <f t="shared" si="287"/>
        <v>1.4955320741992839</v>
      </c>
      <c r="M378" s="302">
        <f t="shared" si="288"/>
        <v>1.2200376023960828</v>
      </c>
      <c r="N378" s="302">
        <f t="shared" si="289"/>
        <v>6.3010000000000108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6.5377317072867198</v>
      </c>
      <c r="C387" s="299" t="str">
        <f>CONCATENATE("(",ROUND((B387/$H389)*100,1),")")</f>
        <v>(36.1)</v>
      </c>
      <c r="D387" s="302">
        <f>'Ind T6'!M162</f>
        <v>1.0600424625364862</v>
      </c>
      <c r="E387" s="299" t="str">
        <f>CONCATENATE("(",ROUND((D387/$H389)*100,1),")")</f>
        <v>(5.9)</v>
      </c>
      <c r="F387" s="302">
        <f>'Ind T6'!N162</f>
        <v>0.5995662650657535</v>
      </c>
      <c r="G387" s="299" t="str">
        <f>CONCATENATE("(",ROUND((F387/$H389)*100,1),")")</f>
        <v>(3.3)</v>
      </c>
      <c r="H387" s="302">
        <f>SUM(B387,D387,F387)</f>
        <v>8.1973404348889591</v>
      </c>
      <c r="I387" s="299" t="str">
        <f>CONCATENATE("(",ROUND((H387/$H389)*100,1),")")</f>
        <v>(45.3)</v>
      </c>
      <c r="K387" s="302">
        <f>B392-B387</f>
        <v>-0.30825054435877952</v>
      </c>
      <c r="L387" s="302">
        <f>D392-D387</f>
        <v>2.6315481470399638E-2</v>
      </c>
      <c r="M387" s="302">
        <f>F392-F387</f>
        <v>-1.5967870312727062E-2</v>
      </c>
      <c r="N387" s="302">
        <f>SUM(K387:M387)</f>
        <v>-0.29790293320110695</v>
      </c>
    </row>
    <row r="388" spans="1:14" x14ac:dyDescent="0.2">
      <c r="A388" s="282" t="s">
        <v>365</v>
      </c>
      <c r="B388" s="302">
        <f>'Ind T6'!L161</f>
        <v>4.9901262121904955</v>
      </c>
      <c r="C388" s="299" t="str">
        <f>CONCATENATE("(",ROUND((B388/$H389)*100,1),")")</f>
        <v>(27.6)</v>
      </c>
      <c r="D388" s="302">
        <f>'Ind T6'!M161</f>
        <v>4.4269526888019488</v>
      </c>
      <c r="E388" s="299" t="str">
        <f>CONCATENATE("(",ROUND((D388/$H389)*100,1),")")</f>
        <v>(24.5)</v>
      </c>
      <c r="F388" s="302">
        <f>'Ind T6'!N161</f>
        <v>0.48158066411859041</v>
      </c>
      <c r="G388" s="299" t="str">
        <f>CONCATENATE("(",ROUND((F388/$H389)*100,1),")")</f>
        <v>(2.7)</v>
      </c>
      <c r="H388" s="302">
        <f t="shared" ref="H388" si="290">SUM(B388,D388,F388)</f>
        <v>9.8986595651110338</v>
      </c>
      <c r="I388" s="299" t="str">
        <f>CONCATENATE("(",ROUND((H388/$H389)*100,1),")")</f>
        <v>(54.7)</v>
      </c>
      <c r="K388" s="302">
        <f t="shared" ref="K388:K389" si="291">B393-B388</f>
        <v>-0.13750326783006539</v>
      </c>
      <c r="L388" s="302">
        <f t="shared" ref="L388:L389" si="292">D393-D388</f>
        <v>-0.11300069007417868</v>
      </c>
      <c r="M388" s="302">
        <f t="shared" ref="M388:M389" si="293">F393-F388</f>
        <v>-1.2593108894653426E-2</v>
      </c>
      <c r="N388" s="302">
        <f t="shared" ref="N388:N389" si="294">SUM(K388:M388)</f>
        <v>-0.26309706679889749</v>
      </c>
    </row>
    <row r="389" spans="1:14" x14ac:dyDescent="0.2">
      <c r="A389" s="282" t="s">
        <v>363</v>
      </c>
      <c r="B389" s="302">
        <f>SUM(B387:B388)</f>
        <v>11.527857919477215</v>
      </c>
      <c r="C389" s="299" t="str">
        <f>CONCATENATE("(",ROUND((B389/$H389)*100,1),")")</f>
        <v>(63.7)</v>
      </c>
      <c r="D389" s="302">
        <f>SUM(D387:D388)</f>
        <v>5.4869951513384354</v>
      </c>
      <c r="E389" s="299" t="str">
        <f>CONCATENATE("(",ROUND((D389/$H389)*100,1),")")</f>
        <v>(30.3)</v>
      </c>
      <c r="F389" s="302">
        <f>SUM(F387:F388)</f>
        <v>1.0811469291843439</v>
      </c>
      <c r="G389" s="299" t="str">
        <f>CONCATENATE("(",ROUND((F389/$H389)*100,1),")")</f>
        <v>(6)</v>
      </c>
      <c r="H389" s="302">
        <f>SUM(H387:H388)</f>
        <v>18.095999999999993</v>
      </c>
      <c r="I389" s="299" t="str">
        <f>CONCATENATE("(",ROUND((H389/$H389)*100,1),")")</f>
        <v>(100)</v>
      </c>
      <c r="K389" s="302">
        <f t="shared" si="291"/>
        <v>-0.4457538121888458</v>
      </c>
      <c r="L389" s="302">
        <f t="shared" si="292"/>
        <v>-8.6685208603779706E-2</v>
      </c>
      <c r="M389" s="302">
        <f t="shared" si="293"/>
        <v>-2.8560979207380432E-2</v>
      </c>
      <c r="N389" s="302">
        <f t="shared" si="294"/>
        <v>-0.56100000000000594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6.2294811629279403</v>
      </c>
      <c r="C392" s="299" t="str">
        <f>CONCATENATE("(",ROUND((B392/$H394)*100,1),")")</f>
        <v>(35.5)</v>
      </c>
      <c r="D392" s="302">
        <f>'Ind T6'!R162</f>
        <v>1.0863579440068858</v>
      </c>
      <c r="E392" s="299" t="str">
        <f>CONCATENATE("(",ROUND((D392/$H394)*100,1),")")</f>
        <v>(6.2)</v>
      </c>
      <c r="F392" s="302">
        <f>'Ind T6'!S162</f>
        <v>0.58359839475302644</v>
      </c>
      <c r="G392" s="299" t="str">
        <f>CONCATENATE("(",ROUND((F392/$H394)*100,1),")")</f>
        <v>(3.3)</v>
      </c>
      <c r="H392" s="302">
        <f>SUM(B392,D392,F392)</f>
        <v>7.899437501687852</v>
      </c>
      <c r="I392" s="299" t="str">
        <f>CONCATENATE("(",ROUND((H392/$H394)*100,1),")")</f>
        <v>(45)</v>
      </c>
      <c r="K392" s="302">
        <f>B397-B392</f>
        <v>-0.30062351989093106</v>
      </c>
      <c r="L392" s="302">
        <f>D397-D392</f>
        <v>0.10277655491294313</v>
      </c>
      <c r="M392" s="302">
        <f>F397-F392</f>
        <v>1.6764367796116009E-3</v>
      </c>
      <c r="N392" s="302">
        <f>SUM(K392:M392)</f>
        <v>-0.19617052819837633</v>
      </c>
    </row>
    <row r="393" spans="1:14" x14ac:dyDescent="0.2">
      <c r="A393" s="282" t="s">
        <v>365</v>
      </c>
      <c r="B393" s="302">
        <f>'Ind T6'!Q161</f>
        <v>4.8526229443604301</v>
      </c>
      <c r="C393" s="299" t="str">
        <f>CONCATENATE("(",ROUND((B393/$H394)*100,1),")")</f>
        <v>(27.7)</v>
      </c>
      <c r="D393" s="302">
        <f>'Ind T6'!R161</f>
        <v>4.3139519987277701</v>
      </c>
      <c r="E393" s="299" t="str">
        <f>CONCATENATE("(",ROUND((D393/$H394)*100,1),")")</f>
        <v>(24.6)</v>
      </c>
      <c r="F393" s="302">
        <f>'Ind T6'!S161</f>
        <v>0.46898755522393698</v>
      </c>
      <c r="G393" s="299" t="str">
        <f>CONCATENATE("(",ROUND((F393/$H394)*100,1),")")</f>
        <v>(2.7)</v>
      </c>
      <c r="H393" s="302">
        <f t="shared" ref="H393" si="295">SUM(B393,D393,F393)</f>
        <v>9.6355624983121366</v>
      </c>
      <c r="I393" s="299" t="str">
        <f>CONCATENATE("(",ROUND((H393/$H394)*100,1),")")</f>
        <v>(55)</v>
      </c>
      <c r="K393" s="302">
        <f t="shared" ref="K393:K394" si="296">B398-B393</f>
        <v>-3.7970461790136412E-2</v>
      </c>
      <c r="L393" s="302">
        <f t="shared" ref="L393:L394" si="297">D398-D393</f>
        <v>-3.191731271680176E-2</v>
      </c>
      <c r="M393" s="302">
        <f t="shared" ref="M393:M394" si="298">F398-F393</f>
        <v>5.830270529083581E-5</v>
      </c>
      <c r="N393" s="302">
        <f t="shared" ref="N393:N394" si="299">SUM(K393:M393)</f>
        <v>-6.9829471801647336E-2</v>
      </c>
    </row>
    <row r="394" spans="1:14" x14ac:dyDescent="0.2">
      <c r="A394" s="282" t="s">
        <v>363</v>
      </c>
      <c r="B394" s="302">
        <f>SUM(B392:B393)</f>
        <v>11.082104107288369</v>
      </c>
      <c r="C394" s="299" t="str">
        <f>CONCATENATE("(",ROUND((B394/$H394)*100,1),")")</f>
        <v>(63.2)</v>
      </c>
      <c r="D394" s="302">
        <f>SUM(D392:D393)</f>
        <v>5.4003099427346557</v>
      </c>
      <c r="E394" s="299" t="str">
        <f>CONCATENATE("(",ROUND((D394/$H394)*100,1),")")</f>
        <v>(30.8)</v>
      </c>
      <c r="F394" s="302">
        <f>SUM(F392:F393)</f>
        <v>1.0525859499769634</v>
      </c>
      <c r="G394" s="299" t="str">
        <f>CONCATENATE("(",ROUND((F394/$H394)*100,1),")")</f>
        <v>(6)</v>
      </c>
      <c r="H394" s="302">
        <f>SUM(H392:H393)</f>
        <v>17.534999999999989</v>
      </c>
      <c r="I394" s="299" t="str">
        <f>CONCATENATE("(",ROUND((H394/$H394)*100,1),")")</f>
        <v>(100)</v>
      </c>
      <c r="K394" s="302">
        <f t="shared" si="296"/>
        <v>-0.33859398168106658</v>
      </c>
      <c r="L394" s="302">
        <f t="shared" si="297"/>
        <v>7.0859242196141814E-2</v>
      </c>
      <c r="M394" s="302">
        <f t="shared" si="298"/>
        <v>1.7347394849025477E-3</v>
      </c>
      <c r="N394" s="302">
        <f t="shared" si="299"/>
        <v>-0.26600000000002222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5.9288576430370092</v>
      </c>
      <c r="C397" s="299" t="str">
        <f>CONCATENATE("(",ROUND((B397/$H399)*100,1),")")</f>
        <v>(34.3)</v>
      </c>
      <c r="D397" s="302">
        <f>'Ind T6'!W162</f>
        <v>1.1891344989198289</v>
      </c>
      <c r="E397" s="299" t="str">
        <f>CONCATENATE("(",ROUND((D397/$H399)*100,1),")")</f>
        <v>(6.9)</v>
      </c>
      <c r="F397" s="302">
        <f>'Ind T6'!X162</f>
        <v>0.58527483153263804</v>
      </c>
      <c r="G397" s="299" t="str">
        <f>CONCATENATE("(",ROUND((F397/$H399)*100,1),")")</f>
        <v>(3.4)</v>
      </c>
      <c r="H397" s="302">
        <f>SUM(B397,D397,F397)</f>
        <v>7.7032669734894768</v>
      </c>
      <c r="I397" s="299" t="str">
        <f>CONCATENATE("(",ROUND((H397/$H399)*100,1),")")</f>
        <v>(44.6)</v>
      </c>
      <c r="K397" s="302">
        <f>B397-B387</f>
        <v>-0.60887406424971058</v>
      </c>
      <c r="L397" s="302">
        <f>D397-D387</f>
        <v>0.12909203638334277</v>
      </c>
      <c r="M397" s="302">
        <f>F397-F387</f>
        <v>-1.4291433533115461E-2</v>
      </c>
      <c r="N397" s="302">
        <f>SUM(K397:M397)</f>
        <v>-0.49407346139948327</v>
      </c>
    </row>
    <row r="398" spans="1:14" x14ac:dyDescent="0.2">
      <c r="A398" s="282" t="s">
        <v>365</v>
      </c>
      <c r="B398" s="302">
        <f>'Ind T6'!V161</f>
        <v>4.8146524825702937</v>
      </c>
      <c r="C398" s="299" t="str">
        <f>CONCATENATE("(",ROUND((B398/$H399)*100,1),")")</f>
        <v>(27.9)</v>
      </c>
      <c r="D398" s="302">
        <f>'Ind T6'!W161</f>
        <v>4.2820346860109684</v>
      </c>
      <c r="E398" s="299" t="str">
        <f>CONCATENATE("(",ROUND((D398/$H399)*100,1),")")</f>
        <v>(24.8)</v>
      </c>
      <c r="F398" s="302">
        <f>'Ind T6'!X161</f>
        <v>0.46904585792922782</v>
      </c>
      <c r="G398" s="299" t="str">
        <f>CONCATENATE("(",ROUND((F398/$H399)*100,1),")")</f>
        <v>(2.7)</v>
      </c>
      <c r="H398" s="302">
        <f t="shared" ref="H398" si="300">SUM(B398,D398,F398)</f>
        <v>9.5657330265104896</v>
      </c>
      <c r="I398" s="299" t="str">
        <f>CONCATENATE("(",ROUND((H398/$H399)*100,1),")")</f>
        <v>(55.4)</v>
      </c>
      <c r="K398" s="302">
        <f t="shared" ref="K398:K399" si="301">B398-B388</f>
        <v>-0.1754737296202018</v>
      </c>
      <c r="L398" s="302">
        <f t="shared" ref="L398:L399" si="302">D398-D388</f>
        <v>-0.14491800279098044</v>
      </c>
      <c r="M398" s="302">
        <f t="shared" ref="M398:M399" si="303">F398-F388</f>
        <v>-1.2534806189362591E-2</v>
      </c>
      <c r="N398" s="302">
        <f t="shared" ref="N398:N399" si="304">SUM(K398:M398)</f>
        <v>-0.33292653860054483</v>
      </c>
    </row>
    <row r="399" spans="1:14" x14ac:dyDescent="0.2">
      <c r="A399" s="282" t="s">
        <v>363</v>
      </c>
      <c r="B399" s="302">
        <f>SUM(B397:B398)</f>
        <v>10.743510125607303</v>
      </c>
      <c r="C399" s="299" t="str">
        <f>CONCATENATE("(",ROUND((B399/$H399)*100,1),")")</f>
        <v>(62.2)</v>
      </c>
      <c r="D399" s="302">
        <f>SUM(D397:D398)</f>
        <v>5.4711691849307975</v>
      </c>
      <c r="E399" s="299" t="str">
        <f>CONCATENATE("(",ROUND((D399/$H399)*100,1),")")</f>
        <v>(31.7)</v>
      </c>
      <c r="F399" s="302">
        <f>SUM(F397:F398)</f>
        <v>1.054320689461866</v>
      </c>
      <c r="G399" s="299" t="str">
        <f>CONCATENATE("(",ROUND((F399/$H399)*100,1),")")</f>
        <v>(6.1)</v>
      </c>
      <c r="H399" s="302">
        <f>SUM(H397:H398)</f>
        <v>17.268999999999966</v>
      </c>
      <c r="I399" s="299" t="str">
        <f>CONCATENATE("(",ROUND((H399/$H399)*100,1),")")</f>
        <v>(100)</v>
      </c>
      <c r="K399" s="302">
        <f t="shared" si="301"/>
        <v>-0.78434779386991238</v>
      </c>
      <c r="L399" s="302">
        <f t="shared" si="302"/>
        <v>-1.5825966407637893E-2</v>
      </c>
      <c r="M399" s="302">
        <f t="shared" si="303"/>
        <v>-2.6826239722477885E-2</v>
      </c>
      <c r="N399" s="302">
        <f t="shared" si="304"/>
        <v>-0.82700000000002816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5.7539105778313866</v>
      </c>
      <c r="C408" s="299" t="str">
        <f>CONCATENATE("(",ROUND((B408/$H410)*100,1),")")</f>
        <v>(17.8)</v>
      </c>
      <c r="D408" s="302">
        <f>'Ind T6'!M171</f>
        <v>2.2958592395291415</v>
      </c>
      <c r="E408" s="299" t="str">
        <f>CONCATENATE("(",ROUND((D408/$H410)*100,1),")")</f>
        <v>(7.1)</v>
      </c>
      <c r="F408" s="302">
        <f>'Ind T6'!N171</f>
        <v>0.60302294471818096</v>
      </c>
      <c r="G408" s="299" t="str">
        <f>CONCATENATE("(",ROUND((F408/$H410)*100,1),")")</f>
        <v>(1.9)</v>
      </c>
      <c r="H408" s="302">
        <f>SUM(B408,D408,F408)</f>
        <v>8.6527927620787075</v>
      </c>
      <c r="I408" s="299" t="str">
        <f>CONCATENATE("(",ROUND((H408/$H410)*100,1),")")</f>
        <v>(26.8)</v>
      </c>
      <c r="K408" s="302">
        <f>B413-B408</f>
        <v>5.9400566449812509E-2</v>
      </c>
      <c r="L408" s="302">
        <f>D413-D408</f>
        <v>8.5922463374928704E-2</v>
      </c>
      <c r="M408" s="302">
        <f>F413-F408</f>
        <v>2.6292831656260063E-2</v>
      </c>
      <c r="N408" s="302">
        <f>SUM(K408:M408)</f>
        <v>0.17161586148100128</v>
      </c>
    </row>
    <row r="409" spans="1:14" x14ac:dyDescent="0.2">
      <c r="A409" s="282" t="s">
        <v>365</v>
      </c>
      <c r="B409" s="302">
        <f>'Ind T6'!L170</f>
        <v>8.2942313737873459</v>
      </c>
      <c r="C409" s="299" t="str">
        <f>CONCATENATE("(",ROUND((B409/$H410)*100,1),")")</f>
        <v>(25.7)</v>
      </c>
      <c r="D409" s="302">
        <f>'Ind T6'!M170</f>
        <v>13.028041465290391</v>
      </c>
      <c r="E409" s="299" t="str">
        <f>CONCATENATE("(",ROUND((D409/$H410)*100,1),")")</f>
        <v>(40.4)</v>
      </c>
      <c r="F409" s="302">
        <f>'Ind T6'!N170</f>
        <v>2.26693439884354</v>
      </c>
      <c r="G409" s="299" t="str">
        <f>CONCATENATE("(",ROUND((F409/$H410)*100,1),")")</f>
        <v>(7)</v>
      </c>
      <c r="H409" s="302">
        <f t="shared" ref="H409" si="305">SUM(B409,D409,F409)</f>
        <v>23.589207237921276</v>
      </c>
      <c r="I409" s="299" t="str">
        <f>CONCATENATE("(",ROUND((H409/$H410)*100,1),")")</f>
        <v>(73.2)</v>
      </c>
      <c r="K409" s="302">
        <f t="shared" ref="K409:K410" si="306">B414-B409</f>
        <v>0.38523745960414324</v>
      </c>
      <c r="L409" s="302">
        <f t="shared" ref="L409:L410" si="307">D414-D409</f>
        <v>2.1601805171929556E-2</v>
      </c>
      <c r="M409" s="302">
        <f t="shared" ref="M409:M410" si="308">F414-F409</f>
        <v>7.954487374293695E-2</v>
      </c>
      <c r="N409" s="302">
        <f t="shared" ref="N409:N410" si="309">SUM(K409:M409)</f>
        <v>0.48638413851900975</v>
      </c>
    </row>
    <row r="410" spans="1:14" x14ac:dyDescent="0.2">
      <c r="A410" s="282" t="s">
        <v>363</v>
      </c>
      <c r="B410" s="302">
        <f>SUM(B408:B409)</f>
        <v>14.048141951618732</v>
      </c>
      <c r="C410" s="299" t="str">
        <f>CONCATENATE("(",ROUND((B410/$H410)*100,1),")")</f>
        <v>(43.6)</v>
      </c>
      <c r="D410" s="302">
        <f>SUM(D408:D409)</f>
        <v>15.323900704819533</v>
      </c>
      <c r="E410" s="299" t="str">
        <f>CONCATENATE("(",ROUND((D410/$H410)*100,1),")")</f>
        <v>(47.5)</v>
      </c>
      <c r="F410" s="302">
        <f>SUM(F408:F409)</f>
        <v>2.8699573435617207</v>
      </c>
      <c r="G410" s="299" t="str">
        <f>CONCATENATE("(",ROUND((F410/$H410)*100,1),")")</f>
        <v>(8.9)</v>
      </c>
      <c r="H410" s="302">
        <f>SUM(H408:H409)</f>
        <v>32.241999999999983</v>
      </c>
      <c r="I410" s="299" t="str">
        <f>CONCATENATE("(",ROUND((H410/$H410)*100,1),")")</f>
        <v>(100)</v>
      </c>
      <c r="K410" s="302">
        <f t="shared" si="306"/>
        <v>0.44463802605395664</v>
      </c>
      <c r="L410" s="302">
        <f t="shared" si="307"/>
        <v>0.10752426854685737</v>
      </c>
      <c r="M410" s="302">
        <f t="shared" si="308"/>
        <v>0.10583770539919701</v>
      </c>
      <c r="N410" s="302">
        <f t="shared" si="309"/>
        <v>0.65800000000001102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5.8133111442811991</v>
      </c>
      <c r="C413" s="299" t="str">
        <f>CONCATENATE("(",ROUND((B413/$H415)*100,1),")")</f>
        <v>(17.7)</v>
      </c>
      <c r="D413" s="302">
        <f>'Ind T6'!R171</f>
        <v>2.3817817029040702</v>
      </c>
      <c r="E413" s="299" t="str">
        <f>CONCATENATE("(",ROUND((D413/$H415)*100,1),")")</f>
        <v>(7.2)</v>
      </c>
      <c r="F413" s="302">
        <f>'Ind T6'!S171</f>
        <v>0.62931577637444103</v>
      </c>
      <c r="G413" s="299" t="str">
        <f>CONCATENATE("(",ROUND((F413/$H415)*100,1),")")</f>
        <v>(1.9)</v>
      </c>
      <c r="H413" s="302">
        <f>SUM(B413,D413,F413)</f>
        <v>8.8244086235597088</v>
      </c>
      <c r="I413" s="299" t="str">
        <f>CONCATENATE("(",ROUND((H413/$H415)*100,1),")")</f>
        <v>(26.8)</v>
      </c>
      <c r="K413" s="302">
        <f>B418-B413</f>
        <v>0.21117720964349918</v>
      </c>
      <c r="L413" s="302">
        <f>D418-D413</f>
        <v>0.20523420392599778</v>
      </c>
      <c r="M413" s="302">
        <f>F418-F413</f>
        <v>6.0333451303738017E-2</v>
      </c>
      <c r="N413" s="302">
        <f>SUM(K413:M413)</f>
        <v>0.47674486487323497</v>
      </c>
    </row>
    <row r="414" spans="1:14" x14ac:dyDescent="0.2">
      <c r="A414" s="282" t="s">
        <v>365</v>
      </c>
      <c r="B414" s="302">
        <f>'Ind T6'!Q170</f>
        <v>8.6794688333914891</v>
      </c>
      <c r="C414" s="299" t="str">
        <f>CONCATENATE("(",ROUND((B414/$H415)*100,1),")")</f>
        <v>(26.4)</v>
      </c>
      <c r="D414" s="302">
        <f>'Ind T6'!R170</f>
        <v>13.049643270462321</v>
      </c>
      <c r="E414" s="299" t="str">
        <f>CONCATENATE("(",ROUND((D414/$H415)*100,1),")")</f>
        <v>(39.7)</v>
      </c>
      <c r="F414" s="302">
        <f>'Ind T6'!S170</f>
        <v>2.3464792725864769</v>
      </c>
      <c r="G414" s="299" t="str">
        <f>CONCATENATE("(",ROUND((F414/$H415)*100,1),")")</f>
        <v>(7.1)</v>
      </c>
      <c r="H414" s="302">
        <f t="shared" ref="H414" si="310">SUM(B414,D414,F414)</f>
        <v>24.075591376440286</v>
      </c>
      <c r="I414" s="299" t="str">
        <f>CONCATENATE("(",ROUND((H414/$H415)*100,1),")")</f>
        <v>(73.2)</v>
      </c>
      <c r="K414" s="302">
        <f t="shared" ref="K414:K415" si="311">B419-B414</f>
        <v>0.97628539633806888</v>
      </c>
      <c r="L414" s="302">
        <f t="shared" ref="L414:L415" si="312">D419-D414</f>
        <v>0.22128280239800269</v>
      </c>
      <c r="M414" s="302">
        <f t="shared" ref="M414:M415" si="313">F419-F414</f>
        <v>0.15168693639069053</v>
      </c>
      <c r="N414" s="302">
        <f t="shared" ref="N414:N415" si="314">SUM(K414:M414)</f>
        <v>1.3492551351267621</v>
      </c>
    </row>
    <row r="415" spans="1:14" x14ac:dyDescent="0.2">
      <c r="A415" s="282" t="s">
        <v>363</v>
      </c>
      <c r="B415" s="302">
        <f>SUM(B413:B414)</f>
        <v>14.492779977672688</v>
      </c>
      <c r="C415" s="299" t="str">
        <f>CONCATENATE("(",ROUND((B415/$H415)*100,1),")")</f>
        <v>(44.1)</v>
      </c>
      <c r="D415" s="302">
        <f>SUM(D413:D414)</f>
        <v>15.43142497336639</v>
      </c>
      <c r="E415" s="299" t="str">
        <f>CONCATENATE("(",ROUND((D415/$H415)*100,1),")")</f>
        <v>(46.9)</v>
      </c>
      <c r="F415" s="302">
        <f>SUM(F413:F414)</f>
        <v>2.9757950489609177</v>
      </c>
      <c r="G415" s="299" t="str">
        <f>CONCATENATE("(",ROUND((F415/$H415)*100,1),")")</f>
        <v>(9)</v>
      </c>
      <c r="H415" s="302">
        <f>SUM(H413:H414)</f>
        <v>32.899999999999991</v>
      </c>
      <c r="I415" s="299" t="str">
        <f>CONCATENATE("(",ROUND((H415/$H415)*100,1),")")</f>
        <v>(100)</v>
      </c>
      <c r="K415" s="302">
        <f t="shared" si="311"/>
        <v>1.1874626059815672</v>
      </c>
      <c r="L415" s="302">
        <f t="shared" si="312"/>
        <v>0.42651700632400136</v>
      </c>
      <c r="M415" s="302">
        <f t="shared" si="313"/>
        <v>0.21202038769442888</v>
      </c>
      <c r="N415" s="302">
        <f t="shared" si="314"/>
        <v>1.8259999999999974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6.0244883539246983</v>
      </c>
      <c r="C418" s="299" t="str">
        <f>CONCATENATE("(",ROUND((B418/$H420)*100,1),")")</f>
        <v>(17.3)</v>
      </c>
      <c r="D418" s="302">
        <f>'Ind T6'!W171</f>
        <v>2.587015906830068</v>
      </c>
      <c r="E418" s="299" t="str">
        <f>CONCATENATE("(",ROUND((D418/$H420)*100,1),")")</f>
        <v>(7.4)</v>
      </c>
      <c r="F418" s="302">
        <f>'Ind T6'!X171</f>
        <v>0.68964922767817904</v>
      </c>
      <c r="G418" s="299" t="str">
        <f>CONCATENATE("(",ROUND((F418/$H420)*100,1),")")</f>
        <v>(2)</v>
      </c>
      <c r="H418" s="302">
        <f>SUM(B418,D418,F418)</f>
        <v>9.3011534884329468</v>
      </c>
      <c r="I418" s="299" t="str">
        <f>CONCATENATE("(",ROUND((H418/$H420)*100,1),")")</f>
        <v>(26.8)</v>
      </c>
      <c r="K418" s="302">
        <f>B418-B408</f>
        <v>0.27057777609331168</v>
      </c>
      <c r="L418" s="302">
        <f>D418-D408</f>
        <v>0.29115666730092649</v>
      </c>
      <c r="M418" s="302">
        <f>F418-F408</f>
        <v>8.662628295999808E-2</v>
      </c>
      <c r="N418" s="302">
        <f>SUM(K418:M418)</f>
        <v>0.64836072635423625</v>
      </c>
    </row>
    <row r="419" spans="1:14" x14ac:dyDescent="0.2">
      <c r="A419" s="282" t="s">
        <v>365</v>
      </c>
      <c r="B419" s="302">
        <f>'Ind T6'!V170</f>
        <v>9.655754229729558</v>
      </c>
      <c r="C419" s="299" t="str">
        <f>CONCATENATE("(",ROUND((B419/$H420)*100,1),")")</f>
        <v>(27.8)</v>
      </c>
      <c r="D419" s="302">
        <f>'Ind T6'!W170</f>
        <v>13.270926072860323</v>
      </c>
      <c r="E419" s="299" t="str">
        <f>CONCATENATE("(",ROUND((D419/$H420)*100,1),")")</f>
        <v>(38.2)</v>
      </c>
      <c r="F419" s="302">
        <f>'Ind T6'!X170</f>
        <v>2.4981662089771675</v>
      </c>
      <c r="G419" s="299" t="str">
        <f>CONCATENATE("(",ROUND((F419/$H420)*100,1),")")</f>
        <v>(7.2)</v>
      </c>
      <c r="H419" s="302">
        <f t="shared" ref="H419" si="315">SUM(B419,D419,F419)</f>
        <v>25.424846511567047</v>
      </c>
      <c r="I419" s="299" t="str">
        <f>CONCATENATE("(",ROUND((H419/$H420)*100,1),")")</f>
        <v>(73.2)</v>
      </c>
      <c r="K419" s="302">
        <f t="shared" ref="K419:K420" si="316">B419-B409</f>
        <v>1.3615228559422121</v>
      </c>
      <c r="L419" s="302">
        <f t="shared" ref="L419:L420" si="317">D419-D409</f>
        <v>0.24288460756993224</v>
      </c>
      <c r="M419" s="302">
        <f t="shared" ref="M419:M420" si="318">F419-F409</f>
        <v>0.23123181013362748</v>
      </c>
      <c r="N419" s="302">
        <f t="shared" ref="N419:N420" si="319">SUM(K419:M419)</f>
        <v>1.8356392736457718</v>
      </c>
    </row>
    <row r="420" spans="1:14" x14ac:dyDescent="0.2">
      <c r="A420" s="282" t="s">
        <v>363</v>
      </c>
      <c r="B420" s="302">
        <f>SUM(B418:B419)</f>
        <v>15.680242583654255</v>
      </c>
      <c r="C420" s="299" t="str">
        <f>CONCATENATE("(",ROUND((B420/$H420)*100,1),")")</f>
        <v>(45.2)</v>
      </c>
      <c r="D420" s="302">
        <f>SUM(D418:D419)</f>
        <v>15.857941979690391</v>
      </c>
      <c r="E420" s="299" t="str">
        <f>CONCATENATE("(",ROUND((D420/$H420)*100,1),")")</f>
        <v>(45.7)</v>
      </c>
      <c r="F420" s="302">
        <f>SUM(F418:F419)</f>
        <v>3.1878154366553466</v>
      </c>
      <c r="G420" s="299" t="str">
        <f>CONCATENATE("(",ROUND((F420/$H420)*100,1),")")</f>
        <v>(9.2)</v>
      </c>
      <c r="H420" s="302">
        <f>SUM(H418:H419)</f>
        <v>34.725999999999992</v>
      </c>
      <c r="I420" s="299" t="str">
        <f>CONCATENATE("(",ROUND((H420/$H420)*100,1),")")</f>
        <v>(100)</v>
      </c>
      <c r="K420" s="302">
        <f t="shared" si="316"/>
        <v>1.6321006320355238</v>
      </c>
      <c r="L420" s="302">
        <f t="shared" si="317"/>
        <v>0.53404127487085873</v>
      </c>
      <c r="M420" s="302">
        <f t="shared" si="318"/>
        <v>0.31785809309362589</v>
      </c>
      <c r="N420" s="302">
        <f t="shared" si="319"/>
        <v>2.4840000000000084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6.9999697024039094</v>
      </c>
      <c r="C429" s="299" t="str">
        <f>CONCATENATE("(",ROUND((B429/$H431)*100,1),")")</f>
        <v>(13)</v>
      </c>
      <c r="D429" s="302">
        <f>'Ind T6'!M180</f>
        <v>2.8391726579848959</v>
      </c>
      <c r="E429" s="299" t="str">
        <f>CONCATENATE("(",ROUND((D429/$H431)*100,1),")")</f>
        <v>(5.3)</v>
      </c>
      <c r="F429" s="302">
        <f>'Ind T6'!N180</f>
        <v>1.9486095456039731</v>
      </c>
      <c r="G429" s="299" t="str">
        <f>CONCATENATE("(",ROUND((F429/$H431)*100,1),")")</f>
        <v>(3.6)</v>
      </c>
      <c r="H429" s="302">
        <f>SUM(B429,D429,F429)</f>
        <v>11.78775190599278</v>
      </c>
      <c r="I429" s="299" t="str">
        <f>CONCATENATE("(",ROUND((H429/$H431)*100,1),")")</f>
        <v>(21.9)</v>
      </c>
      <c r="K429" s="302">
        <f>B434-B429</f>
        <v>0.66301401001360993</v>
      </c>
      <c r="L429" s="302">
        <f>D434-D429</f>
        <v>0.31542468779728372</v>
      </c>
      <c r="M429" s="302">
        <f>F434-F429</f>
        <v>0.11311500652159423</v>
      </c>
      <c r="N429" s="302">
        <f>SUM(K429:M429)</f>
        <v>1.0915537043324879</v>
      </c>
    </row>
    <row r="430" spans="1:14" x14ac:dyDescent="0.2">
      <c r="A430" s="282" t="s">
        <v>365</v>
      </c>
      <c r="B430" s="302">
        <f>'Ind T6'!L179</f>
        <v>18.413685101477782</v>
      </c>
      <c r="C430" s="299" t="str">
        <f>CONCATENATE("(",ROUND((B430/$H431)*100,1),")")</f>
        <v>(34.2)</v>
      </c>
      <c r="D430" s="302">
        <f>'Ind T6'!M179</f>
        <v>20.434401531033423</v>
      </c>
      <c r="E430" s="299" t="str">
        <f>CONCATENATE("(",ROUND((D430/$H431)*100,1),")")</f>
        <v>(37.9)</v>
      </c>
      <c r="F430" s="302">
        <f>'Ind T6'!N179</f>
        <v>3.2831614614959692</v>
      </c>
      <c r="G430" s="299" t="str">
        <f>CONCATENATE("(",ROUND((F430/$H431)*100,1),")")</f>
        <v>(6.1)</v>
      </c>
      <c r="H430" s="302">
        <f t="shared" ref="H430" si="320">SUM(B430,D430,F430)</f>
        <v>42.131248094007177</v>
      </c>
      <c r="I430" s="299" t="str">
        <f>CONCATENATE("(",ROUND((H430/$H431)*100,1),")")</f>
        <v>(78.1)</v>
      </c>
      <c r="K430" s="302">
        <f t="shared" ref="K430:K431" si="321">B435-B430</f>
        <v>2.1725193976450328</v>
      </c>
      <c r="L430" s="302">
        <f t="shared" ref="L430:L431" si="322">D435-D430</f>
        <v>1.1419686062376009</v>
      </c>
      <c r="M430" s="302">
        <f t="shared" ref="M430:M431" si="323">F435-F430</f>
        <v>0.48295829178489802</v>
      </c>
      <c r="N430" s="302">
        <f t="shared" ref="N430:N431" si="324">SUM(K430:M430)</f>
        <v>3.7974462956675317</v>
      </c>
    </row>
    <row r="431" spans="1:14" x14ac:dyDescent="0.2">
      <c r="A431" s="282" t="s">
        <v>363</v>
      </c>
      <c r="B431" s="302">
        <f>SUM(B429:B430)</f>
        <v>25.413654803881691</v>
      </c>
      <c r="C431" s="299" t="str">
        <f>CONCATENATE("(",ROUND((B431/$H431)*100,1),")")</f>
        <v>(47.1)</v>
      </c>
      <c r="D431" s="302">
        <f>SUM(D429:D430)</f>
        <v>23.273574189018319</v>
      </c>
      <c r="E431" s="299" t="str">
        <f>CONCATENATE("(",ROUND((D431/$H431)*100,1),")")</f>
        <v>(43.2)</v>
      </c>
      <c r="F431" s="302">
        <f>SUM(F429:F430)</f>
        <v>5.2317710070999421</v>
      </c>
      <c r="G431" s="299" t="str">
        <f>CONCATENATE("(",ROUND((F431/$H431)*100,1),")")</f>
        <v>(9.7)</v>
      </c>
      <c r="H431" s="302">
        <f>SUM(H429:H430)</f>
        <v>53.918999999999954</v>
      </c>
      <c r="I431" s="299" t="str">
        <f>CONCATENATE("(",ROUND((H431/$H431)*100,1),")")</f>
        <v>(100)</v>
      </c>
      <c r="K431" s="302">
        <f t="shared" si="321"/>
        <v>2.8355334076586445</v>
      </c>
      <c r="L431" s="302">
        <f t="shared" si="322"/>
        <v>1.4573932940348833</v>
      </c>
      <c r="M431" s="302">
        <f t="shared" si="323"/>
        <v>0.59607329830649292</v>
      </c>
      <c r="N431" s="302">
        <f t="shared" si="324"/>
        <v>4.8890000000000207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7.6629837124175193</v>
      </c>
      <c r="C434" s="299" t="str">
        <f>CONCATENATE("(",ROUND((B434/$H436)*100,1),")")</f>
        <v>(13)</v>
      </c>
      <c r="D434" s="302">
        <f>'Ind T6'!R180</f>
        <v>3.1545973457821797</v>
      </c>
      <c r="E434" s="299" t="str">
        <f>CONCATENATE("(",ROUND((D434/$H436)*100,1),")")</f>
        <v>(5.4)</v>
      </c>
      <c r="F434" s="302">
        <f>'Ind T6'!S180</f>
        <v>2.0617245521255674</v>
      </c>
      <c r="G434" s="299" t="str">
        <f>CONCATENATE("(",ROUND((F434/$H436)*100,1),")")</f>
        <v>(3.5)</v>
      </c>
      <c r="H434" s="302">
        <f>SUM(B434,D434,F434)</f>
        <v>12.879305610325268</v>
      </c>
      <c r="I434" s="299" t="str">
        <f>CONCATENATE("(",ROUND((H434/$H436)*100,1),")")</f>
        <v>(21.9)</v>
      </c>
      <c r="K434" s="302">
        <f>B439-B434</f>
        <v>1.0064673481494779</v>
      </c>
      <c r="L434" s="302">
        <f>D439-D434</f>
        <v>0.51226135550291962</v>
      </c>
      <c r="M434" s="302">
        <f>F439-F434</f>
        <v>8.7403062226480976E-2</v>
      </c>
      <c r="N434" s="302">
        <f>SUM(K434:M434)</f>
        <v>1.6061317658788785</v>
      </c>
    </row>
    <row r="435" spans="1:14" x14ac:dyDescent="0.2">
      <c r="A435" s="282" t="s">
        <v>365</v>
      </c>
      <c r="B435" s="302">
        <f>'Ind T6'!Q179</f>
        <v>20.586204499122815</v>
      </c>
      <c r="C435" s="299" t="str">
        <f>CONCATENATE("(",ROUND((B435/$H436)*100,1),")")</f>
        <v>(35)</v>
      </c>
      <c r="D435" s="302">
        <f>'Ind T6'!R179</f>
        <v>21.576370137271024</v>
      </c>
      <c r="E435" s="299" t="str">
        <f>CONCATENATE("(",ROUND((D435/$H436)*100,1),")")</f>
        <v>(36.7)</v>
      </c>
      <c r="F435" s="302">
        <f>'Ind T6'!S179</f>
        <v>3.7661197532808672</v>
      </c>
      <c r="G435" s="299" t="str">
        <f>CONCATENATE("(",ROUND((F435/$H436)*100,1),")")</f>
        <v>(6.4)</v>
      </c>
      <c r="H435" s="302">
        <f t="shared" ref="H435" si="325">SUM(B435,D435,F435)</f>
        <v>45.92869438967471</v>
      </c>
      <c r="I435" s="299" t="str">
        <f>CONCATENATE("(",ROUND((H435/$H436)*100,1),")")</f>
        <v>(78.1)</v>
      </c>
      <c r="K435" s="302">
        <f t="shared" ref="K435:K436" si="326">B440-B435</f>
        <v>3.5710153025727109</v>
      </c>
      <c r="L435" s="302">
        <f t="shared" ref="L435:L436" si="327">D440-D435</f>
        <v>1.0338007035724779</v>
      </c>
      <c r="M435" s="302">
        <f t="shared" ref="M435:M436" si="328">F440-F435</f>
        <v>0.80605222797597476</v>
      </c>
      <c r="N435" s="302">
        <f t="shared" ref="N435:N436" si="329">SUM(K435:M435)</f>
        <v>5.410868234121164</v>
      </c>
    </row>
    <row r="436" spans="1:14" x14ac:dyDescent="0.2">
      <c r="A436" s="282" t="s">
        <v>363</v>
      </c>
      <c r="B436" s="302">
        <f>SUM(B434:B435)</f>
        <v>28.249188211540336</v>
      </c>
      <c r="C436" s="299" t="str">
        <f>CONCATENATE("(",ROUND((B436/$H436)*100,1),")")</f>
        <v>(48)</v>
      </c>
      <c r="D436" s="302">
        <f>SUM(D434:D435)</f>
        <v>24.730967483053202</v>
      </c>
      <c r="E436" s="299" t="str">
        <f>CONCATENATE("(",ROUND((D436/$H436)*100,1),")")</f>
        <v>(42.1)</v>
      </c>
      <c r="F436" s="302">
        <f>SUM(F434:F435)</f>
        <v>5.8278443054064351</v>
      </c>
      <c r="G436" s="299" t="str">
        <f>CONCATENATE("(",ROUND((F436/$H436)*100,1),")")</f>
        <v>(9.9)</v>
      </c>
      <c r="H436" s="302">
        <f>SUM(H434:H435)</f>
        <v>58.807999999999979</v>
      </c>
      <c r="I436" s="299" t="str">
        <f>CONCATENATE("(",ROUND((H436/$H436)*100,1),")")</f>
        <v>(100)</v>
      </c>
      <c r="K436" s="302">
        <f t="shared" si="326"/>
        <v>4.5774826507221889</v>
      </c>
      <c r="L436" s="302">
        <f t="shared" si="327"/>
        <v>1.5460620590753997</v>
      </c>
      <c r="M436" s="302">
        <f t="shared" si="328"/>
        <v>0.89345529020245529</v>
      </c>
      <c r="N436" s="302">
        <f t="shared" si="329"/>
        <v>7.0170000000000439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8.6694510605669972</v>
      </c>
      <c r="C439" s="299" t="str">
        <f>CONCATENATE("(",ROUND((B439/$H441)*100,1),")")</f>
        <v>(13.2)</v>
      </c>
      <c r="D439" s="302">
        <f>'Ind T6'!W180</f>
        <v>3.6668587012850993</v>
      </c>
      <c r="E439" s="299" t="str">
        <f>CONCATENATE("(",ROUND((D439/$H441)*100,1),")")</f>
        <v>(5.6)</v>
      </c>
      <c r="F439" s="302">
        <f>'Ind T6'!X180</f>
        <v>2.1491276143520484</v>
      </c>
      <c r="G439" s="299" t="str">
        <f>CONCATENATE("(",ROUND((F439/$H441)*100,1),")")</f>
        <v>(3.3)</v>
      </c>
      <c r="H439" s="302">
        <f>SUM(B439,D439,F439)</f>
        <v>14.485437376204144</v>
      </c>
      <c r="I439" s="299" t="str">
        <f>CONCATENATE("(",ROUND((H439/$H441)*100,1),")")</f>
        <v>(22)</v>
      </c>
      <c r="K439" s="302">
        <f>B439-B429</f>
        <v>1.6694813581630878</v>
      </c>
      <c r="L439" s="302">
        <f>D439-D429</f>
        <v>0.82768604330020334</v>
      </c>
      <c r="M439" s="302">
        <f>F439-F429</f>
        <v>0.20051806874807521</v>
      </c>
      <c r="N439" s="302">
        <f>SUM(K439:M439)</f>
        <v>2.6976854702113666</v>
      </c>
    </row>
    <row r="440" spans="1:14" x14ac:dyDescent="0.2">
      <c r="A440" s="282" t="s">
        <v>365</v>
      </c>
      <c r="B440" s="302">
        <f>'Ind T6'!V179</f>
        <v>24.157219801695526</v>
      </c>
      <c r="C440" s="299" t="str">
        <f>CONCATENATE("(",ROUND((B440/$H441)*100,1),")")</f>
        <v>(36.7)</v>
      </c>
      <c r="D440" s="302">
        <f>'Ind T6'!W179</f>
        <v>22.610170840843502</v>
      </c>
      <c r="E440" s="299" t="str">
        <f>CONCATENATE("(",ROUND((D440/$H441)*100,1),")")</f>
        <v>(34.3)</v>
      </c>
      <c r="F440" s="302">
        <f>'Ind T6'!X179</f>
        <v>4.572171981256842</v>
      </c>
      <c r="G440" s="299" t="str">
        <f>CONCATENATE("(",ROUND((F440/$H441)*100,1),")")</f>
        <v>(6.9)</v>
      </c>
      <c r="H440" s="302">
        <f t="shared" ref="H440" si="330">SUM(B440,D440,F440)</f>
        <v>51.339562623795871</v>
      </c>
      <c r="I440" s="299" t="str">
        <f>CONCATENATE("(",ROUND((H440/$H441)*100,1),")")</f>
        <v>(78)</v>
      </c>
      <c r="K440" s="302">
        <f t="shared" ref="K440:K441" si="331">B440-B430</f>
        <v>5.7435347002177437</v>
      </c>
      <c r="L440" s="302">
        <f t="shared" ref="L440:L441" si="332">D440-D430</f>
        <v>2.1757693098100788</v>
      </c>
      <c r="M440" s="302">
        <f t="shared" ref="M440:M441" si="333">F440-F430</f>
        <v>1.2890105197608728</v>
      </c>
      <c r="N440" s="302">
        <f t="shared" ref="N440:N441" si="334">SUM(K440:M440)</f>
        <v>9.2083145297886944</v>
      </c>
    </row>
    <row r="441" spans="1:14" x14ac:dyDescent="0.2">
      <c r="A441" s="282" t="s">
        <v>363</v>
      </c>
      <c r="B441" s="302">
        <f>SUM(B439:B440)</f>
        <v>32.826670862262525</v>
      </c>
      <c r="C441" s="299" t="str">
        <f>CONCATENATE("(",ROUND((B441/$H441)*100,1),")")</f>
        <v>(49.9)</v>
      </c>
      <c r="D441" s="302">
        <f>SUM(D439:D440)</f>
        <v>26.277029542128602</v>
      </c>
      <c r="E441" s="299" t="str">
        <f>CONCATENATE("(",ROUND((D441/$H441)*100,1),")")</f>
        <v>(39.9)</v>
      </c>
      <c r="F441" s="302">
        <f>SUM(F439:F440)</f>
        <v>6.7212995956088903</v>
      </c>
      <c r="G441" s="299" t="str">
        <f>CONCATENATE("(",ROUND((F441/$H441)*100,1),")")</f>
        <v>(10.2)</v>
      </c>
      <c r="H441" s="302">
        <f>SUM(H439:H440)</f>
        <v>65.825000000000017</v>
      </c>
      <c r="I441" s="299" t="str">
        <f>CONCATENATE("(",ROUND((H441/$H441)*100,1),")")</f>
        <v>(100)</v>
      </c>
      <c r="K441" s="302">
        <f t="shared" si="331"/>
        <v>7.4130160583808333</v>
      </c>
      <c r="L441" s="302">
        <f t="shared" si="332"/>
        <v>3.003455353110283</v>
      </c>
      <c r="M441" s="302">
        <f t="shared" si="333"/>
        <v>1.4895285885089482</v>
      </c>
      <c r="N441" s="302">
        <f t="shared" si="334"/>
        <v>11.906000000000065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2.2728712253840313</v>
      </c>
      <c r="C450" s="299" t="str">
        <f>CONCATENATE("(",ROUND((B450/$H452)*100,1),")")</f>
        <v>(18.3)</v>
      </c>
      <c r="D450" s="302">
        <f>'Ind T6'!M189</f>
        <v>1.5937788840429694</v>
      </c>
      <c r="E450" s="299" t="str">
        <f>CONCATENATE("(",ROUND((D450/$H452)*100,1),")")</f>
        <v>(12.8)</v>
      </c>
      <c r="F450" s="302">
        <f>'Ind T6'!N189</f>
        <v>2.0139748359350249</v>
      </c>
      <c r="G450" s="299" t="str">
        <f>CONCATENATE("(",ROUND((F450/$H452)*100,1),")")</f>
        <v>(16.2)</v>
      </c>
      <c r="H450" s="302">
        <f>SUM(B450,D450,F450)</f>
        <v>5.8806249453620261</v>
      </c>
      <c r="I450" s="299" t="str">
        <f>CONCATENATE("(",ROUND((H450/$H452)*100,1),")")</f>
        <v>(47.2)</v>
      </c>
      <c r="K450" s="302">
        <f>B455-B450</f>
        <v>0.34203484924588867</v>
      </c>
      <c r="L450" s="302">
        <f>D455-D450</f>
        <v>0.29411227934567519</v>
      </c>
      <c r="M450" s="302">
        <f>F455-F450</f>
        <v>0.32174443765285732</v>
      </c>
      <c r="N450" s="302">
        <f>SUM(K450:M450)</f>
        <v>0.95789156624442118</v>
      </c>
    </row>
    <row r="451" spans="1:14" x14ac:dyDescent="0.2">
      <c r="A451" s="282" t="s">
        <v>365</v>
      </c>
      <c r="B451" s="302">
        <f>'Ind T6'!L188</f>
        <v>1.4206769146477685</v>
      </c>
      <c r="C451" s="299" t="str">
        <f>CONCATENATE("(",ROUND((B451/$H452)*100,1),")")</f>
        <v>(11.4)</v>
      </c>
      <c r="D451" s="302">
        <f>'Ind T6'!M188</f>
        <v>3.0170281181837595</v>
      </c>
      <c r="E451" s="299" t="str">
        <f>CONCATENATE("(",ROUND((D451/$H452)*100,1),")")</f>
        <v>(24.2)</v>
      </c>
      <c r="F451" s="302">
        <f>'Ind T6'!N188</f>
        <v>2.1286700218064252</v>
      </c>
      <c r="G451" s="299" t="str">
        <f>CONCATENATE("(",ROUND((F451/$H452)*100,1),")")</f>
        <v>(17.1)</v>
      </c>
      <c r="H451" s="302">
        <f t="shared" ref="H451" si="335">SUM(B451,D451,F451)</f>
        <v>6.5663750546379536</v>
      </c>
      <c r="I451" s="299" t="str">
        <f>CONCATENATE("(",ROUND((H451/$H452)*100,1),")")</f>
        <v>(52.8)</v>
      </c>
      <c r="K451" s="302">
        <f t="shared" ref="K451:K452" si="336">B456-B451</f>
        <v>0.15890524793000482</v>
      </c>
      <c r="L451" s="302">
        <f t="shared" ref="L451:L452" si="337">D456-D451</f>
        <v>0.48372772163750133</v>
      </c>
      <c r="M451" s="302">
        <f t="shared" ref="M451:M452" si="338">F456-F451</f>
        <v>0.25147546418810096</v>
      </c>
      <c r="N451" s="302">
        <f t="shared" ref="N451:N452" si="339">SUM(K451:M451)</f>
        <v>0.89410843375560711</v>
      </c>
    </row>
    <row r="452" spans="1:14" x14ac:dyDescent="0.2">
      <c r="A452" s="282" t="s">
        <v>363</v>
      </c>
      <c r="B452" s="302">
        <f>SUM(B450:B451)</f>
        <v>3.6935481400317998</v>
      </c>
      <c r="C452" s="299" t="str">
        <f>CONCATENATE("(",ROUND((B452/$H452)*100,1),")")</f>
        <v>(29.7)</v>
      </c>
      <c r="D452" s="302">
        <f>SUM(D450:D451)</f>
        <v>4.6108070022267285</v>
      </c>
      <c r="E452" s="299" t="str">
        <f>CONCATENATE("(",ROUND((D452/$H452)*100,1),")")</f>
        <v>(37)</v>
      </c>
      <c r="F452" s="302">
        <f>SUM(F450:F451)</f>
        <v>4.1426448577414501</v>
      </c>
      <c r="G452" s="299" t="str">
        <f>CONCATENATE("(",ROUND((F452/$H452)*100,1),")")</f>
        <v>(33.3)</v>
      </c>
      <c r="H452" s="302">
        <f>SUM(H450:H451)</f>
        <v>12.44699999999998</v>
      </c>
      <c r="I452" s="299" t="str">
        <f>CONCATENATE("(",ROUND((H452/$H452)*100,1),")")</f>
        <v>(100)</v>
      </c>
      <c r="K452" s="302">
        <f t="shared" si="336"/>
        <v>0.5009400971758935</v>
      </c>
      <c r="L452" s="302">
        <f t="shared" si="337"/>
        <v>0.7778400009831774</v>
      </c>
      <c r="M452" s="302">
        <f t="shared" si="338"/>
        <v>0.57321990184095828</v>
      </c>
      <c r="N452" s="302">
        <f t="shared" si="339"/>
        <v>1.8520000000000292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2.61490607462992</v>
      </c>
      <c r="C455" s="299" t="str">
        <f>CONCATENATE("(",ROUND((B455/$H457)*100,1),")")</f>
        <v>(18.3)</v>
      </c>
      <c r="D455" s="302">
        <f>'Ind T6'!R189</f>
        <v>1.8878911633886446</v>
      </c>
      <c r="E455" s="299" t="str">
        <f>CONCATENATE("(",ROUND((D455/$H457)*100,1),")")</f>
        <v>(13.2)</v>
      </c>
      <c r="F455" s="302">
        <f>'Ind T6'!S189</f>
        <v>2.3357192735878822</v>
      </c>
      <c r="G455" s="299" t="str">
        <f>CONCATENATE("(",ROUND((F455/$H457)*100,1),")")</f>
        <v>(16.3)</v>
      </c>
      <c r="H455" s="302">
        <f>SUM(B455,D455,F455)</f>
        <v>6.8385165116064464</v>
      </c>
      <c r="I455" s="299" t="str">
        <f>CONCATENATE("(",ROUND((H455/$H457)*100,1),")")</f>
        <v>(47.8)</v>
      </c>
      <c r="K455" s="302">
        <f>B460-B455</f>
        <v>0.34101666444794176</v>
      </c>
      <c r="L455" s="302">
        <f>D460-D455</f>
        <v>0.33343306539895234</v>
      </c>
      <c r="M455" s="302">
        <f>F460-F455</f>
        <v>0.39758900356389226</v>
      </c>
      <c r="N455" s="302">
        <f>SUM(K455:M455)</f>
        <v>1.0720387334107864</v>
      </c>
    </row>
    <row r="456" spans="1:14" x14ac:dyDescent="0.2">
      <c r="A456" s="282" t="s">
        <v>365</v>
      </c>
      <c r="B456" s="302">
        <f>'Ind T6'!Q188</f>
        <v>1.5795821625777733</v>
      </c>
      <c r="C456" s="299" t="str">
        <f>CONCATENATE("(",ROUND((B456/$H457)*100,1),")")</f>
        <v>(11)</v>
      </c>
      <c r="D456" s="302">
        <f>'Ind T6'!R188</f>
        <v>3.5007558398212608</v>
      </c>
      <c r="E456" s="299" t="str">
        <f>CONCATENATE("(",ROUND((D456/$H457)*100,1),")")</f>
        <v>(24.5)</v>
      </c>
      <c r="F456" s="302">
        <f>'Ind T6'!S188</f>
        <v>2.3801454859945261</v>
      </c>
      <c r="G456" s="299" t="str">
        <f>CONCATENATE("(",ROUND((F456/$H457)*100,1),")")</f>
        <v>(16.6)</v>
      </c>
      <c r="H456" s="302">
        <f t="shared" ref="H456" si="340">SUM(B456,D456,F456)</f>
        <v>7.4604834883935602</v>
      </c>
      <c r="I456" s="299" t="str">
        <f>CONCATENATE("(",ROUND((H456/$H457)*100,1),")")</f>
        <v>(52.2)</v>
      </c>
      <c r="K456" s="302">
        <f t="shared" ref="K456:K457" si="341">B461-B456</f>
        <v>8.2722678844242115E-2</v>
      </c>
      <c r="L456" s="302">
        <f t="shared" ref="L456:L457" si="342">D461-D456</f>
        <v>0.42099814805045455</v>
      </c>
      <c r="M456" s="302">
        <f t="shared" ref="M456:M457" si="343">F461-F456</f>
        <v>0.32424043969452176</v>
      </c>
      <c r="N456" s="302">
        <f t="shared" ref="N456:N457" si="344">SUM(K456:M456)</f>
        <v>0.82796126658921843</v>
      </c>
    </row>
    <row r="457" spans="1:14" x14ac:dyDescent="0.2">
      <c r="A457" s="282" t="s">
        <v>363</v>
      </c>
      <c r="B457" s="302">
        <f>SUM(B455:B456)</f>
        <v>4.1944882372076933</v>
      </c>
      <c r="C457" s="299" t="str">
        <f>CONCATENATE("(",ROUND((B457/$H457)*100,1),")")</f>
        <v>(29.3)</v>
      </c>
      <c r="D457" s="302">
        <f>SUM(D455:D456)</f>
        <v>5.3886470032099059</v>
      </c>
      <c r="E457" s="299" t="str">
        <f>CONCATENATE("(",ROUND((D457/$H457)*100,1),")")</f>
        <v>(37.7)</v>
      </c>
      <c r="F457" s="302">
        <f>SUM(F455:F456)</f>
        <v>4.7158647595824084</v>
      </c>
      <c r="G457" s="299" t="str">
        <f>CONCATENATE("(",ROUND((F457/$H457)*100,1),")")</f>
        <v>(33)</v>
      </c>
      <c r="H457" s="302">
        <f>SUM(H455:H456)</f>
        <v>14.299000000000007</v>
      </c>
      <c r="I457" s="299" t="str">
        <f>CONCATENATE("(",ROUND((H457/$H457)*100,1),")")</f>
        <v>(100)</v>
      </c>
      <c r="K457" s="302">
        <f t="shared" si="341"/>
        <v>0.42373934329218343</v>
      </c>
      <c r="L457" s="302">
        <f t="shared" si="342"/>
        <v>0.754431213449406</v>
      </c>
      <c r="M457" s="302">
        <f t="shared" si="343"/>
        <v>0.72182944325841358</v>
      </c>
      <c r="N457" s="302">
        <f t="shared" si="344"/>
        <v>1.900000000000003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2.9559227390778617</v>
      </c>
      <c r="C460" s="299" t="str">
        <f>CONCATENATE("(",ROUND((B460/$H462)*100,1),")")</f>
        <v>(18.2)</v>
      </c>
      <c r="D460" s="302">
        <f>'Ind T6'!W189</f>
        <v>2.2213242287875969</v>
      </c>
      <c r="E460" s="299" t="str">
        <f>CONCATENATE("(",ROUND((D460/$H462)*100,1),")")</f>
        <v>(13.7)</v>
      </c>
      <c r="F460" s="302">
        <f>'Ind T6'!X189</f>
        <v>2.7333082771517745</v>
      </c>
      <c r="G460" s="299" t="str">
        <f>CONCATENATE("(",ROUND((F460/$H462)*100,1),")")</f>
        <v>(16.9)</v>
      </c>
      <c r="H460" s="302">
        <f>SUM(B460,D460,F460)</f>
        <v>7.9105552450172336</v>
      </c>
      <c r="I460" s="299" t="str">
        <f>CONCATENATE("(",ROUND((H460/$H462)*100,1),")")</f>
        <v>(48.8)</v>
      </c>
      <c r="K460" s="302">
        <f>B460-B450</f>
        <v>0.68305151369383044</v>
      </c>
      <c r="L460" s="302">
        <f>D460-D450</f>
        <v>0.62754534474462753</v>
      </c>
      <c r="M460" s="302">
        <f>F460-F450</f>
        <v>0.71933344121674958</v>
      </c>
      <c r="N460" s="302">
        <f>SUM(K460:M460)</f>
        <v>2.0299302996552075</v>
      </c>
    </row>
    <row r="461" spans="1:14" x14ac:dyDescent="0.2">
      <c r="A461" s="282" t="s">
        <v>365</v>
      </c>
      <c r="B461" s="302">
        <f>'Ind T6'!V188</f>
        <v>1.6623048414220154</v>
      </c>
      <c r="C461" s="299" t="str">
        <f>CONCATENATE("(",ROUND((B461/$H462)*100,1),")")</f>
        <v>(10.3)</v>
      </c>
      <c r="D461" s="302">
        <f>'Ind T6'!W188</f>
        <v>3.9217539878717154</v>
      </c>
      <c r="E461" s="299" t="str">
        <f>CONCATENATE("(",ROUND((D461/$H462)*100,1),")")</f>
        <v>(24.2)</v>
      </c>
      <c r="F461" s="302">
        <f>'Ind T6'!X188</f>
        <v>2.7043859256890479</v>
      </c>
      <c r="G461" s="299" t="str">
        <f>CONCATENATE("(",ROUND((F461/$H462)*100,1),")")</f>
        <v>(16.7)</v>
      </c>
      <c r="H461" s="302">
        <f t="shared" ref="H461" si="345">SUM(B461,D461,F461)</f>
        <v>8.2884447549827787</v>
      </c>
      <c r="I461" s="299" t="str">
        <f>CONCATENATE("(",ROUND((H461/$H462)*100,1),")")</f>
        <v>(51.2)</v>
      </c>
      <c r="K461" s="302">
        <f t="shared" ref="K461:K462" si="346">B461-B451</f>
        <v>0.24162792677424694</v>
      </c>
      <c r="L461" s="302">
        <f t="shared" ref="L461:L462" si="347">D461-D451</f>
        <v>0.90472586968795587</v>
      </c>
      <c r="M461" s="302">
        <f t="shared" ref="M461:M462" si="348">F461-F451</f>
        <v>0.57571590388262273</v>
      </c>
      <c r="N461" s="302">
        <f t="shared" ref="N461:N462" si="349">SUM(K461:M461)</f>
        <v>1.7220697003448255</v>
      </c>
    </row>
    <row r="462" spans="1:14" x14ac:dyDescent="0.2">
      <c r="A462" s="282" t="s">
        <v>363</v>
      </c>
      <c r="B462" s="302">
        <f>SUM(B460:B461)</f>
        <v>4.6182275804998767</v>
      </c>
      <c r="C462" s="299" t="str">
        <f>CONCATENATE("(",ROUND((B462/$H462)*100,1),")")</f>
        <v>(28.5)</v>
      </c>
      <c r="D462" s="302">
        <f>SUM(D460:D461)</f>
        <v>6.1430782166593119</v>
      </c>
      <c r="E462" s="299" t="str">
        <f>CONCATENATE("(",ROUND((D462/$H462)*100,1),")")</f>
        <v>(37.9)</v>
      </c>
      <c r="F462" s="302">
        <f>SUM(F460:F461)</f>
        <v>5.4376942028408219</v>
      </c>
      <c r="G462" s="299" t="str">
        <f>CONCATENATE("(",ROUND((F462/$H462)*100,1),")")</f>
        <v>(33.6)</v>
      </c>
      <c r="H462" s="302">
        <f>SUM(H460:H461)</f>
        <v>16.199000000000012</v>
      </c>
      <c r="I462" s="299" t="str">
        <f>CONCATENATE("(",ROUND((H462/$H462)*100,1),")")</f>
        <v>(100)</v>
      </c>
      <c r="K462" s="302">
        <f t="shared" si="346"/>
        <v>0.92467944046807693</v>
      </c>
      <c r="L462" s="302">
        <f t="shared" si="347"/>
        <v>1.5322712144325834</v>
      </c>
      <c r="M462" s="302">
        <f t="shared" si="348"/>
        <v>1.2950493450993719</v>
      </c>
      <c r="N462" s="302">
        <f t="shared" si="349"/>
        <v>3.7520000000000322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2.0213615118968531</v>
      </c>
      <c r="C471" s="299" t="str">
        <f>CONCATENATE("(",ROUND((B471/$H473)*100,1),")")</f>
        <v>(18)</v>
      </c>
      <c r="D471" s="302">
        <f>'Ind T6'!M198</f>
        <v>0.88675729156929017</v>
      </c>
      <c r="E471" s="299" t="str">
        <f>CONCATENATE("(",ROUND((D471/$H473)*100,1),")")</f>
        <v>(7.9)</v>
      </c>
      <c r="F471" s="302">
        <f>'Ind T6'!N198</f>
        <v>1.3974809337571574</v>
      </c>
      <c r="G471" s="299" t="str">
        <f>CONCATENATE("(",ROUND((F471/$H473)*100,1),")")</f>
        <v>(12.5)</v>
      </c>
      <c r="H471" s="302">
        <f>SUM(B471,D471,F471)</f>
        <v>4.305599737223301</v>
      </c>
      <c r="I471" s="299" t="str">
        <f>CONCATENATE("(",ROUND((H471/$H473)*100,1),")")</f>
        <v>(38.4)</v>
      </c>
      <c r="K471" s="302">
        <f>B476-B471</f>
        <v>0.12980946223440348</v>
      </c>
      <c r="L471" s="302">
        <f>D476-D471</f>
        <v>2.3862862503355675E-2</v>
      </c>
      <c r="M471" s="302">
        <f>F476-F471</f>
        <v>8.8070756142294426E-2</v>
      </c>
      <c r="N471" s="302">
        <f>SUM(K471:M471)</f>
        <v>0.24174308088005358</v>
      </c>
    </row>
    <row r="472" spans="1:14" x14ac:dyDescent="0.2">
      <c r="A472" s="282" t="s">
        <v>365</v>
      </c>
      <c r="B472" s="302">
        <f>'Ind T6'!L197</f>
        <v>1.9330615273603782</v>
      </c>
      <c r="C472" s="299" t="str">
        <f>CONCATENATE("(",ROUND((B472/$H473)*100,1),")")</f>
        <v>(17.2)</v>
      </c>
      <c r="D472" s="302">
        <f>'Ind T6'!M197</f>
        <v>2.1657341544131996</v>
      </c>
      <c r="E472" s="299" t="str">
        <f>CONCATENATE("(",ROUND((D472/$H473)*100,1),")")</f>
        <v>(19.3)</v>
      </c>
      <c r="F472" s="302">
        <f>'Ind T6'!N197</f>
        <v>2.8136045810031267</v>
      </c>
      <c r="G472" s="299" t="str">
        <f>CONCATENATE("(",ROUND((F472/$H473)*100,1),")")</f>
        <v>(25.1)</v>
      </c>
      <c r="H472" s="302">
        <f t="shared" ref="H472" si="350">SUM(B472,D472,F472)</f>
        <v>6.9124002627767052</v>
      </c>
      <c r="I472" s="299" t="str">
        <f>CONCATENATE("(",ROUND((H472/$H473)*100,1),")")</f>
        <v>(61.6)</v>
      </c>
      <c r="K472" s="302">
        <f t="shared" ref="K472:K473" si="351">B477-B472</f>
        <v>-3.2838186015109461E-3</v>
      </c>
      <c r="L472" s="302">
        <f t="shared" ref="L472:L473" si="352">D477-D472</f>
        <v>3.4091516582865911E-2</v>
      </c>
      <c r="M472" s="302">
        <f t="shared" ref="M472:M473" si="353">F477-F472</f>
        <v>9.4449221138576345E-2</v>
      </c>
      <c r="N472" s="302">
        <f t="shared" ref="N472:N473" si="354">SUM(K472:M472)</f>
        <v>0.12525691911993131</v>
      </c>
    </row>
    <row r="473" spans="1:14" x14ac:dyDescent="0.2">
      <c r="A473" s="282" t="s">
        <v>363</v>
      </c>
      <c r="B473" s="302">
        <f>SUM(B471:B472)</f>
        <v>3.9544230392572315</v>
      </c>
      <c r="C473" s="299" t="str">
        <f>CONCATENATE("(",ROUND((B473/$H473)*100,1),")")</f>
        <v>(35.3)</v>
      </c>
      <c r="D473" s="302">
        <f>SUM(D471:D472)</f>
        <v>3.0524914459824899</v>
      </c>
      <c r="E473" s="299" t="str">
        <f>CONCATENATE("(",ROUND((D473/$H473)*100,1),")")</f>
        <v>(27.2)</v>
      </c>
      <c r="F473" s="302">
        <f>SUM(F471:F472)</f>
        <v>4.2110855147602839</v>
      </c>
      <c r="G473" s="299" t="str">
        <f>CONCATENATE("(",ROUND((F473/$H473)*100,1),")")</f>
        <v>(37.5)</v>
      </c>
      <c r="H473" s="302">
        <f>SUM(H471:H472)</f>
        <v>11.218000000000007</v>
      </c>
      <c r="I473" s="299" t="str">
        <f>CONCATENATE("(",ROUND((H473/$H473)*100,1),")")</f>
        <v>(100)</v>
      </c>
      <c r="K473" s="302">
        <f t="shared" si="351"/>
        <v>0.12652564363289276</v>
      </c>
      <c r="L473" s="302">
        <f t="shared" si="352"/>
        <v>5.7954379086221586E-2</v>
      </c>
      <c r="M473" s="302">
        <f t="shared" si="353"/>
        <v>0.18251997728087144</v>
      </c>
      <c r="N473" s="302">
        <f t="shared" si="354"/>
        <v>0.36699999999998578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2.1511709741312566</v>
      </c>
      <c r="C476" s="299" t="str">
        <f>CONCATENATE("(",ROUND((B476/$H478)*100,1),")")</f>
        <v>(18.6)</v>
      </c>
      <c r="D476" s="302">
        <f>'Ind T6'!R198</f>
        <v>0.91062015407264585</v>
      </c>
      <c r="E476" s="299" t="str">
        <f>CONCATENATE("(",ROUND((D476/$H478)*100,1),")")</f>
        <v>(7.9)</v>
      </c>
      <c r="F476" s="302">
        <f>'Ind T6'!S198</f>
        <v>1.4855516898994519</v>
      </c>
      <c r="G476" s="299" t="str">
        <f>CONCATENATE("(",ROUND((F476/$H478)*100,1),")")</f>
        <v>(12.8)</v>
      </c>
      <c r="H476" s="302">
        <f>SUM(B476,D476,F476)</f>
        <v>4.5473428181033544</v>
      </c>
      <c r="I476" s="299" t="str">
        <f>CONCATENATE("(",ROUND((H476/$H478)*100,1),")")</f>
        <v>(39.3)</v>
      </c>
      <c r="K476" s="302">
        <f>B481-B476</f>
        <v>0.15901694612815254</v>
      </c>
      <c r="L476" s="302">
        <f>D481-D476</f>
        <v>2.5706010587645767E-2</v>
      </c>
      <c r="M476" s="302">
        <f>F481-F476</f>
        <v>0.10306114105519759</v>
      </c>
      <c r="N476" s="302">
        <f>SUM(K476:M476)</f>
        <v>0.28778409777099589</v>
      </c>
    </row>
    <row r="477" spans="1:14" x14ac:dyDescent="0.2">
      <c r="A477" s="282" t="s">
        <v>365</v>
      </c>
      <c r="B477" s="302">
        <f>'Ind T6'!Q197</f>
        <v>1.9297777087588672</v>
      </c>
      <c r="C477" s="299" t="str">
        <f>CONCATENATE("(",ROUND((B477/$H478)*100,1),")")</f>
        <v>(16.7)</v>
      </c>
      <c r="D477" s="302">
        <f>'Ind T6'!R197</f>
        <v>2.1998256709960655</v>
      </c>
      <c r="E477" s="299" t="str">
        <f>CONCATENATE("(",ROUND((D477/$H478)*100,1),")")</f>
        <v>(19)</v>
      </c>
      <c r="F477" s="302">
        <f>'Ind T6'!S197</f>
        <v>2.9080538021417031</v>
      </c>
      <c r="G477" s="299" t="str">
        <f>CONCATENATE("(",ROUND((F477/$H478)*100,1),")")</f>
        <v>(25.1)</v>
      </c>
      <c r="H477" s="302">
        <f t="shared" ref="H477" si="355">SUM(B477,D477,F477)</f>
        <v>7.0376571818966358</v>
      </c>
      <c r="I477" s="299" t="str">
        <f>CONCATENATE("(",ROUND((H477/$H478)*100,1),")")</f>
        <v>(60.7)</v>
      </c>
      <c r="K477" s="302">
        <f t="shared" ref="K477:K478" si="356">B482-B477</f>
        <v>-4.1632315900544725E-2</v>
      </c>
      <c r="L477" s="302">
        <f t="shared" ref="L477:L478" si="357">D482-D477</f>
        <v>-1.7168616427036376E-2</v>
      </c>
      <c r="M477" s="302">
        <f t="shared" ref="M477:M478" si="358">F482-F477</f>
        <v>2.6016834556584989E-2</v>
      </c>
      <c r="N477" s="302">
        <f t="shared" ref="N477:N478" si="359">SUM(K477:M477)</f>
        <v>-3.2784097770996112E-2</v>
      </c>
    </row>
    <row r="478" spans="1:14" x14ac:dyDescent="0.2">
      <c r="A478" s="282" t="s">
        <v>363</v>
      </c>
      <c r="B478" s="302">
        <f>SUM(B476:B477)</f>
        <v>4.0809486828901242</v>
      </c>
      <c r="C478" s="299" t="str">
        <f>CONCATENATE("(",ROUND((B478/$H478)*100,1),")")</f>
        <v>(35.2)</v>
      </c>
      <c r="D478" s="302">
        <f>SUM(D476:D477)</f>
        <v>3.1104458250687115</v>
      </c>
      <c r="E478" s="299" t="str">
        <f>CONCATENATE("(",ROUND((D478/$H478)*100,1),")")</f>
        <v>(26.8)</v>
      </c>
      <c r="F478" s="302">
        <f>SUM(F476:F477)</f>
        <v>4.3936054920411554</v>
      </c>
      <c r="G478" s="299" t="str">
        <f>CONCATENATE("(",ROUND((F478/$H478)*100,1),")")</f>
        <v>(37.9)</v>
      </c>
      <c r="H478" s="302">
        <f>SUM(H476:H477)</f>
        <v>11.58499999999999</v>
      </c>
      <c r="I478" s="299" t="str">
        <f>CONCATENATE("(",ROUND((H478/$H478)*100,1),")")</f>
        <v>(100)</v>
      </c>
      <c r="K478" s="302">
        <f t="shared" si="356"/>
        <v>0.11738463022760737</v>
      </c>
      <c r="L478" s="302">
        <f t="shared" si="357"/>
        <v>8.5373941606095016E-3</v>
      </c>
      <c r="M478" s="302">
        <f t="shared" si="358"/>
        <v>0.12907797561178214</v>
      </c>
      <c r="N478" s="302">
        <f t="shared" si="359"/>
        <v>0.25499999999999901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2.3101879202594091</v>
      </c>
      <c r="C481" s="299" t="str">
        <f>CONCATENATE("(",ROUND((B481/$H483)*100,1),")")</f>
        <v>(19.5)</v>
      </c>
      <c r="D481" s="302">
        <f>'Ind T6'!W198</f>
        <v>0.93632616466029162</v>
      </c>
      <c r="E481" s="299" t="str">
        <f>CONCATENATE("(",ROUND((D481/$H483)*100,1),")")</f>
        <v>(7.9)</v>
      </c>
      <c r="F481" s="302">
        <f>'Ind T6'!X198</f>
        <v>1.5886128309546494</v>
      </c>
      <c r="G481" s="299" t="str">
        <f>CONCATENATE("(",ROUND((F481/$H483)*100,1),")")</f>
        <v>(13.4)</v>
      </c>
      <c r="H481" s="302">
        <f>SUM(B481,D481,F481)</f>
        <v>4.8351269158743504</v>
      </c>
      <c r="I481" s="299" t="str">
        <f>CONCATENATE("(",ROUND((H481/$H483)*100,1),")")</f>
        <v>(40.8)</v>
      </c>
      <c r="K481" s="302">
        <f>B481-B471</f>
        <v>0.28882640836255602</v>
      </c>
      <c r="L481" s="302">
        <f>D481-D471</f>
        <v>4.9568873091001442E-2</v>
      </c>
      <c r="M481" s="302">
        <f>F481-F471</f>
        <v>0.19113189719749202</v>
      </c>
      <c r="N481" s="302">
        <f>SUM(K481:M481)</f>
        <v>0.52952717865104948</v>
      </c>
    </row>
    <row r="482" spans="1:14" x14ac:dyDescent="0.2">
      <c r="A482" s="282" t="s">
        <v>365</v>
      </c>
      <c r="B482" s="302">
        <f>'Ind T6'!V197</f>
        <v>1.8881453928583225</v>
      </c>
      <c r="C482" s="299" t="str">
        <f>CONCATENATE("(",ROUND((B482/$H483)*100,1),")")</f>
        <v>(15.9)</v>
      </c>
      <c r="D482" s="302">
        <f>'Ind T6'!W197</f>
        <v>2.1826570545690291</v>
      </c>
      <c r="E482" s="299" t="str">
        <f>CONCATENATE("(",ROUND((D482/$H483)*100,1),")")</f>
        <v>(18.4)</v>
      </c>
      <c r="F482" s="302">
        <f>'Ind T6'!X197</f>
        <v>2.934070636698288</v>
      </c>
      <c r="G482" s="299" t="str">
        <f>CONCATENATE("(",ROUND((F482/$H483)*100,1),")")</f>
        <v>(24.8)</v>
      </c>
      <c r="H482" s="302">
        <f t="shared" ref="H482" si="360">SUM(B482,D482,F482)</f>
        <v>7.0048730841256397</v>
      </c>
      <c r="I482" s="299" t="str">
        <f>CONCATENATE("(",ROUND((H482/$H483)*100,1),")")</f>
        <v>(59.2)</v>
      </c>
      <c r="K482" s="302">
        <f t="shared" ref="K482:K483" si="361">B482-B472</f>
        <v>-4.4916134502055671E-2</v>
      </c>
      <c r="L482" s="302">
        <f t="shared" ref="L482:L483" si="362">D482-D472</f>
        <v>1.6922900155829534E-2</v>
      </c>
      <c r="M482" s="302">
        <f t="shared" ref="M482:M483" si="363">F482-F472</f>
        <v>0.12046605569516133</v>
      </c>
      <c r="N482" s="302">
        <f t="shared" ref="N482:N483" si="364">SUM(K482:M482)</f>
        <v>9.2472821348935197E-2</v>
      </c>
    </row>
    <row r="483" spans="1:14" x14ac:dyDescent="0.2">
      <c r="A483" s="282" t="s">
        <v>363</v>
      </c>
      <c r="B483" s="302">
        <f>SUM(B481:B482)</f>
        <v>4.1983333131177316</v>
      </c>
      <c r="C483" s="299" t="str">
        <f>CONCATENATE("(",ROUND((B483/$H483)*100,1),")")</f>
        <v>(35.5)</v>
      </c>
      <c r="D483" s="302">
        <f>SUM(D481:D482)</f>
        <v>3.118983219229321</v>
      </c>
      <c r="E483" s="299" t="str">
        <f>CONCATENATE("(",ROUND((D483/$H483)*100,1),")")</f>
        <v>(26.3)</v>
      </c>
      <c r="F483" s="302">
        <f>SUM(F481:F482)</f>
        <v>4.5226834676529375</v>
      </c>
      <c r="G483" s="299" t="str">
        <f>CONCATENATE("(",ROUND((F483/$H483)*100,1),")")</f>
        <v>(38.2)</v>
      </c>
      <c r="H483" s="302">
        <f>SUM(H481:H482)</f>
        <v>11.839999999999989</v>
      </c>
      <c r="I483" s="299" t="str">
        <f>CONCATENATE("(",ROUND((H483/$H483)*100,1),")")</f>
        <v>(100)</v>
      </c>
      <c r="K483" s="302">
        <f t="shared" si="361"/>
        <v>0.24391027386050013</v>
      </c>
      <c r="L483" s="302">
        <f t="shared" si="362"/>
        <v>6.6491773246831087E-2</v>
      </c>
      <c r="M483" s="302">
        <f t="shared" si="363"/>
        <v>0.31159795289265357</v>
      </c>
      <c r="N483" s="302">
        <f t="shared" si="364"/>
        <v>0.62199999999998479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Dorset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0.56283144795807794</v>
      </c>
      <c r="C8" s="300">
        <v>0.37997831825028239</v>
      </c>
      <c r="D8" s="300">
        <v>0.54526583710354459</v>
      </c>
      <c r="E8" s="300">
        <f>SUM(B8:D8)</f>
        <v>1.4880756033119049</v>
      </c>
      <c r="F8" s="300"/>
      <c r="G8" s="300">
        <v>0.72539143743272849</v>
      </c>
      <c r="H8" s="300">
        <v>0.70139791597364776</v>
      </c>
      <c r="I8" s="300">
        <v>0.62992515096092061</v>
      </c>
      <c r="J8" s="300">
        <f>SUM(G8:I8)</f>
        <v>2.0567145043672967</v>
      </c>
      <c r="K8" s="300"/>
      <c r="L8" s="300">
        <v>0.59171090990297159</v>
      </c>
      <c r="M8" s="300">
        <v>0.53381898001212891</v>
      </c>
      <c r="N8" s="300">
        <v>1.0562969441458077</v>
      </c>
      <c r="O8" s="300">
        <f>SUM(L8:N8)</f>
        <v>2.1818268340609084</v>
      </c>
      <c r="P8" s="300"/>
      <c r="Q8" s="300">
        <v>0.61712467078240463</v>
      </c>
      <c r="R8" s="300">
        <v>0.53983494295090317</v>
      </c>
      <c r="S8" s="300">
        <v>1.1177181738695943</v>
      </c>
      <c r="T8" s="300">
        <f>SUM(Q8:S8)</f>
        <v>2.2746777876029021</v>
      </c>
      <c r="U8" s="300"/>
      <c r="V8" s="300">
        <v>0.63954840425962423</v>
      </c>
      <c r="W8" s="300">
        <v>0.52024060283996632</v>
      </c>
      <c r="X8" s="300">
        <v>1.1938769503509861</v>
      </c>
      <c r="Y8" s="300">
        <f>SUM(V8:X8)</f>
        <v>2.3536659574505769</v>
      </c>
    </row>
    <row r="9" spans="1:25" x14ac:dyDescent="0.2">
      <c r="A9" s="260" t="s">
        <v>364</v>
      </c>
      <c r="B9" s="300">
        <v>2.2305886123741989</v>
      </c>
      <c r="C9" s="300">
        <v>9.636689291099983E-3</v>
      </c>
      <c r="D9" s="300">
        <v>2.0946990950228024</v>
      </c>
      <c r="E9" s="300">
        <f t="shared" ref="E9:E10" si="0">SUM(B9:D9)</f>
        <v>4.3349243966881019</v>
      </c>
      <c r="F9" s="300"/>
      <c r="G9" s="300">
        <v>1.4333907455478536</v>
      </c>
      <c r="H9" s="300">
        <v>0.15068947081363115</v>
      </c>
      <c r="I9" s="300">
        <v>2.4142052792712203</v>
      </c>
      <c r="J9" s="300">
        <f t="shared" ref="J9:J10" si="1">SUM(G9:I9)</f>
        <v>3.9982854956327052</v>
      </c>
      <c r="K9" s="300"/>
      <c r="L9" s="300">
        <v>2.0279318860116748</v>
      </c>
      <c r="M9" s="300">
        <v>0.54700620777306452</v>
      </c>
      <c r="N9" s="300">
        <v>2.9332350721543681</v>
      </c>
      <c r="O9" s="300">
        <f t="shared" ref="O9:O10" si="2">SUM(L9:N9)</f>
        <v>5.5081731659391071</v>
      </c>
      <c r="P9" s="300"/>
      <c r="Q9" s="300">
        <v>2.1862519754508947</v>
      </c>
      <c r="R9" s="300">
        <v>0.57443634767715002</v>
      </c>
      <c r="S9" s="300">
        <v>2.9676338892690555</v>
      </c>
      <c r="T9" s="300">
        <f t="shared" ref="T9:T10" si="3">SUM(Q9:S9)</f>
        <v>5.7283222123971003</v>
      </c>
      <c r="U9" s="300"/>
      <c r="V9" s="300">
        <v>2.4585929078557167</v>
      </c>
      <c r="W9" s="300">
        <v>0.59933528369446809</v>
      </c>
      <c r="X9" s="300">
        <v>2.8494058509992328</v>
      </c>
      <c r="Y9" s="300">
        <f t="shared" ref="Y9:Y10" si="4">SUM(V9:X9)</f>
        <v>5.9073340425494179</v>
      </c>
    </row>
    <row r="10" spans="1:25" x14ac:dyDescent="0.2">
      <c r="A10" s="264" t="s">
        <v>363</v>
      </c>
      <c r="B10" s="301">
        <f>SUM(B8:B9)</f>
        <v>2.7934200603322767</v>
      </c>
      <c r="C10" s="301">
        <f t="shared" ref="C10:D10" si="5">SUM(C8:C9)</f>
        <v>0.3896150075413824</v>
      </c>
      <c r="D10" s="301">
        <f t="shared" si="5"/>
        <v>2.6399649321263468</v>
      </c>
      <c r="E10" s="301">
        <f t="shared" si="0"/>
        <v>5.8230000000000057</v>
      </c>
      <c r="F10" s="301"/>
      <c r="G10" s="301">
        <f>SUM(G8:G9)</f>
        <v>2.1587821829805822</v>
      </c>
      <c r="H10" s="301">
        <f t="shared" ref="H10" si="6">SUM(H8:H9)</f>
        <v>0.85208738678727891</v>
      </c>
      <c r="I10" s="301">
        <f t="shared" ref="I10" si="7">SUM(I8:I9)</f>
        <v>3.044130430232141</v>
      </c>
      <c r="J10" s="301">
        <f t="shared" si="1"/>
        <v>6.0550000000000015</v>
      </c>
      <c r="K10" s="301"/>
      <c r="L10" s="301">
        <f>SUM(L8:L9)</f>
        <v>2.6196427959146464</v>
      </c>
      <c r="M10" s="301">
        <f t="shared" ref="M10" si="8">SUM(M8:M9)</f>
        <v>1.0808251877851935</v>
      </c>
      <c r="N10" s="301">
        <f t="shared" ref="N10" si="9">SUM(N8:N9)</f>
        <v>3.989532016300176</v>
      </c>
      <c r="O10" s="301">
        <f t="shared" si="2"/>
        <v>7.6900000000000155</v>
      </c>
      <c r="P10" s="301"/>
      <c r="Q10" s="301">
        <f>SUM(Q8:Q9)</f>
        <v>2.8033766462332994</v>
      </c>
      <c r="R10" s="301">
        <f t="shared" ref="R10" si="10">SUM(R8:R9)</f>
        <v>1.1142712906280532</v>
      </c>
      <c r="S10" s="301">
        <f t="shared" ref="S10" si="11">SUM(S8:S9)</f>
        <v>4.0853520631386502</v>
      </c>
      <c r="T10" s="301">
        <f t="shared" si="3"/>
        <v>8.0030000000000037</v>
      </c>
      <c r="U10" s="301"/>
      <c r="V10" s="301">
        <f>SUM(V8:V9)</f>
        <v>3.0981413121153407</v>
      </c>
      <c r="W10" s="301">
        <f t="shared" ref="W10" si="12">SUM(W8:W9)</f>
        <v>1.1195758865344345</v>
      </c>
      <c r="X10" s="301">
        <f t="shared" ref="X10" si="13">SUM(X8:X9)</f>
        <v>4.0432828013502187</v>
      </c>
      <c r="Y10" s="301">
        <f t="shared" si="4"/>
        <v>8.2609999999999939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5.4265327921707449E-2</v>
      </c>
      <c r="C17" s="300">
        <v>8.167485579917191E-3</v>
      </c>
      <c r="D17" s="300">
        <v>1.3843195898577076E-4</v>
      </c>
      <c r="E17" s="300">
        <f>SUM(B17:D17)</f>
        <v>6.2571245460610408E-2</v>
      </c>
      <c r="F17" s="300"/>
      <c r="G17" s="300">
        <v>5.4807825085490022E-2</v>
      </c>
      <c r="H17" s="300">
        <v>1.7399309551217226E-2</v>
      </c>
      <c r="I17" s="300">
        <v>1.2428078250846498E-4</v>
      </c>
      <c r="J17" s="300">
        <f>SUM(G17:I17)</f>
        <v>7.2331415419215714E-2</v>
      </c>
      <c r="K17" s="300"/>
      <c r="L17" s="300">
        <v>5.0871663826702801E-2</v>
      </c>
      <c r="M17" s="300">
        <v>1.4144804088454952E-2</v>
      </c>
      <c r="N17" s="300">
        <v>0</v>
      </c>
      <c r="O17" s="300">
        <f>SUM(L17:N17)</f>
        <v>6.501646791515775E-2</v>
      </c>
      <c r="P17" s="300"/>
      <c r="Q17" s="300">
        <v>3.88653775993597E-2</v>
      </c>
      <c r="R17" s="300">
        <v>1.099963516945697E-2</v>
      </c>
      <c r="S17" s="300">
        <v>0</v>
      </c>
      <c r="T17" s="300">
        <f>SUM(Q17:S17)</f>
        <v>4.986501276881667E-2</v>
      </c>
      <c r="U17" s="300"/>
      <c r="V17" s="300">
        <v>2.5177836411377965E-2</v>
      </c>
      <c r="W17" s="300">
        <v>7.6833773085631472E-3</v>
      </c>
      <c r="X17" s="300">
        <v>0</v>
      </c>
      <c r="Y17" s="300">
        <f>SUM(V17:X17)</f>
        <v>3.2861213719941114E-2</v>
      </c>
    </row>
    <row r="18" spans="1:25" x14ac:dyDescent="0.2">
      <c r="A18" s="260" t="s">
        <v>364</v>
      </c>
      <c r="B18" s="300">
        <v>0.3748737449272157</v>
      </c>
      <c r="C18" s="300">
        <v>1.1074556718741744E-2</v>
      </c>
      <c r="D18" s="300">
        <v>0.19948045289343136</v>
      </c>
      <c r="E18" s="300">
        <f t="shared" ref="E18:E19" si="14">SUM(B18:D18)</f>
        <v>0.58542875453938881</v>
      </c>
      <c r="F18" s="300"/>
      <c r="G18" s="300">
        <v>0.35022324511006936</v>
      </c>
      <c r="H18" s="300">
        <v>9.4453394707145442E-3</v>
      </c>
      <c r="I18" s="300">
        <v>0</v>
      </c>
      <c r="J18" s="300">
        <f t="shared" ref="J18:J19" si="15">SUM(G18:I18)</f>
        <v>0.35966858458078388</v>
      </c>
      <c r="K18" s="300"/>
      <c r="L18" s="300">
        <v>0.36764082907515611</v>
      </c>
      <c r="M18" s="300">
        <v>4.3427030096852169E-3</v>
      </c>
      <c r="N18" s="300">
        <v>0</v>
      </c>
      <c r="O18" s="300">
        <f t="shared" ref="O18:O19" si="16">SUM(L18:N18)</f>
        <v>0.37198353208484131</v>
      </c>
      <c r="P18" s="300"/>
      <c r="Q18" s="300">
        <v>0.28171287851174365</v>
      </c>
      <c r="R18" s="300">
        <v>3.4221087194393363E-3</v>
      </c>
      <c r="S18" s="300">
        <v>0</v>
      </c>
      <c r="T18" s="300">
        <f t="shared" ref="T18:T19" si="17">SUM(Q18:S18)</f>
        <v>0.28513498723118297</v>
      </c>
      <c r="U18" s="300"/>
      <c r="V18" s="300">
        <v>0.18865646438033187</v>
      </c>
      <c r="W18" s="300">
        <v>2.4823218997273066E-3</v>
      </c>
      <c r="X18" s="300">
        <v>0</v>
      </c>
      <c r="Y18" s="300">
        <f t="shared" ref="Y18:Y19" si="18">SUM(V18:X18)</f>
        <v>0.19113878628005918</v>
      </c>
    </row>
    <row r="19" spans="1:25" x14ac:dyDescent="0.2">
      <c r="A19" s="264" t="s">
        <v>363</v>
      </c>
      <c r="B19" s="301">
        <f>SUM(B17:B18)</f>
        <v>0.42913907284892316</v>
      </c>
      <c r="C19" s="301">
        <f t="shared" ref="C19" si="19">SUM(C17:C18)</f>
        <v>1.9242042298658935E-2</v>
      </c>
      <c r="D19" s="301">
        <f t="shared" ref="D19" si="20">SUM(D17:D18)</f>
        <v>0.19961888485241713</v>
      </c>
      <c r="E19" s="301">
        <f t="shared" si="14"/>
        <v>0.64799999999999924</v>
      </c>
      <c r="F19" s="301"/>
      <c r="G19" s="301">
        <f>SUM(G17:G18)</f>
        <v>0.4050310701955594</v>
      </c>
      <c r="H19" s="301">
        <f t="shared" ref="H19" si="21">SUM(H17:H18)</f>
        <v>2.6844649021931771E-2</v>
      </c>
      <c r="I19" s="301">
        <f t="shared" ref="I19" si="22">SUM(I17:I18)</f>
        <v>1.2428078250846498E-4</v>
      </c>
      <c r="J19" s="301">
        <f t="shared" si="15"/>
        <v>0.43199999999999966</v>
      </c>
      <c r="K19" s="301"/>
      <c r="L19" s="301">
        <f>SUM(L17:L18)</f>
        <v>0.41851249290185888</v>
      </c>
      <c r="M19" s="301">
        <f t="shared" ref="M19" si="23">SUM(M17:M18)</f>
        <v>1.848750709814017E-2</v>
      </c>
      <c r="N19" s="301">
        <f t="shared" ref="N19" si="24">SUM(N17:N18)</f>
        <v>0</v>
      </c>
      <c r="O19" s="301">
        <f t="shared" si="16"/>
        <v>0.43699999999999906</v>
      </c>
      <c r="P19" s="301"/>
      <c r="Q19" s="301">
        <f>SUM(Q17:Q18)</f>
        <v>0.32057825611110335</v>
      </c>
      <c r="R19" s="301">
        <f t="shared" ref="R19" si="25">SUM(R17:R18)</f>
        <v>1.4421743888896306E-2</v>
      </c>
      <c r="S19" s="301">
        <f t="shared" ref="S19" si="26">SUM(S17:S18)</f>
        <v>0</v>
      </c>
      <c r="T19" s="301">
        <f t="shared" si="17"/>
        <v>0.33499999999999969</v>
      </c>
      <c r="U19" s="301"/>
      <c r="V19" s="301">
        <f>SUM(V17:V18)</f>
        <v>0.21383430079170984</v>
      </c>
      <c r="W19" s="301">
        <f t="shared" ref="W19" si="27">SUM(W17:W18)</f>
        <v>1.0165699208290455E-2</v>
      </c>
      <c r="X19" s="301">
        <f t="shared" ref="X19" si="28">SUM(X17:X18)</f>
        <v>0</v>
      </c>
      <c r="Y19" s="301">
        <f t="shared" si="18"/>
        <v>0.22400000000000031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0.86946191246781446</v>
      </c>
      <c r="C26" s="300">
        <v>0.32606124712342299</v>
      </c>
      <c r="D26" s="300">
        <v>4.1278853536562438E-2</v>
      </c>
      <c r="E26" s="300">
        <f>SUM(B26:D26)</f>
        <v>1.2368020131277999</v>
      </c>
      <c r="F26" s="300"/>
      <c r="G26" s="300">
        <v>0.91096493603024919</v>
      </c>
      <c r="H26" s="300">
        <v>0.34571217011211747</v>
      </c>
      <c r="I26" s="300">
        <v>0.19013141062784364</v>
      </c>
      <c r="J26" s="300">
        <f>SUM(G26:I26)</f>
        <v>1.4468085167702103</v>
      </c>
      <c r="K26" s="300"/>
      <c r="L26" s="300">
        <v>0.91397160517500065</v>
      </c>
      <c r="M26" s="300">
        <v>0.31166942335920017</v>
      </c>
      <c r="N26" s="300">
        <v>0.23364994777757933</v>
      </c>
      <c r="O26" s="300">
        <f>SUM(L26:N26)</f>
        <v>1.4592909763117801</v>
      </c>
      <c r="P26" s="300"/>
      <c r="Q26" s="300">
        <v>0.90153396621264159</v>
      </c>
      <c r="R26" s="300">
        <v>0.29573576806443147</v>
      </c>
      <c r="S26" s="300">
        <v>0.22828542491320547</v>
      </c>
      <c r="T26" s="300">
        <f>SUM(Q26:S26)</f>
        <v>1.4255551591902784</v>
      </c>
      <c r="U26" s="300"/>
      <c r="V26" s="300">
        <v>0.84375850029980537</v>
      </c>
      <c r="W26" s="300">
        <v>0.25729906541624908</v>
      </c>
      <c r="X26" s="300">
        <v>0.20824204516308842</v>
      </c>
      <c r="Y26" s="300">
        <f>SUM(V26:X26)</f>
        <v>1.3092996108791428</v>
      </c>
    </row>
    <row r="27" spans="1:25" x14ac:dyDescent="0.2">
      <c r="A27" s="260" t="s">
        <v>364</v>
      </c>
      <c r="B27" s="300">
        <v>2.1126225369018248</v>
      </c>
      <c r="C27" s="300">
        <v>0.16824260001770003</v>
      </c>
      <c r="D27" s="300">
        <v>0.14833284995267237</v>
      </c>
      <c r="E27" s="300">
        <f t="shared" ref="E27:E28" si="29">SUM(B27:D27)</f>
        <v>2.4291979868721976</v>
      </c>
      <c r="F27" s="300"/>
      <c r="G27" s="300">
        <v>1.915093234987681</v>
      </c>
      <c r="H27" s="300">
        <v>0.14221294802329509</v>
      </c>
      <c r="I27" s="300">
        <v>6.4885300218817651E-2</v>
      </c>
      <c r="J27" s="300">
        <f t="shared" ref="J27:J28" si="30">SUM(G27:I27)</f>
        <v>2.1221914832297939</v>
      </c>
      <c r="K27" s="300"/>
      <c r="L27" s="300">
        <v>1.9220976036679616</v>
      </c>
      <c r="M27" s="300">
        <v>0.15542623274526929</v>
      </c>
      <c r="N27" s="300">
        <v>8.1185187274986276E-2</v>
      </c>
      <c r="O27" s="300">
        <f t="shared" ref="O27:O28" si="31">SUM(L27:N27)</f>
        <v>2.1587090236882172</v>
      </c>
      <c r="P27" s="300"/>
      <c r="Q27" s="300">
        <v>1.8077737702823162</v>
      </c>
      <c r="R27" s="300">
        <v>0.14776330984962652</v>
      </c>
      <c r="S27" s="300">
        <v>7.7907760677778867E-2</v>
      </c>
      <c r="T27" s="300">
        <f t="shared" ref="T27:T28" si="32">SUM(Q27:S27)</f>
        <v>2.0334448408097217</v>
      </c>
      <c r="U27" s="300"/>
      <c r="V27" s="300">
        <v>1.5495788937952633</v>
      </c>
      <c r="W27" s="300">
        <v>0.12948383577465372</v>
      </c>
      <c r="X27" s="300">
        <v>7.0637659550939536E-2</v>
      </c>
      <c r="Y27" s="300">
        <f t="shared" ref="Y27:Y28" si="33">SUM(V27:X27)</f>
        <v>1.7497003891208565</v>
      </c>
    </row>
    <row r="28" spans="1:25" x14ac:dyDescent="0.2">
      <c r="A28" s="264" t="s">
        <v>363</v>
      </c>
      <c r="B28" s="301">
        <f>SUM(B26:B27)</f>
        <v>2.9820844493696392</v>
      </c>
      <c r="C28" s="301">
        <f t="shared" ref="C28" si="34">SUM(C26:C27)</f>
        <v>0.49430384714112302</v>
      </c>
      <c r="D28" s="301">
        <f t="shared" ref="D28" si="35">SUM(D26:D27)</f>
        <v>0.18961170348923481</v>
      </c>
      <c r="E28" s="301">
        <f t="shared" si="29"/>
        <v>3.6659999999999968</v>
      </c>
      <c r="F28" s="301"/>
      <c r="G28" s="301">
        <f>SUM(G26:G27)</f>
        <v>2.8260581710179302</v>
      </c>
      <c r="H28" s="301">
        <f t="shared" ref="H28" si="36">SUM(H26:H27)</f>
        <v>0.48792511813541256</v>
      </c>
      <c r="I28" s="301">
        <f t="shared" ref="I28" si="37">SUM(I26:I27)</f>
        <v>0.25501671084666128</v>
      </c>
      <c r="J28" s="301">
        <f t="shared" si="30"/>
        <v>3.5690000000000044</v>
      </c>
      <c r="K28" s="301"/>
      <c r="L28" s="301">
        <f>SUM(L26:L27)</f>
        <v>2.8360692088429622</v>
      </c>
      <c r="M28" s="301">
        <f t="shared" ref="M28" si="38">SUM(M26:M27)</f>
        <v>0.46709565610446946</v>
      </c>
      <c r="N28" s="301">
        <f t="shared" ref="N28" si="39">SUM(N26:N27)</f>
        <v>0.31483513505256561</v>
      </c>
      <c r="O28" s="301">
        <f t="shared" si="31"/>
        <v>3.6179999999999972</v>
      </c>
      <c r="P28" s="301"/>
      <c r="Q28" s="301">
        <f>SUM(Q26:Q27)</f>
        <v>2.7093077364949578</v>
      </c>
      <c r="R28" s="301">
        <f t="shared" ref="R28" si="40">SUM(R26:R27)</f>
        <v>0.44349907791405796</v>
      </c>
      <c r="S28" s="301">
        <f t="shared" ref="S28" si="41">SUM(S26:S27)</f>
        <v>0.30619318559098435</v>
      </c>
      <c r="T28" s="301">
        <f t="shared" si="32"/>
        <v>3.4590000000000001</v>
      </c>
      <c r="U28" s="301"/>
      <c r="V28" s="301">
        <f>SUM(V26:V27)</f>
        <v>2.3933373940950684</v>
      </c>
      <c r="W28" s="301">
        <f t="shared" ref="W28" si="42">SUM(W26:W27)</f>
        <v>0.38678290119090281</v>
      </c>
      <c r="X28" s="301">
        <f t="shared" ref="X28" si="43">SUM(X26:X27)</f>
        <v>0.27887970471402795</v>
      </c>
      <c r="Y28" s="301">
        <f t="shared" si="33"/>
        <v>3.0589999999999993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1.2017733638360062</v>
      </c>
      <c r="C35" s="300">
        <v>0.29277089244782911</v>
      </c>
      <c r="D35" s="300">
        <v>3.7672128147155627E-2</v>
      </c>
      <c r="E35" s="300">
        <f>SUM(B35:D35)</f>
        <v>1.5322163844309911</v>
      </c>
      <c r="F35" s="300"/>
      <c r="G35" s="300">
        <v>1.165741483046369</v>
      </c>
      <c r="H35" s="300">
        <v>0.33575393446311275</v>
      </c>
      <c r="I35" s="300">
        <v>0.26853943714423673</v>
      </c>
      <c r="J35" s="300">
        <f>SUM(G35:I35)</f>
        <v>1.7700348546537186</v>
      </c>
      <c r="K35" s="300"/>
      <c r="L35" s="300">
        <v>1.2536261311463657</v>
      </c>
      <c r="M35" s="300">
        <v>0.28321544783457953</v>
      </c>
      <c r="N35" s="300">
        <v>0.35226910195938693</v>
      </c>
      <c r="O35" s="300">
        <f>SUM(L35:N35)</f>
        <v>1.8891106809403322</v>
      </c>
      <c r="P35" s="300"/>
      <c r="Q35" s="300">
        <v>1.1768133386074728</v>
      </c>
      <c r="R35" s="300">
        <v>0.27743690805643267</v>
      </c>
      <c r="S35" s="300">
        <v>0.34276270224579236</v>
      </c>
      <c r="T35" s="300">
        <f>SUM(Q35:S35)</f>
        <v>1.797012948909698</v>
      </c>
      <c r="U35" s="300"/>
      <c r="V35" s="300">
        <v>0.95443494621791869</v>
      </c>
      <c r="W35" s="300">
        <v>0.25350431123537415</v>
      </c>
      <c r="X35" s="300">
        <v>0.30829446798107735</v>
      </c>
      <c r="Y35" s="300">
        <f>SUM(V35:X35)</f>
        <v>1.5162337254343701</v>
      </c>
    </row>
    <row r="36" spans="1:25" x14ac:dyDescent="0.2">
      <c r="A36" s="260" t="s">
        <v>364</v>
      </c>
      <c r="B36" s="300">
        <v>4.9972402746031834</v>
      </c>
      <c r="C36" s="300">
        <v>0.17585739130433822</v>
      </c>
      <c r="D36" s="300">
        <v>0.39068594966149778</v>
      </c>
      <c r="E36" s="300">
        <f t="shared" ref="E36:E37" si="44">SUM(B36:D36)</f>
        <v>5.5637836155690188</v>
      </c>
      <c r="F36" s="300"/>
      <c r="G36" s="300">
        <v>4.4864880577673052</v>
      </c>
      <c r="H36" s="300">
        <v>0.12487243103086716</v>
      </c>
      <c r="I36" s="300">
        <v>0.50060465654809849</v>
      </c>
      <c r="J36" s="300">
        <f t="shared" ref="J36:J37" si="45">SUM(G36:I36)</f>
        <v>5.1119651453462707</v>
      </c>
      <c r="K36" s="300"/>
      <c r="L36" s="300">
        <v>4.4073415196127321</v>
      </c>
      <c r="M36" s="300">
        <v>0.15433650808661734</v>
      </c>
      <c r="N36" s="300">
        <v>0.24821129136031062</v>
      </c>
      <c r="O36" s="300">
        <f t="shared" ref="O36:O37" si="46">SUM(L36:N36)</f>
        <v>4.8098893190596597</v>
      </c>
      <c r="P36" s="300"/>
      <c r="Q36" s="300">
        <v>4.2158072464311021</v>
      </c>
      <c r="R36" s="300">
        <v>0.15327044691974651</v>
      </c>
      <c r="S36" s="300">
        <v>0.24690935773944675</v>
      </c>
      <c r="T36" s="300">
        <f t="shared" ref="T36:T37" si="47">SUM(Q36:S36)</f>
        <v>4.6159870510902952</v>
      </c>
      <c r="U36" s="300"/>
      <c r="V36" s="300">
        <v>3.5108829595010476</v>
      </c>
      <c r="W36" s="300">
        <v>0.14088897448637261</v>
      </c>
      <c r="X36" s="300">
        <v>0.22299434057820899</v>
      </c>
      <c r="Y36" s="300">
        <f t="shared" ref="Y36:Y37" si="48">SUM(V36:X36)</f>
        <v>3.8747662745656291</v>
      </c>
    </row>
    <row r="37" spans="1:25" x14ac:dyDescent="0.2">
      <c r="A37" s="264" t="s">
        <v>363</v>
      </c>
      <c r="B37" s="301">
        <f>SUM(B35:B36)</f>
        <v>6.1990136384391894</v>
      </c>
      <c r="C37" s="301">
        <f t="shared" ref="C37" si="49">SUM(C35:C36)</f>
        <v>0.46862828375216736</v>
      </c>
      <c r="D37" s="301">
        <f t="shared" ref="D37" si="50">SUM(D35:D36)</f>
        <v>0.42835807780865343</v>
      </c>
      <c r="E37" s="301">
        <f t="shared" si="44"/>
        <v>7.0960000000000099</v>
      </c>
      <c r="F37" s="301"/>
      <c r="G37" s="301">
        <f>SUM(G35:G36)</f>
        <v>5.652229540813674</v>
      </c>
      <c r="H37" s="301">
        <f t="shared" ref="H37" si="51">SUM(H35:H36)</f>
        <v>0.46062636549397989</v>
      </c>
      <c r="I37" s="301">
        <f t="shared" ref="I37" si="52">SUM(I35:I36)</f>
        <v>0.76914409369233527</v>
      </c>
      <c r="J37" s="301">
        <f t="shared" si="45"/>
        <v>6.881999999999989</v>
      </c>
      <c r="K37" s="301"/>
      <c r="L37" s="301">
        <f>SUM(L35:L36)</f>
        <v>5.6609676507590976</v>
      </c>
      <c r="M37" s="301">
        <f t="shared" ref="M37" si="53">SUM(M35:M36)</f>
        <v>0.43755195592119689</v>
      </c>
      <c r="N37" s="301">
        <f t="shared" ref="N37" si="54">SUM(N35:N36)</f>
        <v>0.6004803933196976</v>
      </c>
      <c r="O37" s="301">
        <f t="shared" si="46"/>
        <v>6.6989999999999927</v>
      </c>
      <c r="P37" s="301"/>
      <c r="Q37" s="301">
        <f>SUM(Q35:Q36)</f>
        <v>5.3926205850385749</v>
      </c>
      <c r="R37" s="301">
        <f t="shared" ref="R37" si="55">SUM(R35:R36)</f>
        <v>0.43070735497617918</v>
      </c>
      <c r="S37" s="301">
        <f t="shared" ref="S37" si="56">SUM(S35:S36)</f>
        <v>0.58967205998523908</v>
      </c>
      <c r="T37" s="301">
        <f t="shared" si="47"/>
        <v>6.4129999999999932</v>
      </c>
      <c r="U37" s="301"/>
      <c r="V37" s="301">
        <f>SUM(V35:V36)</f>
        <v>4.4653179057189663</v>
      </c>
      <c r="W37" s="301">
        <f t="shared" ref="W37" si="57">SUM(W35:W36)</f>
        <v>0.39439328572174676</v>
      </c>
      <c r="X37" s="301">
        <f t="shared" ref="X37" si="58">SUM(X35:X36)</f>
        <v>0.5312888085592864</v>
      </c>
      <c r="Y37" s="301">
        <f t="shared" si="48"/>
        <v>5.3909999999999991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2.4626098976912845</v>
      </c>
      <c r="C44" s="300">
        <v>0.85393408016843819</v>
      </c>
      <c r="D44" s="300">
        <v>0.14292230038356946</v>
      </c>
      <c r="E44" s="300">
        <f>SUM(B44:D44)</f>
        <v>3.4594662782432923</v>
      </c>
      <c r="F44" s="300"/>
      <c r="G44" s="300">
        <v>2.9860163077110999</v>
      </c>
      <c r="H44" s="300">
        <v>0.9946287322488867</v>
      </c>
      <c r="I44" s="300">
        <v>0.73195941238212803</v>
      </c>
      <c r="J44" s="300">
        <f>SUM(G44:I44)</f>
        <v>4.7126044523421147</v>
      </c>
      <c r="K44" s="300"/>
      <c r="L44" s="300">
        <v>3.1156089492007695</v>
      </c>
      <c r="M44" s="300">
        <v>0.91785380918795234</v>
      </c>
      <c r="N44" s="300">
        <v>0.96399319866773969</v>
      </c>
      <c r="O44" s="300">
        <f>SUM(L44:N44)</f>
        <v>4.9974559570564612</v>
      </c>
      <c r="P44" s="300"/>
      <c r="Q44" s="300">
        <v>3.0383795197526937</v>
      </c>
      <c r="R44" s="300">
        <v>0.87955543290364879</v>
      </c>
      <c r="S44" s="300">
        <v>0.90178390704565481</v>
      </c>
      <c r="T44" s="300">
        <f>SUM(Q44:S44)</f>
        <v>4.8197188597019975</v>
      </c>
      <c r="U44" s="300"/>
      <c r="V44" s="300">
        <v>3.1307436974499314</v>
      </c>
      <c r="W44" s="300">
        <v>0.88431060090538327</v>
      </c>
      <c r="X44" s="300">
        <v>0.86333613371209916</v>
      </c>
      <c r="Y44" s="300">
        <f>SUM(V44:X44)</f>
        <v>4.8783904320674143</v>
      </c>
    </row>
    <row r="45" spans="1:25" x14ac:dyDescent="0.2">
      <c r="A45" s="260" t="s">
        <v>364</v>
      </c>
      <c r="B45" s="300">
        <v>14.258765954741275</v>
      </c>
      <c r="C45" s="300">
        <v>0.54422465500105599</v>
      </c>
      <c r="D45" s="300">
        <v>1.6005431120143729</v>
      </c>
      <c r="E45" s="300">
        <f t="shared" ref="E45:E46" si="59">SUM(B45:D45)</f>
        <v>16.403533721756702</v>
      </c>
      <c r="F45" s="300"/>
      <c r="G45" s="300">
        <v>14.675666399257018</v>
      </c>
      <c r="H45" s="300">
        <v>0.48340207826962006</v>
      </c>
      <c r="I45" s="300">
        <v>1.3703270701312311</v>
      </c>
      <c r="J45" s="300">
        <f t="shared" ref="J45:J46" si="60">SUM(G45:I45)</f>
        <v>16.52939554765787</v>
      </c>
      <c r="K45" s="300"/>
      <c r="L45" s="300">
        <v>14.502970300527771</v>
      </c>
      <c r="M45" s="300">
        <v>0.57807587720527931</v>
      </c>
      <c r="N45" s="300">
        <v>1.2534978652105042</v>
      </c>
      <c r="O45" s="300">
        <f t="shared" ref="O45:O46" si="61">SUM(L45:N45)</f>
        <v>16.334544042943556</v>
      </c>
      <c r="P45" s="300"/>
      <c r="Q45" s="300">
        <v>13.679163413628114</v>
      </c>
      <c r="R45" s="300">
        <v>0.55517943561458938</v>
      </c>
      <c r="S45" s="300">
        <v>1.1999382910553387</v>
      </c>
      <c r="T45" s="300">
        <f t="shared" ref="T45:T46" si="62">SUM(Q45:S45)</f>
        <v>15.434281140298042</v>
      </c>
      <c r="U45" s="300"/>
      <c r="V45" s="300">
        <v>13.480493047230732</v>
      </c>
      <c r="W45" s="300">
        <v>0.5461480620216721</v>
      </c>
      <c r="X45" s="300">
        <v>1.2289684586801628</v>
      </c>
      <c r="Y45" s="300">
        <f t="shared" ref="Y45:Y46" si="63">SUM(V45:X45)</f>
        <v>15.255609567932567</v>
      </c>
    </row>
    <row r="46" spans="1:25" x14ac:dyDescent="0.2">
      <c r="A46" s="264" t="s">
        <v>363</v>
      </c>
      <c r="B46" s="301">
        <f>SUM(B44:B45)</f>
        <v>16.721375852432558</v>
      </c>
      <c r="C46" s="301">
        <f t="shared" ref="C46" si="64">SUM(C44:C45)</f>
        <v>1.3981587351694942</v>
      </c>
      <c r="D46" s="301">
        <f t="shared" ref="D46" si="65">SUM(D44:D45)</f>
        <v>1.7434654123979425</v>
      </c>
      <c r="E46" s="301">
        <f t="shared" si="59"/>
        <v>19.862999999999996</v>
      </c>
      <c r="F46" s="301"/>
      <c r="G46" s="301">
        <f>SUM(G44:G45)</f>
        <v>17.661682706968119</v>
      </c>
      <c r="H46" s="301">
        <f t="shared" ref="H46" si="66">SUM(H44:H45)</f>
        <v>1.4780308105185067</v>
      </c>
      <c r="I46" s="301">
        <f t="shared" ref="I46" si="67">SUM(I44:I45)</f>
        <v>2.1022864825133594</v>
      </c>
      <c r="J46" s="301">
        <f t="shared" si="60"/>
        <v>21.241999999999987</v>
      </c>
      <c r="K46" s="301"/>
      <c r="L46" s="301">
        <f>SUM(L44:L45)</f>
        <v>17.618579249728541</v>
      </c>
      <c r="M46" s="301">
        <f t="shared" ref="M46" si="68">SUM(M44:M45)</f>
        <v>1.4959296863932317</v>
      </c>
      <c r="N46" s="301">
        <f t="shared" ref="N46" si="69">SUM(N44:N45)</f>
        <v>2.2174910638782439</v>
      </c>
      <c r="O46" s="301">
        <f t="shared" si="61"/>
        <v>21.332000000000015</v>
      </c>
      <c r="P46" s="301"/>
      <c r="Q46" s="301">
        <f>SUM(Q44:Q45)</f>
        <v>16.717542933380809</v>
      </c>
      <c r="R46" s="301">
        <f t="shared" ref="R46" si="70">SUM(R44:R45)</f>
        <v>1.4347348685182382</v>
      </c>
      <c r="S46" s="301">
        <f t="shared" ref="S46" si="71">SUM(S44:S45)</f>
        <v>2.1017221981009935</v>
      </c>
      <c r="T46" s="301">
        <f t="shared" si="62"/>
        <v>20.25400000000004</v>
      </c>
      <c r="U46" s="301"/>
      <c r="V46" s="301">
        <f>SUM(V44:V45)</f>
        <v>16.611236744680664</v>
      </c>
      <c r="W46" s="301">
        <f t="shared" ref="W46" si="72">SUM(W44:W45)</f>
        <v>1.4304586629270553</v>
      </c>
      <c r="X46" s="301">
        <f t="shared" ref="X46" si="73">SUM(X44:X45)</f>
        <v>2.0923045923922619</v>
      </c>
      <c r="Y46" s="301">
        <f t="shared" si="63"/>
        <v>20.133999999999979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0.11540730736354575</v>
      </c>
      <c r="C53" s="300">
        <v>2.1946971851129503E-2</v>
      </c>
      <c r="D53" s="300">
        <v>6.7529144157981447E-5</v>
      </c>
      <c r="E53" s="300">
        <f>SUM(B53:D53)</f>
        <v>0.13742180835883322</v>
      </c>
      <c r="F53" s="300"/>
      <c r="G53" s="300">
        <v>0.17438080244666906</v>
      </c>
      <c r="H53" s="300">
        <v>4.8497391149115318E-2</v>
      </c>
      <c r="I53" s="300">
        <v>8.0694494423276135E-5</v>
      </c>
      <c r="J53" s="300">
        <f>SUM(G53:I53)</f>
        <v>0.22295888809020764</v>
      </c>
      <c r="K53" s="300"/>
      <c r="L53" s="300">
        <v>0.22423391089133454</v>
      </c>
      <c r="M53" s="300">
        <v>6.8398189162698214E-2</v>
      </c>
      <c r="N53" s="300">
        <v>0</v>
      </c>
      <c r="O53" s="300">
        <f>SUM(L53:N53)</f>
        <v>0.29263210005403273</v>
      </c>
      <c r="P53" s="300"/>
      <c r="Q53" s="300">
        <v>0.21537275738979927</v>
      </c>
      <c r="R53" s="300">
        <v>6.5031810656380862E-2</v>
      </c>
      <c r="S53" s="300">
        <v>0</v>
      </c>
      <c r="T53" s="300">
        <f>SUM(Q53:S53)</f>
        <v>0.28040456804618014</v>
      </c>
      <c r="U53" s="300"/>
      <c r="V53" s="300">
        <v>0.21646964742505712</v>
      </c>
      <c r="W53" s="300">
        <v>6.4136693203725517E-2</v>
      </c>
      <c r="X53" s="300">
        <v>0</v>
      </c>
      <c r="Y53" s="300">
        <f>SUM(V53:X53)</f>
        <v>0.28060634062878265</v>
      </c>
    </row>
    <row r="54" spans="1:25" x14ac:dyDescent="0.2">
      <c r="A54" s="260" t="s">
        <v>364</v>
      </c>
      <c r="B54" s="300">
        <v>0.31441569519513179</v>
      </c>
      <c r="C54" s="300">
        <v>3.2413989195710889E-3</v>
      </c>
      <c r="D54" s="300">
        <v>1.9921097526464197E-2</v>
      </c>
      <c r="E54" s="300">
        <f t="shared" ref="E54:E55" si="74">SUM(B54:D54)</f>
        <v>0.33757819164116709</v>
      </c>
      <c r="F54" s="300"/>
      <c r="G54" s="300">
        <v>0.53193810723125301</v>
      </c>
      <c r="H54" s="300">
        <v>8.618172004379708E-2</v>
      </c>
      <c r="I54" s="300">
        <v>5.5921284634742233E-2</v>
      </c>
      <c r="J54" s="300">
        <f t="shared" ref="J54:J55" si="75">SUM(G54:I54)</f>
        <v>0.67404111190979232</v>
      </c>
      <c r="K54" s="300"/>
      <c r="L54" s="300">
        <v>0.66761588066495825</v>
      </c>
      <c r="M54" s="300">
        <v>4.0752019281009431E-2</v>
      </c>
      <c r="N54" s="300">
        <v>0</v>
      </c>
      <c r="O54" s="300">
        <f t="shared" ref="O54:O55" si="76">SUM(L54:N54)</f>
        <v>0.70836789994596772</v>
      </c>
      <c r="P54" s="300"/>
      <c r="Q54" s="300">
        <v>0.63122198453490241</v>
      </c>
      <c r="R54" s="300">
        <v>3.9373447418917684E-2</v>
      </c>
      <c r="S54" s="300">
        <v>0</v>
      </c>
      <c r="T54" s="300">
        <f t="shared" ref="T54:T55" si="77">SUM(Q54:S54)</f>
        <v>0.6705954319538201</v>
      </c>
      <c r="U54" s="300"/>
      <c r="V54" s="300">
        <v>0.61444945976880472</v>
      </c>
      <c r="W54" s="300">
        <v>3.9944199602410677E-2</v>
      </c>
      <c r="X54" s="300">
        <v>0</v>
      </c>
      <c r="Y54" s="300">
        <f t="shared" ref="Y54:Y55" si="78">SUM(V54:X54)</f>
        <v>0.65439365937121541</v>
      </c>
    </row>
    <row r="55" spans="1:25" x14ac:dyDescent="0.2">
      <c r="A55" s="264" t="s">
        <v>363</v>
      </c>
      <c r="B55" s="301">
        <f>SUM(B53:B54)</f>
        <v>0.42982300255867756</v>
      </c>
      <c r="C55" s="301">
        <f t="shared" ref="C55" si="79">SUM(C53:C54)</f>
        <v>2.5188370770700592E-2</v>
      </c>
      <c r="D55" s="301">
        <f t="shared" ref="D55" si="80">SUM(D53:D54)</f>
        <v>1.9988626670622178E-2</v>
      </c>
      <c r="E55" s="301">
        <f t="shared" si="74"/>
        <v>0.47500000000000031</v>
      </c>
      <c r="F55" s="301"/>
      <c r="G55" s="301">
        <f>SUM(G53:G54)</f>
        <v>0.7063189096779221</v>
      </c>
      <c r="H55" s="301">
        <f t="shared" ref="H55" si="81">SUM(H53:H54)</f>
        <v>0.1346791111929124</v>
      </c>
      <c r="I55" s="301">
        <f t="shared" ref="I55" si="82">SUM(I53:I54)</f>
        <v>5.6001979129165512E-2</v>
      </c>
      <c r="J55" s="301">
        <f t="shared" si="75"/>
        <v>0.89700000000000002</v>
      </c>
      <c r="K55" s="301"/>
      <c r="L55" s="301">
        <f>SUM(L53:L54)</f>
        <v>0.89184979155629285</v>
      </c>
      <c r="M55" s="301">
        <f t="shared" ref="M55" si="83">SUM(M53:M54)</f>
        <v>0.10915020844370765</v>
      </c>
      <c r="N55" s="301">
        <f t="shared" ref="N55" si="84">SUM(N53:N54)</f>
        <v>0</v>
      </c>
      <c r="O55" s="301">
        <f t="shared" si="76"/>
        <v>1.0010000000000006</v>
      </c>
      <c r="P55" s="301"/>
      <c r="Q55" s="301">
        <f>SUM(Q53:Q54)</f>
        <v>0.84659474192470174</v>
      </c>
      <c r="R55" s="301">
        <f t="shared" ref="R55" si="85">SUM(R53:R54)</f>
        <v>0.10440525807529855</v>
      </c>
      <c r="S55" s="301">
        <f t="shared" ref="S55" si="86">SUM(S53:S54)</f>
        <v>0</v>
      </c>
      <c r="T55" s="301">
        <f t="shared" si="77"/>
        <v>0.95100000000000029</v>
      </c>
      <c r="U55" s="301"/>
      <c r="V55" s="301">
        <f>SUM(V53:V54)</f>
        <v>0.83091910719386186</v>
      </c>
      <c r="W55" s="301">
        <f t="shared" ref="W55" si="87">SUM(W53:W54)</f>
        <v>0.10408089280613619</v>
      </c>
      <c r="X55" s="301">
        <f t="shared" ref="X55" si="88">SUM(X53:X54)</f>
        <v>0</v>
      </c>
      <c r="Y55" s="301">
        <f t="shared" si="78"/>
        <v>0.93499999999999805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0.28567926780636116</v>
      </c>
      <c r="C62" s="300">
        <v>0.14917867091151535</v>
      </c>
      <c r="D62" s="300">
        <v>6.5820334262898086E-2</v>
      </c>
      <c r="E62" s="300">
        <f>SUM(B62:D62)</f>
        <v>0.50067827298077461</v>
      </c>
      <c r="F62" s="300"/>
      <c r="G62" s="300">
        <v>0.33782402487563157</v>
      </c>
      <c r="H62" s="300">
        <v>0.16965007991156494</v>
      </c>
      <c r="I62" s="300">
        <v>0</v>
      </c>
      <c r="J62" s="300">
        <f>SUM(G62:I62)</f>
        <v>0.50747410478719646</v>
      </c>
      <c r="K62" s="300"/>
      <c r="L62" s="300">
        <v>0.31879686186196915</v>
      </c>
      <c r="M62" s="300">
        <v>0.14672261137626746</v>
      </c>
      <c r="N62" s="300">
        <v>8.450546371407559E-3</v>
      </c>
      <c r="O62" s="300">
        <f>SUM(L62:N62)</f>
        <v>0.47397001960964419</v>
      </c>
      <c r="P62" s="300"/>
      <c r="Q62" s="300">
        <v>0.34964526371729876</v>
      </c>
      <c r="R62" s="300">
        <v>0.15700295466713937</v>
      </c>
      <c r="S62" s="300">
        <v>8.7516757804741371E-3</v>
      </c>
      <c r="T62" s="300">
        <f>SUM(Q62:S62)</f>
        <v>0.51539989416491216</v>
      </c>
      <c r="U62" s="300"/>
      <c r="V62" s="300">
        <v>0.40896391293550938</v>
      </c>
      <c r="W62" s="300">
        <v>0.17400703940191239</v>
      </c>
      <c r="X62" s="300">
        <v>9.3688000646976362E-3</v>
      </c>
      <c r="Y62" s="300">
        <f>SUM(V62:X62)</f>
        <v>0.59233975240211945</v>
      </c>
    </row>
    <row r="63" spans="1:25" x14ac:dyDescent="0.2">
      <c r="A63" s="260" t="s">
        <v>364</v>
      </c>
      <c r="B63" s="300">
        <v>1.2641096299264725</v>
      </c>
      <c r="C63" s="300">
        <v>6.3284719459458391E-2</v>
      </c>
      <c r="D63" s="300">
        <v>0.29592737763329846</v>
      </c>
      <c r="E63" s="300">
        <f t="shared" ref="E63:E64" si="89">SUM(B63:D63)</f>
        <v>1.6233217270192293</v>
      </c>
      <c r="F63" s="300"/>
      <c r="G63" s="300">
        <v>1.7335096108180661</v>
      </c>
      <c r="H63" s="300">
        <v>4.681456524584373E-2</v>
      </c>
      <c r="I63" s="300">
        <v>0.15320171914889144</v>
      </c>
      <c r="J63" s="300">
        <f t="shared" ref="J63:J64" si="90">SUM(G63:I63)</f>
        <v>1.9335258952128014</v>
      </c>
      <c r="K63" s="300"/>
      <c r="L63" s="300">
        <v>1.7098624264533466</v>
      </c>
      <c r="M63" s="300">
        <v>7.8167553937010845E-2</v>
      </c>
      <c r="N63" s="300">
        <v>0</v>
      </c>
      <c r="O63" s="300">
        <f t="shared" ref="O63:O64" si="91">SUM(L63:N63)</f>
        <v>1.7880299803903574</v>
      </c>
      <c r="P63" s="300"/>
      <c r="Q63" s="300">
        <v>1.7927227906121732</v>
      </c>
      <c r="R63" s="300">
        <v>8.2877315222917719E-2</v>
      </c>
      <c r="S63" s="300">
        <v>0</v>
      </c>
      <c r="T63" s="300">
        <f t="shared" ref="T63:T64" si="92">SUM(Q63:S63)</f>
        <v>1.8756001058350908</v>
      </c>
      <c r="U63" s="300"/>
      <c r="V63" s="300">
        <v>1.9195513391099874</v>
      </c>
      <c r="W63" s="300">
        <v>9.0108908487894532E-2</v>
      </c>
      <c r="X63" s="300">
        <v>0</v>
      </c>
      <c r="Y63" s="300">
        <f t="shared" ref="Y63:Y64" si="93">SUM(V63:X63)</f>
        <v>2.009660247597882</v>
      </c>
    </row>
    <row r="64" spans="1:25" x14ac:dyDescent="0.2">
      <c r="A64" s="264" t="s">
        <v>363</v>
      </c>
      <c r="B64" s="301">
        <f>SUM(B62:B63)</f>
        <v>1.5497888977328336</v>
      </c>
      <c r="C64" s="301">
        <f t="shared" ref="C64" si="94">SUM(C62:C63)</f>
        <v>0.21246339037097373</v>
      </c>
      <c r="D64" s="301">
        <f t="shared" ref="D64" si="95">SUM(D62:D63)</f>
        <v>0.36174771189619653</v>
      </c>
      <c r="E64" s="301">
        <f t="shared" si="89"/>
        <v>2.1240000000000037</v>
      </c>
      <c r="F64" s="301"/>
      <c r="G64" s="301">
        <f>SUM(G62:G63)</f>
        <v>2.0713336356936978</v>
      </c>
      <c r="H64" s="301">
        <f t="shared" ref="H64" si="96">SUM(H62:H63)</f>
        <v>0.21646464515740868</v>
      </c>
      <c r="I64" s="301">
        <f t="shared" ref="I64" si="97">SUM(I62:I63)</f>
        <v>0.15320171914889144</v>
      </c>
      <c r="J64" s="301">
        <f t="shared" si="90"/>
        <v>2.4409999999999976</v>
      </c>
      <c r="K64" s="301"/>
      <c r="L64" s="301">
        <f>SUM(L62:L63)</f>
        <v>2.0286592883153158</v>
      </c>
      <c r="M64" s="301">
        <f t="shared" ref="M64" si="98">SUM(M62:M63)</f>
        <v>0.22489016531327832</v>
      </c>
      <c r="N64" s="301">
        <f t="shared" ref="N64" si="99">SUM(N62:N63)</f>
        <v>8.450546371407559E-3</v>
      </c>
      <c r="O64" s="301">
        <f t="shared" si="91"/>
        <v>2.2620000000000018</v>
      </c>
      <c r="P64" s="301"/>
      <c r="Q64" s="301">
        <f>SUM(Q62:Q63)</f>
        <v>2.1423680543294719</v>
      </c>
      <c r="R64" s="301">
        <f t="shared" ref="R64" si="100">SUM(R62:R63)</f>
        <v>0.23988026989005709</v>
      </c>
      <c r="S64" s="301">
        <f t="shared" ref="S64" si="101">SUM(S62:S63)</f>
        <v>8.7516757804741371E-3</v>
      </c>
      <c r="T64" s="301">
        <f t="shared" si="92"/>
        <v>2.3910000000000031</v>
      </c>
      <c r="U64" s="301"/>
      <c r="V64" s="301">
        <f>SUM(V62:V63)</f>
        <v>2.3285152520454968</v>
      </c>
      <c r="W64" s="301">
        <f t="shared" ref="W64" si="102">SUM(W62:W63)</f>
        <v>0.26411594788980691</v>
      </c>
      <c r="X64" s="301">
        <f t="shared" ref="X64" si="103">SUM(X62:X63)</f>
        <v>9.3688000646976362E-3</v>
      </c>
      <c r="Y64" s="301">
        <f t="shared" si="93"/>
        <v>2.6020000000000012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1.7058300575683683</v>
      </c>
      <c r="C71" s="300">
        <v>1.3370234656177806</v>
      </c>
      <c r="D71" s="300">
        <v>0.35712373374401091</v>
      </c>
      <c r="E71" s="300">
        <f>SUM(B71:D71)</f>
        <v>3.3999772569301596</v>
      </c>
      <c r="F71" s="300"/>
      <c r="G71" s="300">
        <v>2.0511139623862809</v>
      </c>
      <c r="H71" s="300">
        <v>1.6187501260370338</v>
      </c>
      <c r="I71" s="300">
        <v>0.55729063340135443</v>
      </c>
      <c r="J71" s="300">
        <f>SUM(G71:I71)</f>
        <v>4.227154721824669</v>
      </c>
      <c r="K71" s="300"/>
      <c r="L71" s="300">
        <v>2.2003226550430517</v>
      </c>
      <c r="M71" s="300">
        <v>1.639366162396426</v>
      </c>
      <c r="N71" s="300">
        <v>1.0243432485523454</v>
      </c>
      <c r="O71" s="300">
        <f>SUM(L71:N71)</f>
        <v>4.8640320659918235</v>
      </c>
      <c r="P71" s="300"/>
      <c r="Q71" s="300">
        <v>2.4374390163585775</v>
      </c>
      <c r="R71" s="300">
        <v>1.8281145649980497</v>
      </c>
      <c r="S71" s="300">
        <v>1.1399945066396266</v>
      </c>
      <c r="T71" s="300">
        <f>SUM(Q71:S71)</f>
        <v>5.4055480879962543</v>
      </c>
      <c r="U71" s="300"/>
      <c r="V71" s="300">
        <v>2.7949814169344331</v>
      </c>
      <c r="W71" s="300">
        <v>2.119368084631053</v>
      </c>
      <c r="X71" s="300">
        <v>1.3440316343566421</v>
      </c>
      <c r="Y71" s="300">
        <f>SUM(V71:X71)</f>
        <v>6.2583811359221277</v>
      </c>
    </row>
    <row r="72" spans="1:25" x14ac:dyDescent="0.2">
      <c r="A72" s="260" t="s">
        <v>364</v>
      </c>
      <c r="B72" s="300">
        <v>11.739015579491991</v>
      </c>
      <c r="C72" s="300">
        <v>0.46797812693414598</v>
      </c>
      <c r="D72" s="300">
        <v>10.486029036643721</v>
      </c>
      <c r="E72" s="300">
        <f t="shared" ref="E72:E73" si="104">SUM(B72:D72)</f>
        <v>22.693022743069857</v>
      </c>
      <c r="F72" s="300"/>
      <c r="G72" s="300">
        <v>14.732578127959792</v>
      </c>
      <c r="H72" s="300">
        <v>0.47293715998864444</v>
      </c>
      <c r="I72" s="300">
        <v>12.373329990226894</v>
      </c>
      <c r="J72" s="300">
        <f t="shared" ref="J72:J73" si="105">SUM(G72:I72)</f>
        <v>27.578845278175329</v>
      </c>
      <c r="K72" s="300"/>
      <c r="L72" s="300">
        <v>14.792239248059483</v>
      </c>
      <c r="M72" s="300">
        <v>0.93163809974484324</v>
      </c>
      <c r="N72" s="300">
        <v>10.62009058620389</v>
      </c>
      <c r="O72" s="300">
        <f t="shared" ref="O72:O73" si="106">SUM(L72:N72)</f>
        <v>26.343967934008216</v>
      </c>
      <c r="P72" s="300"/>
      <c r="Q72" s="300">
        <v>16.110312557811461</v>
      </c>
      <c r="R72" s="300">
        <v>1.0463717693760519</v>
      </c>
      <c r="S72" s="300">
        <v>11.831767584816197</v>
      </c>
      <c r="T72" s="300">
        <f t="shared" ref="T72:T73" si="107">SUM(Q72:S72)</f>
        <v>28.988451912003711</v>
      </c>
      <c r="U72" s="300"/>
      <c r="V72" s="300">
        <v>17.647106579098793</v>
      </c>
      <c r="W72" s="300">
        <v>1.2267526427092004</v>
      </c>
      <c r="X72" s="300">
        <v>13.678759642269911</v>
      </c>
      <c r="Y72" s="300">
        <f t="shared" ref="Y72:Y73" si="108">SUM(V72:X72)</f>
        <v>32.552618864077907</v>
      </c>
    </row>
    <row r="73" spans="1:25" x14ac:dyDescent="0.2">
      <c r="A73" s="264" t="s">
        <v>363</v>
      </c>
      <c r="B73" s="301">
        <f>SUM(B71:B72)</f>
        <v>13.444845637060359</v>
      </c>
      <c r="C73" s="301">
        <f t="shared" ref="C73" si="109">SUM(C71:C72)</f>
        <v>1.8050015925519265</v>
      </c>
      <c r="D73" s="301">
        <f t="shared" ref="D73" si="110">SUM(D71:D72)</f>
        <v>10.843152770387732</v>
      </c>
      <c r="E73" s="301">
        <f t="shared" si="104"/>
        <v>26.093000000000018</v>
      </c>
      <c r="F73" s="301"/>
      <c r="G73" s="301">
        <f>SUM(G71:G72)</f>
        <v>16.783692090346072</v>
      </c>
      <c r="H73" s="301">
        <f t="shared" ref="H73" si="111">SUM(H71:H72)</f>
        <v>2.0916872860256781</v>
      </c>
      <c r="I73" s="301">
        <f t="shared" ref="I73" si="112">SUM(I71:I72)</f>
        <v>12.930620623628249</v>
      </c>
      <c r="J73" s="301">
        <f t="shared" si="105"/>
        <v>31.805999999999997</v>
      </c>
      <c r="K73" s="301"/>
      <c r="L73" s="301">
        <f>SUM(L71:L72)</f>
        <v>16.992561903102533</v>
      </c>
      <c r="M73" s="301">
        <f t="shared" ref="M73" si="113">SUM(M71:M72)</f>
        <v>2.571004262141269</v>
      </c>
      <c r="N73" s="301">
        <f t="shared" ref="N73" si="114">SUM(N71:N72)</f>
        <v>11.644433834756235</v>
      </c>
      <c r="O73" s="301">
        <f t="shared" si="106"/>
        <v>31.208000000000037</v>
      </c>
      <c r="P73" s="301"/>
      <c r="Q73" s="301">
        <f>SUM(Q71:Q72)</f>
        <v>18.547751574170039</v>
      </c>
      <c r="R73" s="301">
        <f t="shared" ref="R73" si="115">SUM(R71:R72)</f>
        <v>2.8744863343741018</v>
      </c>
      <c r="S73" s="301">
        <f t="shared" ref="S73" si="116">SUM(S71:S72)</f>
        <v>12.971762091455822</v>
      </c>
      <c r="T73" s="301">
        <f t="shared" si="107"/>
        <v>34.393999999999963</v>
      </c>
      <c r="U73" s="301"/>
      <c r="V73" s="301">
        <f>SUM(V71:V72)</f>
        <v>20.442087996033226</v>
      </c>
      <c r="W73" s="301">
        <f t="shared" ref="W73" si="117">SUM(W71:W72)</f>
        <v>3.3461207273402533</v>
      </c>
      <c r="X73" s="301">
        <f t="shared" ref="X73" si="118">SUM(X71:X72)</f>
        <v>15.022791276626553</v>
      </c>
      <c r="Y73" s="301">
        <f t="shared" si="108"/>
        <v>38.811000000000035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8.7629903017090705</v>
      </c>
      <c r="C80" s="300">
        <v>15.55865665651271</v>
      </c>
      <c r="D80" s="300">
        <v>1.9558952892012678</v>
      </c>
      <c r="E80" s="300">
        <f>SUM(B80:D80)</f>
        <v>26.27754224742305</v>
      </c>
      <c r="F80" s="300"/>
      <c r="G80" s="300">
        <v>10.55233881699778</v>
      </c>
      <c r="H80" s="300">
        <v>13.879608703868445</v>
      </c>
      <c r="I80" s="300">
        <v>1.9691005199220049</v>
      </c>
      <c r="J80" s="300">
        <f>SUM(G80:I80)</f>
        <v>26.401048040788229</v>
      </c>
      <c r="K80" s="300"/>
      <c r="L80" s="300">
        <v>10.310447677079203</v>
      </c>
      <c r="M80" s="300">
        <v>14.529465769074866</v>
      </c>
      <c r="N80" s="300">
        <v>2.3027958163976825</v>
      </c>
      <c r="O80" s="300">
        <f>SUM(L80:N80)</f>
        <v>27.142709262551755</v>
      </c>
      <c r="P80" s="300"/>
      <c r="Q80" s="300">
        <v>10.676942914225393</v>
      </c>
      <c r="R80" s="300">
        <v>14.031678588397597</v>
      </c>
      <c r="S80" s="300">
        <v>2.3826398982442027</v>
      </c>
      <c r="T80" s="300">
        <f>SUM(Q80:S80)</f>
        <v>27.091261400867193</v>
      </c>
      <c r="U80" s="300"/>
      <c r="V80" s="300">
        <v>11.395656903169474</v>
      </c>
      <c r="W80" s="300">
        <v>13.048166305784353</v>
      </c>
      <c r="X80" s="300">
        <v>2.5474744064494654</v>
      </c>
      <c r="Y80" s="300">
        <f>SUM(V80:X80)</f>
        <v>26.99129761540329</v>
      </c>
    </row>
    <row r="81" spans="1:25" x14ac:dyDescent="0.2">
      <c r="A81" s="260" t="s">
        <v>364</v>
      </c>
      <c r="B81" s="300">
        <v>20.768397315385137</v>
      </c>
      <c r="C81" s="300">
        <v>6.9969967908068655</v>
      </c>
      <c r="D81" s="300">
        <v>2.6870636463848894</v>
      </c>
      <c r="E81" s="300">
        <f t="shared" ref="E81:E82" si="119">SUM(B81:D81)</f>
        <v>30.45245775257689</v>
      </c>
      <c r="F81" s="300"/>
      <c r="G81" s="300">
        <v>21.3178147168388</v>
      </c>
      <c r="H81" s="300">
        <v>5.9944638969105233</v>
      </c>
      <c r="I81" s="300">
        <v>2.7466733454623626</v>
      </c>
      <c r="J81" s="300">
        <f t="shared" ref="J81:J82" si="120">SUM(G81:I81)</f>
        <v>30.058951959211686</v>
      </c>
      <c r="K81" s="300"/>
      <c r="L81" s="300">
        <v>20.797336946676836</v>
      </c>
      <c r="M81" s="300">
        <v>6.7592443675130998</v>
      </c>
      <c r="N81" s="300">
        <v>3.2067094232582836</v>
      </c>
      <c r="O81" s="300">
        <f t="shared" ref="O81:O82" si="121">SUM(L81:N81)</f>
        <v>30.763290737448216</v>
      </c>
      <c r="P81" s="300"/>
      <c r="Q81" s="300">
        <v>21.039262855780628</v>
      </c>
      <c r="R81" s="300">
        <v>6.7804379334482396</v>
      </c>
      <c r="S81" s="300">
        <v>3.2350378099038379</v>
      </c>
      <c r="T81" s="300">
        <f t="shared" ref="T81:T82" si="122">SUM(Q81:S81)</f>
        <v>31.054738599132705</v>
      </c>
      <c r="U81" s="300"/>
      <c r="V81" s="300">
        <v>21.416441963053163</v>
      </c>
      <c r="W81" s="300">
        <v>6.8298839462513916</v>
      </c>
      <c r="X81" s="300">
        <v>3.2863764752921663</v>
      </c>
      <c r="Y81" s="300">
        <f t="shared" ref="Y81:Y82" si="123">SUM(V81:X81)</f>
        <v>31.532702384596721</v>
      </c>
    </row>
    <row r="82" spans="1:25" x14ac:dyDescent="0.2">
      <c r="A82" s="264" t="s">
        <v>363</v>
      </c>
      <c r="B82" s="301">
        <f>SUM(B80:B81)</f>
        <v>29.531387617094207</v>
      </c>
      <c r="C82" s="301">
        <f t="shared" ref="C82" si="124">SUM(C80:C81)</f>
        <v>22.555653447319575</v>
      </c>
      <c r="D82" s="301">
        <f t="shared" ref="D82" si="125">SUM(D80:D81)</f>
        <v>4.6429589355861571</v>
      </c>
      <c r="E82" s="301">
        <f t="shared" si="119"/>
        <v>56.72999999999994</v>
      </c>
      <c r="F82" s="301"/>
      <c r="G82" s="301">
        <f>SUM(G80:G81)</f>
        <v>31.870153533836579</v>
      </c>
      <c r="H82" s="301">
        <f t="shared" ref="H82" si="126">SUM(H80:H81)</f>
        <v>19.87407260077897</v>
      </c>
      <c r="I82" s="301">
        <f t="shared" ref="I82" si="127">SUM(I80:I81)</f>
        <v>4.7157738653843673</v>
      </c>
      <c r="J82" s="301">
        <f t="shared" si="120"/>
        <v>56.459999999999908</v>
      </c>
      <c r="K82" s="301"/>
      <c r="L82" s="301">
        <f>SUM(L80:L81)</f>
        <v>31.107784623756039</v>
      </c>
      <c r="M82" s="301">
        <f t="shared" ref="M82" si="128">SUM(M80:M81)</f>
        <v>21.288710136587966</v>
      </c>
      <c r="N82" s="301">
        <f t="shared" ref="N82" si="129">SUM(N80:N81)</f>
        <v>5.5095052396559661</v>
      </c>
      <c r="O82" s="301">
        <f t="shared" si="121"/>
        <v>57.90599999999997</v>
      </c>
      <c r="P82" s="301"/>
      <c r="Q82" s="301">
        <f>SUM(Q80:Q81)</f>
        <v>31.71620577000602</v>
      </c>
      <c r="R82" s="301">
        <f t="shared" ref="R82" si="130">SUM(R80:R81)</f>
        <v>20.812116521845837</v>
      </c>
      <c r="S82" s="301">
        <f t="shared" ref="S82" si="131">SUM(S80:S81)</f>
        <v>5.6176777081480402</v>
      </c>
      <c r="T82" s="301">
        <f t="shared" si="122"/>
        <v>58.145999999999901</v>
      </c>
      <c r="U82" s="301"/>
      <c r="V82" s="301">
        <f>SUM(V80:V81)</f>
        <v>32.812098866222641</v>
      </c>
      <c r="W82" s="301">
        <f t="shared" ref="W82" si="132">SUM(W80:W81)</f>
        <v>19.878050252035745</v>
      </c>
      <c r="X82" s="301">
        <f t="shared" ref="X82" si="133">SUM(X80:X81)</f>
        <v>5.8338508817416317</v>
      </c>
      <c r="Y82" s="301">
        <f t="shared" si="123"/>
        <v>58.524000000000022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1.2823767278964044</v>
      </c>
      <c r="C89" s="300">
        <v>0.89289284037438243</v>
      </c>
      <c r="D89" s="300">
        <v>0.2200357759581644</v>
      </c>
      <c r="E89" s="300">
        <f>SUM(B89:D89)</f>
        <v>2.3953053442289516</v>
      </c>
      <c r="F89" s="300"/>
      <c r="G89" s="300">
        <v>1.3118005861876381</v>
      </c>
      <c r="H89" s="300">
        <v>0.8367534127723717</v>
      </c>
      <c r="I89" s="300">
        <v>0.28936499144830685</v>
      </c>
      <c r="J89" s="300">
        <f>SUM(G89:I89)</f>
        <v>2.4379189904083165</v>
      </c>
      <c r="K89" s="300"/>
      <c r="L89" s="300">
        <v>1.2669765114194276</v>
      </c>
      <c r="M89" s="300">
        <v>1.0822863350170357</v>
      </c>
      <c r="N89" s="300">
        <v>0.13564224486463436</v>
      </c>
      <c r="O89" s="300">
        <f>SUM(L89:N89)</f>
        <v>2.4849050913010977</v>
      </c>
      <c r="P89" s="300"/>
      <c r="Q89" s="300">
        <v>1.3155099937558357</v>
      </c>
      <c r="R89" s="300">
        <v>1.1489709401565931</v>
      </c>
      <c r="S89" s="300">
        <v>0.13089189832492251</v>
      </c>
      <c r="T89" s="300">
        <f>SUM(Q89:S89)</f>
        <v>2.5953728322373513</v>
      </c>
      <c r="U89" s="300"/>
      <c r="V89" s="300">
        <v>1.3579666044054246</v>
      </c>
      <c r="W89" s="300">
        <v>1.2361808573974924</v>
      </c>
      <c r="X89" s="300">
        <v>0.12724574628879015</v>
      </c>
      <c r="Y89" s="300">
        <f>SUM(V89:X89)</f>
        <v>2.7213932080917074</v>
      </c>
    </row>
    <row r="90" spans="1:25" x14ac:dyDescent="0.2">
      <c r="A90" s="260" t="s">
        <v>364</v>
      </c>
      <c r="B90" s="300">
        <v>7.0487535443976412</v>
      </c>
      <c r="C90" s="300">
        <v>0.93021666593977137</v>
      </c>
      <c r="D90" s="300">
        <v>1.2367244454336399</v>
      </c>
      <c r="E90" s="300">
        <f t="shared" ref="E90:E91" si="134">SUM(B90:D90)</f>
        <v>9.2156946557710526</v>
      </c>
      <c r="F90" s="300"/>
      <c r="G90" s="300">
        <v>6.128742943720888</v>
      </c>
      <c r="H90" s="300">
        <v>0.78334966433692077</v>
      </c>
      <c r="I90" s="300">
        <v>1.2139884015338571</v>
      </c>
      <c r="J90" s="300">
        <f t="shared" ref="J90:J91" si="135">SUM(G90:I90)</f>
        <v>8.1260810095916653</v>
      </c>
      <c r="K90" s="300"/>
      <c r="L90" s="300">
        <v>5.9068538055174162</v>
      </c>
      <c r="M90" s="300">
        <v>0.92354593631590665</v>
      </c>
      <c r="N90" s="300">
        <v>1.1416951668655828</v>
      </c>
      <c r="O90" s="300">
        <f t="shared" ref="O90:O91" si="136">SUM(L90:N90)</f>
        <v>7.9720949086989057</v>
      </c>
      <c r="P90" s="300"/>
      <c r="Q90" s="300">
        <v>5.8744469630077294</v>
      </c>
      <c r="R90" s="300">
        <v>0.92543357049081354</v>
      </c>
      <c r="S90" s="300">
        <v>1.1337466342641127</v>
      </c>
      <c r="T90" s="300">
        <f t="shared" ref="T90:T91" si="137">SUM(Q90:S90)</f>
        <v>7.9336271677626558</v>
      </c>
      <c r="U90" s="300"/>
      <c r="V90" s="300">
        <v>5.6809904533868751</v>
      </c>
      <c r="W90" s="300">
        <v>0.9444873357573399</v>
      </c>
      <c r="X90" s="300">
        <v>1.1611290027640975</v>
      </c>
      <c r="Y90" s="300">
        <f t="shared" ref="Y90:Y91" si="138">SUM(V90:X90)</f>
        <v>7.7866067919083122</v>
      </c>
    </row>
    <row r="91" spans="1:25" x14ac:dyDescent="0.2">
      <c r="A91" s="264" t="s">
        <v>363</v>
      </c>
      <c r="B91" s="301">
        <f>SUM(B89:B90)</f>
        <v>8.331130272294045</v>
      </c>
      <c r="C91" s="301">
        <f t="shared" ref="C91" si="139">SUM(C89:C90)</f>
        <v>1.8231095063141538</v>
      </c>
      <c r="D91" s="301">
        <f t="shared" ref="D91" si="140">SUM(D89:D90)</f>
        <v>1.4567602213918043</v>
      </c>
      <c r="E91" s="301">
        <f t="shared" si="134"/>
        <v>11.611000000000002</v>
      </c>
      <c r="F91" s="301"/>
      <c r="G91" s="301">
        <f>SUM(G89:G90)</f>
        <v>7.4405435299085259</v>
      </c>
      <c r="H91" s="301">
        <f t="shared" ref="H91" si="141">SUM(H89:H90)</f>
        <v>1.6201030771092926</v>
      </c>
      <c r="I91" s="301">
        <f t="shared" ref="I91" si="142">SUM(I89:I90)</f>
        <v>1.5033533929821639</v>
      </c>
      <c r="J91" s="301">
        <f t="shared" si="135"/>
        <v>10.563999999999982</v>
      </c>
      <c r="K91" s="301"/>
      <c r="L91" s="301">
        <f>SUM(L89:L90)</f>
        <v>7.1738303169368436</v>
      </c>
      <c r="M91" s="301">
        <f t="shared" ref="M91" si="143">SUM(M89:M90)</f>
        <v>2.0058322713329426</v>
      </c>
      <c r="N91" s="301">
        <f t="shared" ref="N91" si="144">SUM(N89:N90)</f>
        <v>1.2773374117302172</v>
      </c>
      <c r="O91" s="301">
        <f t="shared" si="136"/>
        <v>10.457000000000003</v>
      </c>
      <c r="P91" s="301"/>
      <c r="Q91" s="301">
        <f>SUM(Q89:Q90)</f>
        <v>7.1899569567635648</v>
      </c>
      <c r="R91" s="301">
        <f t="shared" ref="R91" si="145">SUM(R89:R90)</f>
        <v>2.0744045106474065</v>
      </c>
      <c r="S91" s="301">
        <f t="shared" ref="S91" si="146">SUM(S89:S90)</f>
        <v>1.2646385325890352</v>
      </c>
      <c r="T91" s="301">
        <f t="shared" si="137"/>
        <v>10.529000000000007</v>
      </c>
      <c r="U91" s="301"/>
      <c r="V91" s="301">
        <f>SUM(V89:V90)</f>
        <v>7.0389570577922997</v>
      </c>
      <c r="W91" s="301">
        <f t="shared" ref="W91" si="147">SUM(W89:W90)</f>
        <v>2.1806681931548324</v>
      </c>
      <c r="X91" s="301">
        <f t="shared" ref="X91" si="148">SUM(X89:X90)</f>
        <v>1.2883747490528876</v>
      </c>
      <c r="Y91" s="301">
        <f t="shared" si="138"/>
        <v>10.50800000000002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5.9306836900244022</v>
      </c>
      <c r="C98" s="300">
        <v>8.9638534356568602</v>
      </c>
      <c r="D98" s="300">
        <v>2.2629854045138575</v>
      </c>
      <c r="E98" s="300">
        <f>SUM(B98:D98)</f>
        <v>17.15752253019512</v>
      </c>
      <c r="F98" s="300"/>
      <c r="G98" s="300">
        <v>7.2408422328558588</v>
      </c>
      <c r="H98" s="300">
        <v>10.999654630994611</v>
      </c>
      <c r="I98" s="300">
        <v>1.8681045996826318</v>
      </c>
      <c r="J98" s="300">
        <f>SUM(G98:I98)</f>
        <v>20.108601463533102</v>
      </c>
      <c r="K98" s="300"/>
      <c r="L98" s="300">
        <v>5.5530830351888305</v>
      </c>
      <c r="M98" s="300">
        <v>11.352019878766281</v>
      </c>
      <c r="N98" s="300">
        <v>2.6217712381983285</v>
      </c>
      <c r="O98" s="300">
        <f>SUM(L98:N98)</f>
        <v>19.526874152153439</v>
      </c>
      <c r="P98" s="300"/>
      <c r="Q98" s="300">
        <v>5.905467118207425</v>
      </c>
      <c r="R98" s="300">
        <v>11.940320038557878</v>
      </c>
      <c r="S98" s="300">
        <v>2.8432424116238755</v>
      </c>
      <c r="T98" s="300">
        <f>SUM(Q98:S98)</f>
        <v>20.689029568389181</v>
      </c>
      <c r="U98" s="300"/>
      <c r="V98" s="300">
        <v>6.4467411333431661</v>
      </c>
      <c r="W98" s="300">
        <v>13.103113534115868</v>
      </c>
      <c r="X98" s="300">
        <v>3.1196460520587515</v>
      </c>
      <c r="Y98" s="300">
        <f>SUM(V98:X98)</f>
        <v>22.669500719517785</v>
      </c>
    </row>
    <row r="99" spans="1:25" x14ac:dyDescent="0.2">
      <c r="A99" s="260" t="s">
        <v>364</v>
      </c>
      <c r="B99" s="300">
        <v>7.6840789597298782</v>
      </c>
      <c r="C99" s="300">
        <v>5.3813070596413981</v>
      </c>
      <c r="D99" s="300">
        <v>1.5830914504335587</v>
      </c>
      <c r="E99" s="300">
        <f t="shared" ref="E99:E100" si="149">SUM(B99:D99)</f>
        <v>14.648477469804835</v>
      </c>
      <c r="F99" s="300"/>
      <c r="G99" s="300">
        <v>9.1504571089181077</v>
      </c>
      <c r="H99" s="300">
        <v>6.1017263241868971</v>
      </c>
      <c r="I99" s="300">
        <v>1.671215103361855</v>
      </c>
      <c r="J99" s="300">
        <f t="shared" ref="J99:J100" si="150">SUM(G99:I99)</f>
        <v>16.923398536466859</v>
      </c>
      <c r="K99" s="300"/>
      <c r="L99" s="300">
        <v>7.5622278942425138</v>
      </c>
      <c r="M99" s="300">
        <v>7.8224255650430132</v>
      </c>
      <c r="N99" s="300">
        <v>1.138472388561016</v>
      </c>
      <c r="O99" s="300">
        <f t="shared" ref="O99:O100" si="151">SUM(L99:N99)</f>
        <v>16.523125847846543</v>
      </c>
      <c r="P99" s="300"/>
      <c r="Q99" s="300">
        <v>8.0375814587691554</v>
      </c>
      <c r="R99" s="300">
        <v>8.1318341475540699</v>
      </c>
      <c r="S99" s="300">
        <v>1.2265548252876359</v>
      </c>
      <c r="T99" s="300">
        <f t="shared" ref="T99:T100" si="152">SUM(Q99:S99)</f>
        <v>17.395970431610863</v>
      </c>
      <c r="U99" s="300"/>
      <c r="V99" s="300">
        <v>8.8467941031823045</v>
      </c>
      <c r="W99" s="300">
        <v>8.9250819025497314</v>
      </c>
      <c r="X99" s="300">
        <v>1.3486232747501481</v>
      </c>
      <c r="Y99" s="300">
        <f t="shared" ref="Y99:Y100" si="153">SUM(V99:X99)</f>
        <v>19.120499280482186</v>
      </c>
    </row>
    <row r="100" spans="1:25" x14ac:dyDescent="0.2">
      <c r="A100" s="264" t="s">
        <v>363</v>
      </c>
      <c r="B100" s="301">
        <f>SUM(B98:B99)</f>
        <v>13.61476264975428</v>
      </c>
      <c r="C100" s="301">
        <f t="shared" ref="C100" si="154">SUM(C98:C99)</f>
        <v>14.345160495298259</v>
      </c>
      <c r="D100" s="301">
        <f t="shared" ref="D100" si="155">SUM(D98:D99)</f>
        <v>3.846076854947416</v>
      </c>
      <c r="E100" s="301">
        <f t="shared" si="149"/>
        <v>31.805999999999955</v>
      </c>
      <c r="F100" s="301"/>
      <c r="G100" s="301">
        <f>SUM(G98:G99)</f>
        <v>16.391299341773966</v>
      </c>
      <c r="H100" s="301">
        <f t="shared" ref="H100" si="156">SUM(H98:H99)</f>
        <v>17.101380955181508</v>
      </c>
      <c r="I100" s="301">
        <f t="shared" ref="I100" si="157">SUM(I98:I99)</f>
        <v>3.5393197030444865</v>
      </c>
      <c r="J100" s="301">
        <f t="shared" si="150"/>
        <v>37.031999999999954</v>
      </c>
      <c r="K100" s="301"/>
      <c r="L100" s="301">
        <f>SUM(L98:L99)</f>
        <v>13.115310929431345</v>
      </c>
      <c r="M100" s="301">
        <f t="shared" ref="M100" si="158">SUM(M98:M99)</f>
        <v>19.174445443809294</v>
      </c>
      <c r="N100" s="301">
        <f t="shared" ref="N100" si="159">SUM(N98:N99)</f>
        <v>3.7602436267593444</v>
      </c>
      <c r="O100" s="301">
        <f t="shared" si="151"/>
        <v>36.049999999999983</v>
      </c>
      <c r="P100" s="301"/>
      <c r="Q100" s="301">
        <f>SUM(Q98:Q99)</f>
        <v>13.94304857697658</v>
      </c>
      <c r="R100" s="301">
        <f t="shared" ref="R100" si="160">SUM(R98:R99)</f>
        <v>20.072154186111948</v>
      </c>
      <c r="S100" s="301">
        <f t="shared" ref="S100" si="161">SUM(S98:S99)</f>
        <v>4.0697972369115112</v>
      </c>
      <c r="T100" s="301">
        <f t="shared" si="152"/>
        <v>38.085000000000036</v>
      </c>
      <c r="U100" s="301"/>
      <c r="V100" s="301">
        <f>SUM(V98:V99)</f>
        <v>15.293535236525472</v>
      </c>
      <c r="W100" s="301">
        <f t="shared" ref="W100" si="162">SUM(W98:W99)</f>
        <v>22.028195436665598</v>
      </c>
      <c r="X100" s="301">
        <f t="shared" ref="X100" si="163">SUM(X98:X99)</f>
        <v>4.4682693268088993</v>
      </c>
      <c r="Y100" s="301">
        <f t="shared" si="153"/>
        <v>41.789999999999971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0.3689273304666244</v>
      </c>
      <c r="C107" s="300">
        <v>0.16827112522397775</v>
      </c>
      <c r="D107" s="300">
        <v>0.20361024970970285</v>
      </c>
      <c r="E107" s="300">
        <f>SUM(B107:D107)</f>
        <v>0.74080870540030508</v>
      </c>
      <c r="F107" s="300"/>
      <c r="G107" s="300">
        <v>0.57856749369521387</v>
      </c>
      <c r="H107" s="300">
        <v>0.26298522441243721</v>
      </c>
      <c r="I107" s="300">
        <v>0.2670079429463571</v>
      </c>
      <c r="J107" s="300">
        <f>SUM(G107:I107)</f>
        <v>1.1085606610540082</v>
      </c>
      <c r="K107" s="300"/>
      <c r="L107" s="300">
        <v>0.456392226147742</v>
      </c>
      <c r="M107" s="300">
        <v>0.19914752650412729</v>
      </c>
      <c r="N107" s="300">
        <v>0.311848056528017</v>
      </c>
      <c r="O107" s="300">
        <f>SUM(L107:N107)</f>
        <v>0.9673878091798862</v>
      </c>
      <c r="P107" s="300"/>
      <c r="Q107" s="300">
        <v>0.43770606875420948</v>
      </c>
      <c r="R107" s="300">
        <v>0.1937958037273052</v>
      </c>
      <c r="S107" s="300">
        <v>0.29621226232906306</v>
      </c>
      <c r="T107" s="300">
        <f>SUM(Q107:S107)</f>
        <v>0.92771413481057774</v>
      </c>
      <c r="U107" s="300"/>
      <c r="V107" s="300">
        <v>0.4279879393533223</v>
      </c>
      <c r="W107" s="300">
        <v>0.18847720783567531</v>
      </c>
      <c r="X107" s="300">
        <v>0.27488736832111188</v>
      </c>
      <c r="Y107" s="300">
        <f>SUM(V107:X107)</f>
        <v>0.89135251551010941</v>
      </c>
    </row>
    <row r="108" spans="1:25" x14ac:dyDescent="0.2">
      <c r="A108" s="260" t="s">
        <v>364</v>
      </c>
      <c r="B108" s="300">
        <v>0.48446329160642138</v>
      </c>
      <c r="C108" s="300">
        <v>0.17297571455249522</v>
      </c>
      <c r="D108" s="300">
        <v>0.35875228844077761</v>
      </c>
      <c r="E108" s="300">
        <f t="shared" ref="E108:E109" si="164">SUM(B108:D108)</f>
        <v>1.0161912945996943</v>
      </c>
      <c r="F108" s="300"/>
      <c r="G108" s="300">
        <v>0.68114681641567321</v>
      </c>
      <c r="H108" s="300">
        <v>7.7638467780363346E-2</v>
      </c>
      <c r="I108" s="300">
        <v>0.48765405474995338</v>
      </c>
      <c r="J108" s="300">
        <f t="shared" ref="J108:J109" si="165">SUM(G108:I108)</f>
        <v>1.24643933894599</v>
      </c>
      <c r="K108" s="300"/>
      <c r="L108" s="300">
        <v>0.6885812720850949</v>
      </c>
      <c r="M108" s="300">
        <v>0.27910600707019578</v>
      </c>
      <c r="N108" s="300">
        <v>0.21192491166482469</v>
      </c>
      <c r="O108" s="300">
        <f t="shared" ref="O108:O109" si="166">SUM(L108:N108)</f>
        <v>1.1796121908201154</v>
      </c>
      <c r="P108" s="300"/>
      <c r="Q108" s="300">
        <v>0.65765287113342608</v>
      </c>
      <c r="R108" s="300">
        <v>0.28080007682057317</v>
      </c>
      <c r="S108" s="300">
        <v>0.20483291723542388</v>
      </c>
      <c r="T108" s="300">
        <f t="shared" ref="T108:T109" si="167">SUM(Q108:S108)</f>
        <v>1.1432858651894231</v>
      </c>
      <c r="U108" s="300"/>
      <c r="V108" s="300">
        <v>0.6308338091876603</v>
      </c>
      <c r="W108" s="300">
        <v>0.29024697253027215</v>
      </c>
      <c r="X108" s="300">
        <v>0.2005667027719579</v>
      </c>
      <c r="Y108" s="300">
        <f t="shared" ref="Y108:Y109" si="168">SUM(V108:X108)</f>
        <v>1.1216474844898905</v>
      </c>
    </row>
    <row r="109" spans="1:25" x14ac:dyDescent="0.2">
      <c r="A109" s="264" t="s">
        <v>363</v>
      </c>
      <c r="B109" s="301">
        <f>SUM(B107:B108)</f>
        <v>0.85339062207304583</v>
      </c>
      <c r="C109" s="301">
        <f t="shared" ref="C109" si="169">SUM(C107:C108)</f>
        <v>0.34124683977647297</v>
      </c>
      <c r="D109" s="301">
        <f t="shared" ref="D109" si="170">SUM(D107:D108)</f>
        <v>0.56236253815048043</v>
      </c>
      <c r="E109" s="301">
        <f t="shared" si="164"/>
        <v>1.7569999999999992</v>
      </c>
      <c r="F109" s="301"/>
      <c r="G109" s="301">
        <f>SUM(G107:G108)</f>
        <v>1.259714310110887</v>
      </c>
      <c r="H109" s="301">
        <f t="shared" ref="H109" si="171">SUM(H107:H108)</f>
        <v>0.34062369219280053</v>
      </c>
      <c r="I109" s="301">
        <f t="shared" ref="I109" si="172">SUM(I107:I108)</f>
        <v>0.75466199769631048</v>
      </c>
      <c r="J109" s="301">
        <f t="shared" si="165"/>
        <v>2.3549999999999978</v>
      </c>
      <c r="K109" s="301"/>
      <c r="L109" s="301">
        <f>SUM(L107:L108)</f>
        <v>1.144973498232837</v>
      </c>
      <c r="M109" s="301">
        <f t="shared" ref="M109" si="173">SUM(M107:M108)</f>
        <v>0.4782535335743231</v>
      </c>
      <c r="N109" s="301">
        <f t="shared" ref="N109" si="174">SUM(N107:N108)</f>
        <v>0.52377296819284169</v>
      </c>
      <c r="O109" s="301">
        <f t="shared" si="166"/>
        <v>2.1470000000000016</v>
      </c>
      <c r="P109" s="301"/>
      <c r="Q109" s="301">
        <f>SUM(Q107:Q108)</f>
        <v>1.0953589398876356</v>
      </c>
      <c r="R109" s="301">
        <f t="shared" ref="R109" si="175">SUM(R107:R108)</f>
        <v>0.47459588054787838</v>
      </c>
      <c r="S109" s="301">
        <f t="shared" ref="S109" si="176">SUM(S107:S108)</f>
        <v>0.50104517956448691</v>
      </c>
      <c r="T109" s="301">
        <f t="shared" si="167"/>
        <v>2.0710000000000006</v>
      </c>
      <c r="U109" s="301"/>
      <c r="V109" s="301">
        <f>SUM(V107:V108)</f>
        <v>1.0588217485409825</v>
      </c>
      <c r="W109" s="301">
        <f t="shared" ref="W109" si="177">SUM(W107:W108)</f>
        <v>0.47872418036594744</v>
      </c>
      <c r="X109" s="301">
        <f t="shared" ref="X109" si="178">SUM(X107:X108)</f>
        <v>0.47545407109306981</v>
      </c>
      <c r="Y109" s="301">
        <f t="shared" si="168"/>
        <v>2.0129999999999999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1.544670397865328</v>
      </c>
      <c r="C116" s="300">
        <v>0.49604361000153918</v>
      </c>
      <c r="D116" s="300">
        <v>0.39166286932562316</v>
      </c>
      <c r="E116" s="300">
        <f>SUM(B116:D116)</f>
        <v>2.4323768771924903</v>
      </c>
      <c r="F116" s="300"/>
      <c r="G116" s="300">
        <v>1.6627315242429095</v>
      </c>
      <c r="H116" s="300">
        <v>0.65967193995159035</v>
      </c>
      <c r="I116" s="300">
        <v>0.14140877598288457</v>
      </c>
      <c r="J116" s="300">
        <f>SUM(G116:I116)</f>
        <v>2.4638122401773841</v>
      </c>
      <c r="K116" s="300"/>
      <c r="L116" s="300">
        <v>1.3758461469754044</v>
      </c>
      <c r="M116" s="300">
        <v>0.41751674940998479</v>
      </c>
      <c r="N116" s="300">
        <v>0.32413565007248329</v>
      </c>
      <c r="O116" s="300">
        <f>SUM(L116:N116)</f>
        <v>2.1174985464578726</v>
      </c>
      <c r="P116" s="300"/>
      <c r="Q116" s="300">
        <v>1.4920712784435055</v>
      </c>
      <c r="R116" s="300">
        <v>0.43644499625587224</v>
      </c>
      <c r="S116" s="300">
        <v>0.34896736599705808</v>
      </c>
      <c r="T116" s="300">
        <f>SUM(Q116:S116)</f>
        <v>2.2774836406964361</v>
      </c>
      <c r="U116" s="300"/>
      <c r="V116" s="300">
        <v>1.6492059836368542</v>
      </c>
      <c r="W116" s="300">
        <v>0.44655387120929901</v>
      </c>
      <c r="X116" s="300">
        <v>0.37112167392369494</v>
      </c>
      <c r="Y116" s="300">
        <f>SUM(V116:X116)</f>
        <v>2.4668815287698482</v>
      </c>
    </row>
    <row r="117" spans="1:25" x14ac:dyDescent="0.2">
      <c r="A117" s="260" t="s">
        <v>364</v>
      </c>
      <c r="B117" s="300">
        <v>4.8155020309521452</v>
      </c>
      <c r="C117" s="300">
        <v>0.34311642122865837</v>
      </c>
      <c r="D117" s="300">
        <v>1.2930046706266873</v>
      </c>
      <c r="E117" s="300">
        <f t="shared" ref="E117:E118" si="179">SUM(B117:D117)</f>
        <v>6.451623122807491</v>
      </c>
      <c r="F117" s="300"/>
      <c r="G117" s="300">
        <v>4.6966568129331625</v>
      </c>
      <c r="H117" s="300">
        <v>0.15118954965437709</v>
      </c>
      <c r="I117" s="300">
        <v>0.85234139723506519</v>
      </c>
      <c r="J117" s="300">
        <f t="shared" ref="J117:J118" si="180">SUM(G117:I117)</f>
        <v>5.7001877598226045</v>
      </c>
      <c r="K117" s="300"/>
      <c r="L117" s="300">
        <v>4.5905726105554612</v>
      </c>
      <c r="M117" s="300">
        <v>0.56638686883006328</v>
      </c>
      <c r="N117" s="300">
        <v>0.59454197415660182</v>
      </c>
      <c r="O117" s="300">
        <f t="shared" ref="O117:O118" si="181">SUM(L117:N117)</f>
        <v>5.7515014535421267</v>
      </c>
      <c r="P117" s="300"/>
      <c r="Q117" s="300">
        <v>4.8291896101276199</v>
      </c>
      <c r="R117" s="300">
        <v>0.60479817148265647</v>
      </c>
      <c r="S117" s="300">
        <v>0.64452857769328642</v>
      </c>
      <c r="T117" s="300">
        <f t="shared" ref="T117:T118" si="182">SUM(Q117:S117)</f>
        <v>6.0785163593035625</v>
      </c>
      <c r="U117" s="300"/>
      <c r="V117" s="300">
        <v>5.0626017240369006</v>
      </c>
      <c r="W117" s="300">
        <v>0.64608801943525807</v>
      </c>
      <c r="X117" s="300">
        <v>0.69842872775801279</v>
      </c>
      <c r="Y117" s="300">
        <f t="shared" ref="Y117:Y118" si="183">SUM(V117:X117)</f>
        <v>6.407118471230171</v>
      </c>
    </row>
    <row r="118" spans="1:25" x14ac:dyDescent="0.2">
      <c r="A118" s="264" t="s">
        <v>363</v>
      </c>
      <c r="B118" s="301">
        <f>SUM(B116:B117)</f>
        <v>6.3601724288174735</v>
      </c>
      <c r="C118" s="301">
        <f t="shared" ref="C118" si="184">SUM(C116:C117)</f>
        <v>0.83916003123019756</v>
      </c>
      <c r="D118" s="301">
        <f t="shared" ref="D118" si="185">SUM(D116:D117)</f>
        <v>1.6846675399523106</v>
      </c>
      <c r="E118" s="301">
        <f t="shared" si="179"/>
        <v>8.8839999999999826</v>
      </c>
      <c r="F118" s="301"/>
      <c r="G118" s="301">
        <f>SUM(G116:G117)</f>
        <v>6.359388337176072</v>
      </c>
      <c r="H118" s="301">
        <f t="shared" ref="H118" si="186">SUM(H116:H117)</f>
        <v>0.81086148960596738</v>
      </c>
      <c r="I118" s="301">
        <f t="shared" ref="I118" si="187">SUM(I116:I117)</f>
        <v>0.99375017321794978</v>
      </c>
      <c r="J118" s="301">
        <f t="shared" si="180"/>
        <v>8.163999999999989</v>
      </c>
      <c r="K118" s="301"/>
      <c r="L118" s="301">
        <f>SUM(L116:L117)</f>
        <v>5.9664187575308656</v>
      </c>
      <c r="M118" s="301">
        <f t="shared" ref="M118" si="188">SUM(M116:M117)</f>
        <v>0.98390361824004802</v>
      </c>
      <c r="N118" s="301">
        <f t="shared" ref="N118" si="189">SUM(N116:N117)</f>
        <v>0.91867762422908505</v>
      </c>
      <c r="O118" s="301">
        <f t="shared" si="181"/>
        <v>7.8689999999999989</v>
      </c>
      <c r="P118" s="301"/>
      <c r="Q118" s="301">
        <f>SUM(Q116:Q117)</f>
        <v>6.3212608885711257</v>
      </c>
      <c r="R118" s="301">
        <f t="shared" ref="R118" si="190">SUM(R116:R117)</f>
        <v>1.0412431677385288</v>
      </c>
      <c r="S118" s="301">
        <f t="shared" ref="S118" si="191">SUM(S116:S117)</f>
        <v>0.99349594369034455</v>
      </c>
      <c r="T118" s="301">
        <f t="shared" si="182"/>
        <v>8.3559999999999981</v>
      </c>
      <c r="U118" s="301"/>
      <c r="V118" s="301">
        <f>SUM(V116:V117)</f>
        <v>6.7118077076737546</v>
      </c>
      <c r="W118" s="301">
        <f t="shared" ref="W118" si="192">SUM(W116:W117)</f>
        <v>1.0926418906445572</v>
      </c>
      <c r="X118" s="301">
        <f t="shared" ref="X118" si="193">SUM(X116:X117)</f>
        <v>1.0695504016817077</v>
      </c>
      <c r="Y118" s="301">
        <f t="shared" si="183"/>
        <v>8.8740000000000201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5.3029116781081092</v>
      </c>
      <c r="C125" s="300">
        <v>2.0192612536275107</v>
      </c>
      <c r="D125" s="300">
        <v>0</v>
      </c>
      <c r="E125" s="300">
        <f>SUM(B125:D125)</f>
        <v>7.3221729317356203</v>
      </c>
      <c r="F125" s="300"/>
      <c r="G125" s="300">
        <v>5.1427618911674511</v>
      </c>
      <c r="H125" s="300">
        <v>2.1210216298363007</v>
      </c>
      <c r="I125" s="300">
        <v>0.23549360673805397</v>
      </c>
      <c r="J125" s="300">
        <f>SUM(G125:I125)</f>
        <v>7.4992771277418058</v>
      </c>
      <c r="K125" s="300"/>
      <c r="L125" s="300">
        <v>5.9781695202007157</v>
      </c>
      <c r="M125" s="300">
        <v>2.2414787926300224</v>
      </c>
      <c r="N125" s="300">
        <v>0.13582401149906298</v>
      </c>
      <c r="O125" s="300">
        <f>SUM(L125:N125)</f>
        <v>8.355472324329801</v>
      </c>
      <c r="P125" s="300"/>
      <c r="Q125" s="300">
        <v>5.9569959986543237</v>
      </c>
      <c r="R125" s="300">
        <v>2.2095109255692007</v>
      </c>
      <c r="S125" s="300">
        <v>0.14153723034059748</v>
      </c>
      <c r="T125" s="300">
        <f>SUM(Q125:S125)</f>
        <v>8.3080441545641222</v>
      </c>
      <c r="U125" s="300"/>
      <c r="V125" s="300">
        <v>5.7799336995448138</v>
      </c>
      <c r="W125" s="300">
        <v>2.124027362714664</v>
      </c>
      <c r="X125" s="300">
        <v>0.14000107423148028</v>
      </c>
      <c r="Y125" s="300">
        <f>SUM(V125:X125)</f>
        <v>8.0439621364909577</v>
      </c>
    </row>
    <row r="126" spans="1:25" x14ac:dyDescent="0.2">
      <c r="A126" s="260" t="s">
        <v>364</v>
      </c>
      <c r="B126" s="300">
        <v>6.4049386478200159</v>
      </c>
      <c r="C126" s="300">
        <v>0.40047042379638448</v>
      </c>
      <c r="D126" s="300">
        <v>0.93241799664797875</v>
      </c>
      <c r="E126" s="300">
        <f t="shared" ref="E126:E127" si="194">SUM(B126:D126)</f>
        <v>7.7378270682643784</v>
      </c>
      <c r="F126" s="300"/>
      <c r="G126" s="300">
        <v>6.3952404618126009</v>
      </c>
      <c r="H126" s="300">
        <v>0.29490984783208352</v>
      </c>
      <c r="I126" s="300">
        <v>1.0785725626135292</v>
      </c>
      <c r="J126" s="300">
        <f t="shared" ref="J126:J127" si="195">SUM(G126:I126)</f>
        <v>7.7687228722582136</v>
      </c>
      <c r="K126" s="300"/>
      <c r="L126" s="300">
        <v>7.50819831449021</v>
      </c>
      <c r="M126" s="300">
        <v>0.24582233067527512</v>
      </c>
      <c r="N126" s="300">
        <v>0.3935070305047097</v>
      </c>
      <c r="O126" s="300">
        <f t="shared" ref="O126:O127" si="196">SUM(L126:N126)</f>
        <v>8.1475276756701955</v>
      </c>
      <c r="P126" s="300"/>
      <c r="Q126" s="300">
        <v>7.5131404661583536</v>
      </c>
      <c r="R126" s="300">
        <v>0.2561058803078009</v>
      </c>
      <c r="S126" s="300">
        <v>0.41370949896972997</v>
      </c>
      <c r="T126" s="300">
        <f t="shared" ref="T126:T127" si="197">SUM(Q126:S126)</f>
        <v>8.1829558454358846</v>
      </c>
      <c r="U126" s="300"/>
      <c r="V126" s="300">
        <v>7.3135554253519794</v>
      </c>
      <c r="W126" s="300">
        <v>0.26664105009579109</v>
      </c>
      <c r="X126" s="300">
        <v>0.41884138806128662</v>
      </c>
      <c r="Y126" s="300">
        <f t="shared" ref="Y126:Y127" si="198">SUM(V126:X126)</f>
        <v>7.9990378635090575</v>
      </c>
    </row>
    <row r="127" spans="1:25" x14ac:dyDescent="0.2">
      <c r="A127" s="264" t="s">
        <v>363</v>
      </c>
      <c r="B127" s="301">
        <f>SUM(B125:B126)</f>
        <v>11.707850325928124</v>
      </c>
      <c r="C127" s="301">
        <f t="shared" ref="C127" si="199">SUM(C125:C126)</f>
        <v>2.4197316774238953</v>
      </c>
      <c r="D127" s="301">
        <f t="shared" ref="D127" si="200">SUM(D125:D126)</f>
        <v>0.93241799664797875</v>
      </c>
      <c r="E127" s="301">
        <f t="shared" si="194"/>
        <v>15.059999999999999</v>
      </c>
      <c r="F127" s="301"/>
      <c r="G127" s="301">
        <f>SUM(G125:G126)</f>
        <v>11.538002352980051</v>
      </c>
      <c r="H127" s="301">
        <f t="shared" ref="H127" si="201">SUM(H125:H126)</f>
        <v>2.4159314776683845</v>
      </c>
      <c r="I127" s="301">
        <f t="shared" ref="I127" si="202">SUM(I125:I126)</f>
        <v>1.3140661693515832</v>
      </c>
      <c r="J127" s="301">
        <f t="shared" si="195"/>
        <v>15.268000000000018</v>
      </c>
      <c r="K127" s="301"/>
      <c r="L127" s="301">
        <f>SUM(L125:L126)</f>
        <v>13.486367834690926</v>
      </c>
      <c r="M127" s="301">
        <f t="shared" ref="M127" si="203">SUM(M125:M126)</f>
        <v>2.4873011233052975</v>
      </c>
      <c r="N127" s="301">
        <f t="shared" ref="N127" si="204">SUM(N125:N126)</f>
        <v>0.52933104200377268</v>
      </c>
      <c r="O127" s="301">
        <f t="shared" si="196"/>
        <v>16.502999999999997</v>
      </c>
      <c r="P127" s="301"/>
      <c r="Q127" s="301">
        <f>SUM(Q125:Q126)</f>
        <v>13.470136464812677</v>
      </c>
      <c r="R127" s="301">
        <f t="shared" ref="R127" si="205">SUM(R125:R126)</f>
        <v>2.4656168058770014</v>
      </c>
      <c r="S127" s="301">
        <f t="shared" ref="S127" si="206">SUM(S125:S126)</f>
        <v>0.55524672931032748</v>
      </c>
      <c r="T127" s="301">
        <f t="shared" si="197"/>
        <v>16.491000000000007</v>
      </c>
      <c r="U127" s="301"/>
      <c r="V127" s="301">
        <f>SUM(V125:V126)</f>
        <v>13.093489124896793</v>
      </c>
      <c r="W127" s="301">
        <f t="shared" ref="W127" si="207">SUM(W125:W126)</f>
        <v>2.3906684128104549</v>
      </c>
      <c r="X127" s="301">
        <f t="shared" ref="X127" si="208">SUM(X125:X126)</f>
        <v>0.55884246229276691</v>
      </c>
      <c r="Y127" s="301">
        <f t="shared" si="198"/>
        <v>16.043000000000013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1.853885688613615</v>
      </c>
      <c r="C134" s="300">
        <v>1.7065228173667433</v>
      </c>
      <c r="D134" s="300">
        <v>0.76264083889794299</v>
      </c>
      <c r="E134" s="300">
        <f>SUM(B134:D134)</f>
        <v>4.3230493448783012</v>
      </c>
      <c r="F134" s="300"/>
      <c r="G134" s="300">
        <v>2.0901423479672072</v>
      </c>
      <c r="H134" s="300">
        <v>2.0008402635482301</v>
      </c>
      <c r="I134" s="300">
        <v>1.0415193865499792</v>
      </c>
      <c r="J134" s="300">
        <f>SUM(G134:I134)</f>
        <v>5.1325019980654165</v>
      </c>
      <c r="K134" s="300"/>
      <c r="L134" s="300">
        <v>3.8218831042581436</v>
      </c>
      <c r="M134" s="300">
        <v>1.1705878106521084</v>
      </c>
      <c r="N134" s="300">
        <v>0.44112286546680224</v>
      </c>
      <c r="O134" s="300">
        <f>SUM(L134:N134)</f>
        <v>5.4335937803770538</v>
      </c>
      <c r="P134" s="300"/>
      <c r="Q134" s="300">
        <v>3.5259257657443164</v>
      </c>
      <c r="R134" s="300">
        <v>0.99739438416442705</v>
      </c>
      <c r="S134" s="300">
        <v>0.39848256150270023</v>
      </c>
      <c r="T134" s="300">
        <f>SUM(Q134:S134)</f>
        <v>4.9218027114114431</v>
      </c>
      <c r="U134" s="300"/>
      <c r="V134" s="300">
        <v>3.6956251367042374</v>
      </c>
      <c r="W134" s="300">
        <v>0.89374986090360398</v>
      </c>
      <c r="X134" s="300">
        <v>0.39292419853134863</v>
      </c>
      <c r="Y134" s="300">
        <f>SUM(V134:X134)</f>
        <v>4.9822991961391896</v>
      </c>
    </row>
    <row r="135" spans="1:25" x14ac:dyDescent="0.2">
      <c r="A135" s="260" t="s">
        <v>364</v>
      </c>
      <c r="B135" s="300">
        <v>1.910552029828043</v>
      </c>
      <c r="C135" s="300">
        <v>0.38451074964263732</v>
      </c>
      <c r="D135" s="300">
        <v>1.1618878756510211</v>
      </c>
      <c r="E135" s="300">
        <f t="shared" ref="E135:E136" si="209">SUM(B135:D135)</f>
        <v>3.4569506551217013</v>
      </c>
      <c r="F135" s="300"/>
      <c r="G135" s="300">
        <v>2.5652362025949746</v>
      </c>
      <c r="H135" s="300">
        <v>0.4515844043612019</v>
      </c>
      <c r="I135" s="300">
        <v>1.2466773949784125</v>
      </c>
      <c r="J135" s="300">
        <f t="shared" ref="J135:J136" si="210">SUM(G135:I135)</f>
        <v>4.2634980019345887</v>
      </c>
      <c r="K135" s="300"/>
      <c r="L135" s="300">
        <v>3.0799255865457109</v>
      </c>
      <c r="M135" s="300">
        <v>0.29745828127086826</v>
      </c>
      <c r="N135" s="300">
        <v>0.9170223518063495</v>
      </c>
      <c r="O135" s="300">
        <f t="shared" ref="O135:O136" si="211">SUM(L135:N135)</f>
        <v>4.2944062196229282</v>
      </c>
      <c r="P135" s="300"/>
      <c r="Q135" s="300">
        <v>2.7416890038682391</v>
      </c>
      <c r="R135" s="300">
        <v>0.26542875902474822</v>
      </c>
      <c r="S135" s="300">
        <v>0.8590795256955539</v>
      </c>
      <c r="T135" s="300">
        <f t="shared" ref="T135:T136" si="212">SUM(Q135:S135)</f>
        <v>3.8661972885885412</v>
      </c>
      <c r="U135" s="300"/>
      <c r="V135" s="300">
        <v>2.6827764902149798</v>
      </c>
      <c r="W135" s="300">
        <v>0.26449431153068864</v>
      </c>
      <c r="X135" s="300">
        <v>0.91343000211513603</v>
      </c>
      <c r="Y135" s="300">
        <f t="shared" ref="Y135:Y136" si="213">SUM(V135:X135)</f>
        <v>3.8607008038608046</v>
      </c>
    </row>
    <row r="136" spans="1:25" x14ac:dyDescent="0.2">
      <c r="A136" s="264" t="s">
        <v>363</v>
      </c>
      <c r="B136" s="301">
        <f>SUM(B134:B135)</f>
        <v>3.7644377184416582</v>
      </c>
      <c r="C136" s="301">
        <f t="shared" ref="C136" si="214">SUM(C134:C135)</f>
        <v>2.0910335670093807</v>
      </c>
      <c r="D136" s="301">
        <f t="shared" ref="D136" si="215">SUM(D134:D135)</f>
        <v>1.924528714548964</v>
      </c>
      <c r="E136" s="301">
        <f t="shared" si="209"/>
        <v>7.7800000000000029</v>
      </c>
      <c r="F136" s="301"/>
      <c r="G136" s="301">
        <f>SUM(G134:G135)</f>
        <v>4.6553785505621814</v>
      </c>
      <c r="H136" s="301">
        <f t="shared" ref="H136" si="216">SUM(H134:H135)</f>
        <v>2.4524246679094319</v>
      </c>
      <c r="I136" s="301">
        <f t="shared" ref="I136" si="217">SUM(I134:I135)</f>
        <v>2.2881967815283915</v>
      </c>
      <c r="J136" s="301">
        <f t="shared" si="210"/>
        <v>9.3960000000000043</v>
      </c>
      <c r="K136" s="301"/>
      <c r="L136" s="301">
        <f>SUM(L134:L135)</f>
        <v>6.9018086908038541</v>
      </c>
      <c r="M136" s="301">
        <f t="shared" ref="M136" si="218">SUM(M134:M135)</f>
        <v>1.4680460919229765</v>
      </c>
      <c r="N136" s="301">
        <f t="shared" ref="N136" si="219">SUM(N134:N135)</f>
        <v>1.3581452172731519</v>
      </c>
      <c r="O136" s="301">
        <f t="shared" si="211"/>
        <v>9.7279999999999838</v>
      </c>
      <c r="P136" s="301"/>
      <c r="Q136" s="301">
        <f>SUM(Q134:Q135)</f>
        <v>6.267614769612555</v>
      </c>
      <c r="R136" s="301">
        <f t="shared" ref="R136" si="220">SUM(R134:R135)</f>
        <v>1.2628231431891752</v>
      </c>
      <c r="S136" s="301">
        <f t="shared" ref="S136" si="221">SUM(S134:S135)</f>
        <v>1.257562087198254</v>
      </c>
      <c r="T136" s="301">
        <f t="shared" si="212"/>
        <v>8.7879999999999843</v>
      </c>
      <c r="U136" s="301"/>
      <c r="V136" s="301">
        <f>SUM(V134:V135)</f>
        <v>6.3784016269192172</v>
      </c>
      <c r="W136" s="301">
        <f t="shared" ref="W136" si="222">SUM(W134:W135)</f>
        <v>1.1582441724342927</v>
      </c>
      <c r="X136" s="301">
        <f t="shared" ref="X136" si="223">SUM(X134:X135)</f>
        <v>1.3063542006464846</v>
      </c>
      <c r="Y136" s="301">
        <f t="shared" si="213"/>
        <v>8.8429999999999946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6.2093977186157812</v>
      </c>
      <c r="C143" s="300">
        <v>3.6164243833219905</v>
      </c>
      <c r="D143" s="300">
        <v>2.7424028271661816</v>
      </c>
      <c r="E143" s="300">
        <f>SUM(B143:D143)</f>
        <v>12.568224929103952</v>
      </c>
      <c r="F143" s="300"/>
      <c r="G143" s="300">
        <v>7.6203633579272294</v>
      </c>
      <c r="H143" s="300">
        <v>4.384435329005643</v>
      </c>
      <c r="I143" s="300">
        <v>2.6327003495608921</v>
      </c>
      <c r="J143" s="300">
        <f>SUM(G143:I143)</f>
        <v>14.637499036493764</v>
      </c>
      <c r="K143" s="300"/>
      <c r="L143" s="300">
        <v>8.1299562849404872</v>
      </c>
      <c r="M143" s="300">
        <v>4.9735606292537025</v>
      </c>
      <c r="N143" s="300">
        <v>3.60441027159716</v>
      </c>
      <c r="O143" s="300">
        <f>SUM(L143:N143)</f>
        <v>16.707927185791348</v>
      </c>
      <c r="P143" s="300"/>
      <c r="Q143" s="300">
        <v>8.5522077336031774</v>
      </c>
      <c r="R143" s="300">
        <v>5.2895642049580127</v>
      </c>
      <c r="S143" s="300">
        <v>3.8921724474265589</v>
      </c>
      <c r="T143" s="300">
        <f>SUM(Q143:S143)</f>
        <v>17.733944385987751</v>
      </c>
      <c r="U143" s="300"/>
      <c r="V143" s="300">
        <v>9.0554130073326462</v>
      </c>
      <c r="W143" s="300">
        <v>5.6834646639345632</v>
      </c>
      <c r="X143" s="300">
        <v>4.3127951517718683</v>
      </c>
      <c r="Y143" s="300">
        <f>SUM(V143:X143)</f>
        <v>19.051672823039077</v>
      </c>
    </row>
    <row r="144" spans="1:25" x14ac:dyDescent="0.2">
      <c r="A144" s="260" t="s">
        <v>364</v>
      </c>
      <c r="B144" s="300">
        <v>11.453527055594783</v>
      </c>
      <c r="C144" s="300">
        <v>1.3105197116705989</v>
      </c>
      <c r="D144" s="300">
        <v>4.8217283036307075</v>
      </c>
      <c r="E144" s="300">
        <f t="shared" ref="E144:E145" si="224">SUM(B144:D144)</f>
        <v>17.585775070896091</v>
      </c>
      <c r="F144" s="300"/>
      <c r="G144" s="300">
        <v>12.42385736809072</v>
      </c>
      <c r="H144" s="300">
        <v>1.379783295138973</v>
      </c>
      <c r="I144" s="300">
        <v>5.4508603002765978</v>
      </c>
      <c r="J144" s="300">
        <f t="shared" ref="J144:J145" si="225">SUM(G144:I144)</f>
        <v>19.254500963506292</v>
      </c>
      <c r="K144" s="300"/>
      <c r="L144" s="300">
        <v>11.736447925156424</v>
      </c>
      <c r="M144" s="300">
        <v>1.8299133568333275</v>
      </c>
      <c r="N144" s="300">
        <v>3.1197115322188829</v>
      </c>
      <c r="O144" s="300">
        <f t="shared" ref="O144:O145" si="226">SUM(L144:N144)</f>
        <v>16.686072814208636</v>
      </c>
      <c r="P144" s="300"/>
      <c r="Q144" s="300">
        <v>11.999597307710257</v>
      </c>
      <c r="R144" s="300">
        <v>1.9583338680937459</v>
      </c>
      <c r="S144" s="300">
        <v>3.2661244382082266</v>
      </c>
      <c r="T144" s="300">
        <f t="shared" ref="T144:T145" si="227">SUM(Q144:S144)</f>
        <v>17.224055614012229</v>
      </c>
      <c r="U144" s="300"/>
      <c r="V144" s="300">
        <v>12.342992968027229</v>
      </c>
      <c r="W144" s="300">
        <v>2.1707756710125556</v>
      </c>
      <c r="X144" s="300">
        <v>3.4745585379210855</v>
      </c>
      <c r="Y144" s="300">
        <f t="shared" ref="Y144:Y145" si="228">SUM(V144:X144)</f>
        <v>17.988327176960873</v>
      </c>
    </row>
    <row r="145" spans="1:25" x14ac:dyDescent="0.2">
      <c r="A145" s="264" t="s">
        <v>363</v>
      </c>
      <c r="B145" s="301">
        <f>SUM(B143:B144)</f>
        <v>17.662924774210566</v>
      </c>
      <c r="C145" s="301">
        <f t="shared" ref="C145" si="229">SUM(C143:C144)</f>
        <v>4.9269440949925896</v>
      </c>
      <c r="D145" s="301">
        <f t="shared" ref="D145" si="230">SUM(D143:D144)</f>
        <v>7.5641311307968895</v>
      </c>
      <c r="E145" s="301">
        <f t="shared" si="224"/>
        <v>30.154000000000046</v>
      </c>
      <c r="F145" s="301"/>
      <c r="G145" s="301">
        <f>SUM(G143:G144)</f>
        <v>20.044220726017951</v>
      </c>
      <c r="H145" s="301">
        <f t="shared" ref="H145" si="231">SUM(H143:H144)</f>
        <v>5.7642186241446165</v>
      </c>
      <c r="I145" s="301">
        <f t="shared" ref="I145" si="232">SUM(I143:I144)</f>
        <v>8.0835606498374908</v>
      </c>
      <c r="J145" s="301">
        <f t="shared" si="225"/>
        <v>33.892000000000053</v>
      </c>
      <c r="K145" s="301"/>
      <c r="L145" s="301">
        <f>SUM(L143:L144)</f>
        <v>19.86640421009691</v>
      </c>
      <c r="M145" s="301">
        <f t="shared" ref="M145" si="233">SUM(M143:M144)</f>
        <v>6.8034739860870301</v>
      </c>
      <c r="N145" s="301">
        <f t="shared" ref="N145" si="234">SUM(N143:N144)</f>
        <v>6.7241218038160433</v>
      </c>
      <c r="O145" s="301">
        <f t="shared" si="226"/>
        <v>33.393999999999984</v>
      </c>
      <c r="P145" s="301"/>
      <c r="Q145" s="301">
        <f>SUM(Q143:Q144)</f>
        <v>20.551805041313436</v>
      </c>
      <c r="R145" s="301">
        <f t="shared" ref="R145" si="235">SUM(R143:R144)</f>
        <v>7.2478980730517586</v>
      </c>
      <c r="S145" s="301">
        <f t="shared" ref="S145" si="236">SUM(S143:S144)</f>
        <v>7.1582968856347851</v>
      </c>
      <c r="T145" s="301">
        <f t="shared" si="227"/>
        <v>34.957999999999977</v>
      </c>
      <c r="U145" s="301"/>
      <c r="V145" s="301">
        <f>SUM(V143:V144)</f>
        <v>21.398405975359875</v>
      </c>
      <c r="W145" s="301">
        <f t="shared" ref="W145" si="237">SUM(W143:W144)</f>
        <v>7.8542403349471188</v>
      </c>
      <c r="X145" s="301">
        <f t="shared" ref="X145" si="238">SUM(X143:X144)</f>
        <v>7.7873536896929538</v>
      </c>
      <c r="Y145" s="301">
        <f t="shared" si="228"/>
        <v>37.039999999999949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3.9862037692089087</v>
      </c>
      <c r="C152" s="300">
        <v>4.1316089045923965</v>
      </c>
      <c r="D152" s="300">
        <v>1.8841611008902963</v>
      </c>
      <c r="E152" s="300">
        <f>SUM(B152:D152)</f>
        <v>10.001973774691601</v>
      </c>
      <c r="F152" s="300"/>
      <c r="G152" s="300">
        <v>4.116263425017074</v>
      </c>
      <c r="H152" s="300">
        <v>5.126306346924971</v>
      </c>
      <c r="I152" s="300">
        <v>2.456864399980788</v>
      </c>
      <c r="J152" s="300">
        <f>SUM(G152:I152)</f>
        <v>11.699434171922832</v>
      </c>
      <c r="K152" s="300"/>
      <c r="L152" s="300">
        <v>4.5250540266827413</v>
      </c>
      <c r="M152" s="300">
        <v>4.1812602008883619</v>
      </c>
      <c r="N152" s="300">
        <v>2.4813049024487297</v>
      </c>
      <c r="O152" s="300">
        <f>SUM(L152:N152)</f>
        <v>11.187619130019833</v>
      </c>
      <c r="P152" s="300"/>
      <c r="Q152" s="300">
        <v>5.2444808027475203</v>
      </c>
      <c r="R152" s="300">
        <v>4.670846672931666</v>
      </c>
      <c r="S152" s="300">
        <v>2.7781099682950976</v>
      </c>
      <c r="T152" s="300">
        <f>SUM(Q152:S152)</f>
        <v>12.693437443974284</v>
      </c>
      <c r="U152" s="300"/>
      <c r="V152" s="300">
        <v>6.0008810360144347</v>
      </c>
      <c r="W152" s="300">
        <v>5.0494034455342813</v>
      </c>
      <c r="X152" s="300">
        <v>3.1373616783719971</v>
      </c>
      <c r="Y152" s="300">
        <f>SUM(V152:X152)</f>
        <v>14.187646159920712</v>
      </c>
    </row>
    <row r="153" spans="1:25" x14ac:dyDescent="0.2">
      <c r="A153" s="260" t="s">
        <v>364</v>
      </c>
      <c r="B153" s="300">
        <v>7.8922424988772431</v>
      </c>
      <c r="C153" s="300">
        <v>3.1535728075335703</v>
      </c>
      <c r="D153" s="300">
        <v>1.6302109188975848</v>
      </c>
      <c r="E153" s="300">
        <f t="shared" ref="E153:E154" si="239">SUM(B153:D153)</f>
        <v>12.676026225308398</v>
      </c>
      <c r="F153" s="300"/>
      <c r="G153" s="300">
        <v>7.8816660509718464</v>
      </c>
      <c r="H153" s="300">
        <v>2.7028743796579167</v>
      </c>
      <c r="I153" s="300">
        <v>2.1750253974474139</v>
      </c>
      <c r="J153" s="300">
        <f t="shared" ref="J153:J154" si="240">SUM(G153:I153)</f>
        <v>12.759565828077177</v>
      </c>
      <c r="K153" s="300"/>
      <c r="L153" s="300">
        <v>7.6912133426614986</v>
      </c>
      <c r="M153" s="300">
        <v>2.4122609298900071</v>
      </c>
      <c r="N153" s="300">
        <v>2.1829065974286275</v>
      </c>
      <c r="O153" s="300">
        <f t="shared" ref="O153:O154" si="241">SUM(L153:N153)</f>
        <v>12.286380869980132</v>
      </c>
      <c r="P153" s="300"/>
      <c r="Q153" s="300">
        <v>8.7563598584898159</v>
      </c>
      <c r="R153" s="300">
        <v>2.7409401341375781</v>
      </c>
      <c r="S153" s="300">
        <v>2.4462625633983346</v>
      </c>
      <c r="T153" s="300">
        <f t="shared" ref="T153:T154" si="242">SUM(Q153:S153)</f>
        <v>13.943562556025729</v>
      </c>
      <c r="U153" s="300"/>
      <c r="V153" s="300">
        <v>9.8008166567344492</v>
      </c>
      <c r="W153" s="300">
        <v>3.0396497594433707</v>
      </c>
      <c r="X153" s="300">
        <v>2.7468874239014434</v>
      </c>
      <c r="Y153" s="300">
        <f t="shared" ref="Y153:Y154" si="243">SUM(V153:X153)</f>
        <v>15.587353840079263</v>
      </c>
    </row>
    <row r="154" spans="1:25" x14ac:dyDescent="0.2">
      <c r="A154" s="264" t="s">
        <v>363</v>
      </c>
      <c r="B154" s="301">
        <f>SUM(B152:B153)</f>
        <v>11.878446268086151</v>
      </c>
      <c r="C154" s="301">
        <f t="shared" ref="C154" si="244">SUM(C152:C153)</f>
        <v>7.2851817121259668</v>
      </c>
      <c r="D154" s="301">
        <f t="shared" ref="D154" si="245">SUM(D152:D153)</f>
        <v>3.5143720197878814</v>
      </c>
      <c r="E154" s="301">
        <f t="shared" si="239"/>
        <v>22.678000000000001</v>
      </c>
      <c r="F154" s="301"/>
      <c r="G154" s="301">
        <f>SUM(G152:G153)</f>
        <v>11.99792947598892</v>
      </c>
      <c r="H154" s="301">
        <f t="shared" ref="H154" si="246">SUM(H152:H153)</f>
        <v>7.8291807265828872</v>
      </c>
      <c r="I154" s="301">
        <f t="shared" ref="I154" si="247">SUM(I152:I153)</f>
        <v>4.6318897974282018</v>
      </c>
      <c r="J154" s="301">
        <f t="shared" si="240"/>
        <v>24.45900000000001</v>
      </c>
      <c r="K154" s="301"/>
      <c r="L154" s="301">
        <f>SUM(L152:L153)</f>
        <v>12.216267369344241</v>
      </c>
      <c r="M154" s="301">
        <f t="shared" ref="M154" si="248">SUM(M152:M153)</f>
        <v>6.5935211307783685</v>
      </c>
      <c r="N154" s="301">
        <f t="shared" ref="N154" si="249">SUM(N152:N153)</f>
        <v>4.6642114998773572</v>
      </c>
      <c r="O154" s="301">
        <f t="shared" si="241"/>
        <v>23.473999999999965</v>
      </c>
      <c r="P154" s="301"/>
      <c r="Q154" s="301">
        <f>SUM(Q152:Q153)</f>
        <v>14.000840661237337</v>
      </c>
      <c r="R154" s="301">
        <f t="shared" ref="R154" si="250">SUM(R152:R153)</f>
        <v>7.4117868070692445</v>
      </c>
      <c r="S154" s="301">
        <f t="shared" ref="S154" si="251">SUM(S152:S153)</f>
        <v>5.2243725316934322</v>
      </c>
      <c r="T154" s="301">
        <f t="shared" si="242"/>
        <v>26.637000000000015</v>
      </c>
      <c r="U154" s="301"/>
      <c r="V154" s="301">
        <f>SUM(V152:V153)</f>
        <v>15.801697692748885</v>
      </c>
      <c r="W154" s="301">
        <f t="shared" ref="W154" si="252">SUM(W152:W153)</f>
        <v>8.0890532049776525</v>
      </c>
      <c r="X154" s="301">
        <f t="shared" ref="X154" si="253">SUM(X152:X153)</f>
        <v>5.88424910227344</v>
      </c>
      <c r="Y154" s="301">
        <f t="shared" si="243"/>
        <v>29.774999999999977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4.791032843591708</v>
      </c>
      <c r="C161" s="300">
        <v>4.8007205601620191</v>
      </c>
      <c r="D161" s="300">
        <v>0.48603091569202628</v>
      </c>
      <c r="E161" s="300">
        <f>SUM(B161:D161)</f>
        <v>10.077784319445755</v>
      </c>
      <c r="F161" s="300"/>
      <c r="G161" s="300">
        <v>5.0047351810216316</v>
      </c>
      <c r="H161" s="300">
        <v>4.4305908219119274</v>
      </c>
      <c r="I161" s="300">
        <v>0.19273756607093065</v>
      </c>
      <c r="J161" s="300">
        <f>SUM(G161:I161)</f>
        <v>9.6280635690044889</v>
      </c>
      <c r="K161" s="300"/>
      <c r="L161" s="300">
        <v>4.9901262121904955</v>
      </c>
      <c r="M161" s="300">
        <v>4.4269526888019488</v>
      </c>
      <c r="N161" s="300">
        <v>0.48158066411859041</v>
      </c>
      <c r="O161" s="300">
        <f>SUM(L161:N161)</f>
        <v>9.8986595651110338</v>
      </c>
      <c r="P161" s="300"/>
      <c r="Q161" s="300">
        <v>4.8526229443604301</v>
      </c>
      <c r="R161" s="300">
        <v>4.3139519987277701</v>
      </c>
      <c r="S161" s="300">
        <v>0.46898755522393698</v>
      </c>
      <c r="T161" s="300">
        <f>SUM(Q161:S161)</f>
        <v>9.6355624983121366</v>
      </c>
      <c r="U161" s="300"/>
      <c r="V161" s="300">
        <v>4.8146524825702937</v>
      </c>
      <c r="W161" s="300">
        <v>4.2820346860109684</v>
      </c>
      <c r="X161" s="300">
        <v>0.46904585792922782</v>
      </c>
      <c r="Y161" s="300">
        <f>SUM(V161:X161)</f>
        <v>9.5657330265104896</v>
      </c>
    </row>
    <row r="162" spans="1:25" x14ac:dyDescent="0.2">
      <c r="A162" s="260" t="s">
        <v>364</v>
      </c>
      <c r="B162" s="300">
        <v>6.6042809381228542</v>
      </c>
      <c r="C162" s="300">
        <v>1.1157324969203253</v>
      </c>
      <c r="D162" s="300">
        <v>0.50120224551104009</v>
      </c>
      <c r="E162" s="300">
        <f t="shared" ref="E162:E163" si="254">SUM(B162:D162)</f>
        <v>8.22121568055422</v>
      </c>
      <c r="F162" s="300"/>
      <c r="G162" s="300">
        <v>6.6451234193030899</v>
      </c>
      <c r="H162" s="300">
        <v>1.0394606465935989</v>
      </c>
      <c r="I162" s="300">
        <v>0.10035236509880069</v>
      </c>
      <c r="J162" s="300">
        <f t="shared" ref="J162:J163" si="255">SUM(G162:I162)</f>
        <v>7.78493643099549</v>
      </c>
      <c r="K162" s="300"/>
      <c r="L162" s="300">
        <v>6.5377317072867198</v>
      </c>
      <c r="M162" s="300">
        <v>1.0600424625364862</v>
      </c>
      <c r="N162" s="300">
        <v>0.5995662650657535</v>
      </c>
      <c r="O162" s="300">
        <f t="shared" ref="O162:O163" si="256">SUM(L162:N162)</f>
        <v>8.1973404348889591</v>
      </c>
      <c r="P162" s="300"/>
      <c r="Q162" s="300">
        <v>6.2294811629279403</v>
      </c>
      <c r="R162" s="300">
        <v>1.0863579440068858</v>
      </c>
      <c r="S162" s="300">
        <v>0.58359839475302644</v>
      </c>
      <c r="T162" s="300">
        <f t="shared" ref="T162:T163" si="257">SUM(Q162:S162)</f>
        <v>7.899437501687852</v>
      </c>
      <c r="U162" s="300"/>
      <c r="V162" s="300">
        <v>5.9288576430370092</v>
      </c>
      <c r="W162" s="300">
        <v>1.1891344989198289</v>
      </c>
      <c r="X162" s="300">
        <v>0.58527483153263804</v>
      </c>
      <c r="Y162" s="300">
        <f t="shared" ref="Y162:Y163" si="258">SUM(V162:X162)</f>
        <v>7.7032669734894768</v>
      </c>
    </row>
    <row r="163" spans="1:25" x14ac:dyDescent="0.2">
      <c r="A163" s="264" t="s">
        <v>363</v>
      </c>
      <c r="B163" s="301">
        <f>SUM(B161:B162)</f>
        <v>11.395313781714563</v>
      </c>
      <c r="C163" s="301">
        <f t="shared" ref="C163" si="259">SUM(C161:C162)</f>
        <v>5.9164530570823448</v>
      </c>
      <c r="D163" s="301">
        <f t="shared" ref="D163" si="260">SUM(D161:D162)</f>
        <v>0.98723316120306637</v>
      </c>
      <c r="E163" s="301">
        <f t="shared" si="254"/>
        <v>18.298999999999971</v>
      </c>
      <c r="F163" s="301"/>
      <c r="G163" s="301">
        <f>SUM(G161:G162)</f>
        <v>11.649858600324722</v>
      </c>
      <c r="H163" s="301">
        <f t="shared" ref="H163" si="261">SUM(H161:H162)</f>
        <v>5.4700514685055266</v>
      </c>
      <c r="I163" s="301">
        <f t="shared" ref="I163" si="262">SUM(I161:I162)</f>
        <v>0.29308993116973137</v>
      </c>
      <c r="J163" s="301">
        <f t="shared" si="255"/>
        <v>17.412999999999979</v>
      </c>
      <c r="K163" s="301"/>
      <c r="L163" s="301">
        <f>SUM(L161:L162)</f>
        <v>11.527857919477215</v>
      </c>
      <c r="M163" s="301">
        <f t="shared" ref="M163" si="263">SUM(M161:M162)</f>
        <v>5.4869951513384354</v>
      </c>
      <c r="N163" s="301">
        <f t="shared" ref="N163" si="264">SUM(N161:N162)</f>
        <v>1.0811469291843439</v>
      </c>
      <c r="O163" s="301">
        <f t="shared" si="256"/>
        <v>18.095999999999993</v>
      </c>
      <c r="P163" s="301"/>
      <c r="Q163" s="301">
        <f>SUM(Q161:Q162)</f>
        <v>11.082104107288369</v>
      </c>
      <c r="R163" s="301">
        <f t="shared" ref="R163" si="265">SUM(R161:R162)</f>
        <v>5.4003099427346557</v>
      </c>
      <c r="S163" s="301">
        <f t="shared" ref="S163" si="266">SUM(S161:S162)</f>
        <v>1.0525859499769634</v>
      </c>
      <c r="T163" s="301">
        <f t="shared" si="257"/>
        <v>17.534999999999989</v>
      </c>
      <c r="U163" s="301"/>
      <c r="V163" s="301">
        <f>SUM(V161:V162)</f>
        <v>10.743510125607303</v>
      </c>
      <c r="W163" s="301">
        <f t="shared" ref="W163" si="267">SUM(W161:W162)</f>
        <v>5.4711691849307975</v>
      </c>
      <c r="X163" s="301">
        <f t="shared" ref="X163" si="268">SUM(X161:X162)</f>
        <v>1.054320689461866</v>
      </c>
      <c r="Y163" s="301">
        <f t="shared" si="258"/>
        <v>17.26899999999997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7.4763010423686422</v>
      </c>
      <c r="C170" s="300">
        <v>12.176878200887531</v>
      </c>
      <c r="D170" s="300">
        <v>1.741527824895708</v>
      </c>
      <c r="E170" s="300">
        <f>SUM(B170:D170)</f>
        <v>21.394707068151881</v>
      </c>
      <c r="F170" s="300"/>
      <c r="G170" s="300">
        <v>7.5143560461591203</v>
      </c>
      <c r="H170" s="300">
        <v>13.052560409993038</v>
      </c>
      <c r="I170" s="300">
        <v>2.5070044471768678</v>
      </c>
      <c r="J170" s="300">
        <f>SUM(G170:I170)</f>
        <v>23.073920903329025</v>
      </c>
      <c r="K170" s="300"/>
      <c r="L170" s="300">
        <v>8.2942313737873459</v>
      </c>
      <c r="M170" s="300">
        <v>13.028041465290391</v>
      </c>
      <c r="N170" s="300">
        <v>2.26693439884354</v>
      </c>
      <c r="O170" s="300">
        <f>SUM(L170:N170)</f>
        <v>23.589207237921276</v>
      </c>
      <c r="P170" s="300"/>
      <c r="Q170" s="300">
        <v>8.6794688333914891</v>
      </c>
      <c r="R170" s="300">
        <v>13.049643270462321</v>
      </c>
      <c r="S170" s="300">
        <v>2.3464792725864769</v>
      </c>
      <c r="T170" s="300">
        <f>SUM(Q170:S170)</f>
        <v>24.075591376440286</v>
      </c>
      <c r="U170" s="300"/>
      <c r="V170" s="300">
        <v>9.655754229729558</v>
      </c>
      <c r="W170" s="300">
        <v>13.270926072860323</v>
      </c>
      <c r="X170" s="300">
        <v>2.4981662089771675</v>
      </c>
      <c r="Y170" s="300">
        <f>SUM(V170:X170)</f>
        <v>25.424846511567047</v>
      </c>
    </row>
    <row r="171" spans="1:25" x14ac:dyDescent="0.2">
      <c r="A171" s="260" t="s">
        <v>364</v>
      </c>
      <c r="B171" s="300">
        <v>5.7890160585835782</v>
      </c>
      <c r="C171" s="300">
        <v>2.3678791235002334</v>
      </c>
      <c r="D171" s="300">
        <v>1.2393977497643387</v>
      </c>
      <c r="E171" s="300">
        <f t="shared" ref="E171" si="269">SUM(B171:D171)</f>
        <v>9.3962929318481496</v>
      </c>
      <c r="F171" s="300"/>
      <c r="G171" s="300">
        <v>5.9264578551173885</v>
      </c>
      <c r="H171" s="300">
        <v>2.8073816329334655</v>
      </c>
      <c r="I171" s="300">
        <v>1.7242396086201153</v>
      </c>
      <c r="J171" s="300">
        <f t="shared" ref="J171:J172" si="270">SUM(G171:I171)</f>
        <v>10.45807909667097</v>
      </c>
      <c r="K171" s="300"/>
      <c r="L171" s="300">
        <v>5.7539105778313866</v>
      </c>
      <c r="M171" s="300">
        <v>2.2958592395291415</v>
      </c>
      <c r="N171" s="300">
        <v>0.60302294471818096</v>
      </c>
      <c r="O171" s="300">
        <f t="shared" ref="O171:O172" si="271">SUM(L171:N171)</f>
        <v>8.6527927620787075</v>
      </c>
      <c r="P171" s="300"/>
      <c r="Q171" s="300">
        <v>5.8133111442811991</v>
      </c>
      <c r="R171" s="300">
        <v>2.3817817029040702</v>
      </c>
      <c r="S171" s="300">
        <v>0.62931577637444103</v>
      </c>
      <c r="T171" s="300">
        <f t="shared" ref="T171:T172" si="272">SUM(Q171:S171)</f>
        <v>8.8244086235597088</v>
      </c>
      <c r="U171" s="300"/>
      <c r="V171" s="300">
        <v>6.0244883539246983</v>
      </c>
      <c r="W171" s="300">
        <v>2.587015906830068</v>
      </c>
      <c r="X171" s="300">
        <v>0.68964922767817904</v>
      </c>
      <c r="Y171" s="300">
        <f t="shared" ref="Y171:Y172" si="273">SUM(V171:X171)</f>
        <v>9.3011534884329468</v>
      </c>
    </row>
    <row r="172" spans="1:25" x14ac:dyDescent="0.2">
      <c r="A172" s="264" t="s">
        <v>363</v>
      </c>
      <c r="B172" s="301">
        <f>SUM(B170:B171)</f>
        <v>13.26531710095222</v>
      </c>
      <c r="C172" s="301">
        <f t="shared" ref="C172" si="274">SUM(C170:C171)</f>
        <v>14.544757324387763</v>
      </c>
      <c r="D172" s="301">
        <f t="shared" ref="D172" si="275">SUM(D170:D171)</f>
        <v>2.9809255746600467</v>
      </c>
      <c r="E172" s="301">
        <f>SUM(B172:D172)</f>
        <v>30.791000000000032</v>
      </c>
      <c r="F172" s="301"/>
      <c r="G172" s="301">
        <f>SUM(G170:G171)</f>
        <v>13.44081390127651</v>
      </c>
      <c r="H172" s="301">
        <f t="shared" ref="H172" si="276">SUM(H170:H171)</f>
        <v>15.859942042926503</v>
      </c>
      <c r="I172" s="301">
        <f t="shared" ref="I172" si="277">SUM(I170:I171)</f>
        <v>4.2312440557969833</v>
      </c>
      <c r="J172" s="301">
        <f t="shared" si="270"/>
        <v>33.531999999999996</v>
      </c>
      <c r="K172" s="301"/>
      <c r="L172" s="301">
        <f>SUM(L170:L171)</f>
        <v>14.048141951618732</v>
      </c>
      <c r="M172" s="301">
        <f t="shared" ref="M172" si="278">SUM(M170:M171)</f>
        <v>15.323900704819533</v>
      </c>
      <c r="N172" s="301">
        <f t="shared" ref="N172" si="279">SUM(N170:N171)</f>
        <v>2.8699573435617207</v>
      </c>
      <c r="O172" s="301">
        <f t="shared" si="271"/>
        <v>32.241999999999983</v>
      </c>
      <c r="P172" s="301"/>
      <c r="Q172" s="301">
        <f>SUM(Q170:Q171)</f>
        <v>14.492779977672688</v>
      </c>
      <c r="R172" s="301">
        <f t="shared" ref="R172" si="280">SUM(R170:R171)</f>
        <v>15.43142497336639</v>
      </c>
      <c r="S172" s="301">
        <f t="shared" ref="S172" si="281">SUM(S170:S171)</f>
        <v>2.9757950489609177</v>
      </c>
      <c r="T172" s="301">
        <f t="shared" si="272"/>
        <v>32.9</v>
      </c>
      <c r="U172" s="301"/>
      <c r="V172" s="301">
        <f>SUM(V170:V171)</f>
        <v>15.680242583654255</v>
      </c>
      <c r="W172" s="301">
        <f t="shared" ref="W172" si="282">SUM(W170:W171)</f>
        <v>15.857941979690391</v>
      </c>
      <c r="X172" s="301">
        <f t="shared" ref="X172" si="283">SUM(X170:X171)</f>
        <v>3.1878154366553466</v>
      </c>
      <c r="Y172" s="301">
        <f t="shared" si="273"/>
        <v>34.725999999999992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17.160048944165446</v>
      </c>
      <c r="C179" s="300">
        <v>20.938098533586913</v>
      </c>
      <c r="D179" s="300">
        <v>4.0495771708379262</v>
      </c>
      <c r="E179" s="300">
        <f>SUM(B179:D179)</f>
        <v>42.147724648590291</v>
      </c>
      <c r="F179" s="300"/>
      <c r="G179" s="300">
        <v>19.914282592702278</v>
      </c>
      <c r="H179" s="300">
        <v>21.584861835790221</v>
      </c>
      <c r="I179" s="300">
        <v>4.3258265670704246</v>
      </c>
      <c r="J179" s="300">
        <f>SUM(G179:I179)</f>
        <v>45.824970995562921</v>
      </c>
      <c r="K179" s="300"/>
      <c r="L179" s="300">
        <v>18.413685101477782</v>
      </c>
      <c r="M179" s="300">
        <v>20.434401531033423</v>
      </c>
      <c r="N179" s="300">
        <v>3.2831614614959692</v>
      </c>
      <c r="O179" s="300">
        <f>SUM(L179:N179)</f>
        <v>42.131248094007177</v>
      </c>
      <c r="P179" s="300"/>
      <c r="Q179" s="300">
        <v>20.586204499122815</v>
      </c>
      <c r="R179" s="300">
        <v>21.576370137271024</v>
      </c>
      <c r="S179" s="300">
        <v>3.7661197532808672</v>
      </c>
      <c r="T179" s="300">
        <f>SUM(Q179:S179)</f>
        <v>45.92869438967471</v>
      </c>
      <c r="U179" s="300"/>
      <c r="V179" s="300">
        <v>24.157219801695526</v>
      </c>
      <c r="W179" s="300">
        <v>22.610170840843502</v>
      </c>
      <c r="X179" s="300">
        <v>4.572171981256842</v>
      </c>
      <c r="Y179" s="300">
        <f>SUM(V179:X179)</f>
        <v>51.339562623795871</v>
      </c>
    </row>
    <row r="180" spans="1:25" x14ac:dyDescent="0.2">
      <c r="A180" s="260" t="s">
        <v>364</v>
      </c>
      <c r="B180" s="300">
        <v>7.0701499192510706</v>
      </c>
      <c r="C180" s="300">
        <v>3.0036880705244182</v>
      </c>
      <c r="D180" s="300">
        <v>1.7524373616341722</v>
      </c>
      <c r="E180" s="300">
        <f t="shared" ref="E180:E181" si="284">SUM(B180:D180)</f>
        <v>11.826275351409661</v>
      </c>
      <c r="F180" s="300"/>
      <c r="G180" s="300">
        <v>7.1843443371928304</v>
      </c>
      <c r="H180" s="300">
        <v>2.1623345778023695</v>
      </c>
      <c r="I180" s="300">
        <v>1.3683500894418836</v>
      </c>
      <c r="J180" s="300">
        <f t="shared" ref="J180:J181" si="285">SUM(G180:I180)</f>
        <v>10.715029004437085</v>
      </c>
      <c r="K180" s="300"/>
      <c r="L180" s="300">
        <v>6.9999697024039094</v>
      </c>
      <c r="M180" s="300">
        <v>2.8391726579848959</v>
      </c>
      <c r="N180" s="300">
        <v>1.9486095456039731</v>
      </c>
      <c r="O180" s="300">
        <f t="shared" ref="O180:O181" si="286">SUM(L180:N180)</f>
        <v>11.78775190599278</v>
      </c>
      <c r="P180" s="300"/>
      <c r="Q180" s="300">
        <v>7.6629837124175193</v>
      </c>
      <c r="R180" s="300">
        <v>3.1545973457821797</v>
      </c>
      <c r="S180" s="300">
        <v>2.0617245521255674</v>
      </c>
      <c r="T180" s="300">
        <f t="shared" ref="T180:T181" si="287">SUM(Q180:S180)</f>
        <v>12.879305610325268</v>
      </c>
      <c r="U180" s="300"/>
      <c r="V180" s="300">
        <v>8.6694510605669972</v>
      </c>
      <c r="W180" s="300">
        <v>3.6668587012850993</v>
      </c>
      <c r="X180" s="300">
        <v>2.1491276143520484</v>
      </c>
      <c r="Y180" s="300">
        <f t="shared" ref="Y180:Y181" si="288">SUM(V180:X180)</f>
        <v>14.485437376204144</v>
      </c>
    </row>
    <row r="181" spans="1:25" x14ac:dyDescent="0.2">
      <c r="A181" s="264" t="s">
        <v>363</v>
      </c>
      <c r="B181" s="301">
        <f>SUM(B179:B180)</f>
        <v>24.230198863416518</v>
      </c>
      <c r="C181" s="301">
        <f t="shared" ref="C181" si="289">SUM(C179:C180)</f>
        <v>23.941786604111332</v>
      </c>
      <c r="D181" s="301">
        <f t="shared" ref="D181" si="290">SUM(D179:D180)</f>
        <v>5.8020145324720982</v>
      </c>
      <c r="E181" s="301">
        <f t="shared" si="284"/>
        <v>53.973999999999947</v>
      </c>
      <c r="F181" s="301"/>
      <c r="G181" s="301">
        <f>SUM(G179:G180)</f>
        <v>27.098626929895108</v>
      </c>
      <c r="H181" s="301">
        <f t="shared" ref="H181" si="291">SUM(H179:H180)</f>
        <v>23.74719641359259</v>
      </c>
      <c r="I181" s="301">
        <f t="shared" ref="I181" si="292">SUM(I179:I180)</f>
        <v>5.6941766565123082</v>
      </c>
      <c r="J181" s="301">
        <f t="shared" si="285"/>
        <v>56.540000000000006</v>
      </c>
      <c r="K181" s="301"/>
      <c r="L181" s="301">
        <f>SUM(L179:L180)</f>
        <v>25.413654803881691</v>
      </c>
      <c r="M181" s="301">
        <f t="shared" ref="M181" si="293">SUM(M179:M180)</f>
        <v>23.273574189018319</v>
      </c>
      <c r="N181" s="301">
        <f t="shared" ref="N181" si="294">SUM(N179:N180)</f>
        <v>5.2317710070999421</v>
      </c>
      <c r="O181" s="301">
        <f t="shared" si="286"/>
        <v>53.918999999999954</v>
      </c>
      <c r="P181" s="301"/>
      <c r="Q181" s="301">
        <f>SUM(Q179:Q180)</f>
        <v>28.249188211540336</v>
      </c>
      <c r="R181" s="301">
        <f t="shared" ref="R181" si="295">SUM(R179:R180)</f>
        <v>24.730967483053202</v>
      </c>
      <c r="S181" s="301">
        <f t="shared" ref="S181" si="296">SUM(S179:S180)</f>
        <v>5.8278443054064351</v>
      </c>
      <c r="T181" s="301">
        <f t="shared" si="287"/>
        <v>58.807999999999971</v>
      </c>
      <c r="U181" s="301"/>
      <c r="V181" s="301">
        <f>SUM(V179:V180)</f>
        <v>32.826670862262525</v>
      </c>
      <c r="W181" s="301">
        <f t="shared" ref="W181" si="297">SUM(W179:W180)</f>
        <v>26.277029542128602</v>
      </c>
      <c r="X181" s="301">
        <f t="shared" ref="X181" si="298">SUM(X179:X180)</f>
        <v>6.7212995956088903</v>
      </c>
      <c r="Y181" s="301">
        <f t="shared" si="288"/>
        <v>65.825000000000017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1.7998997165128965</v>
      </c>
      <c r="C188" s="300">
        <v>2.8735039911343798</v>
      </c>
      <c r="D188" s="300">
        <v>1.607826321631141</v>
      </c>
      <c r="E188" s="300">
        <f>SUM(B188:D188)</f>
        <v>6.2812300292784169</v>
      </c>
      <c r="F188" s="300"/>
      <c r="G188" s="300">
        <v>1.6768507183681913</v>
      </c>
      <c r="H188" s="300">
        <v>3.1204108704504172</v>
      </c>
      <c r="I188" s="300">
        <v>1.9515653148061634</v>
      </c>
      <c r="J188" s="300">
        <f>SUM(G188:I188)</f>
        <v>6.7488269036247726</v>
      </c>
      <c r="K188" s="300"/>
      <c r="L188" s="300">
        <v>1.4206769146477685</v>
      </c>
      <c r="M188" s="300">
        <v>3.0170281181837595</v>
      </c>
      <c r="N188" s="300">
        <v>2.1286700218064252</v>
      </c>
      <c r="O188" s="300">
        <f>SUM(L188:N188)</f>
        <v>6.5663750546379536</v>
      </c>
      <c r="P188" s="300"/>
      <c r="Q188" s="300">
        <v>1.5795821625777733</v>
      </c>
      <c r="R188" s="300">
        <v>3.5007558398212608</v>
      </c>
      <c r="S188" s="300">
        <v>2.3801454859945261</v>
      </c>
      <c r="T188" s="300">
        <f>SUM(Q188:S188)</f>
        <v>7.4604834883935602</v>
      </c>
      <c r="U188" s="300"/>
      <c r="V188" s="300">
        <v>1.6623048414220154</v>
      </c>
      <c r="W188" s="300">
        <v>3.9217539878717154</v>
      </c>
      <c r="X188" s="300">
        <v>2.7043859256890479</v>
      </c>
      <c r="Y188" s="300">
        <f>SUM(V188:X188)</f>
        <v>8.2884447549827787</v>
      </c>
    </row>
    <row r="189" spans="1:25" x14ac:dyDescent="0.2">
      <c r="A189" s="260" t="s">
        <v>364</v>
      </c>
      <c r="B189" s="300">
        <v>1.7894360166291554</v>
      </c>
      <c r="C189" s="300">
        <v>1.3267398085611504</v>
      </c>
      <c r="D189" s="300">
        <v>2.6875941455312793</v>
      </c>
      <c r="E189" s="300">
        <f t="shared" ref="E189:E190" si="299">SUM(B189:D189)</f>
        <v>5.8037699707215848</v>
      </c>
      <c r="F189" s="300"/>
      <c r="G189" s="300">
        <v>2.4058837382975597</v>
      </c>
      <c r="H189" s="300">
        <v>1.8823258710971611</v>
      </c>
      <c r="I189" s="300">
        <v>2.5769634869805387</v>
      </c>
      <c r="J189" s="300">
        <f t="shared" ref="J189:J190" si="300">SUM(G189:I189)</f>
        <v>6.8651730963752593</v>
      </c>
      <c r="K189" s="300"/>
      <c r="L189" s="300">
        <v>2.2728712253840313</v>
      </c>
      <c r="M189" s="300">
        <v>1.5937788840429694</v>
      </c>
      <c r="N189" s="300">
        <v>2.0139748359350249</v>
      </c>
      <c r="O189" s="300">
        <f t="shared" ref="O189:O190" si="301">SUM(L189:N189)</f>
        <v>5.8806249453620261</v>
      </c>
      <c r="P189" s="300"/>
      <c r="Q189" s="300">
        <v>2.61490607462992</v>
      </c>
      <c r="R189" s="300">
        <v>1.8878911633886446</v>
      </c>
      <c r="S189" s="300">
        <v>2.3357192735878822</v>
      </c>
      <c r="T189" s="300">
        <f t="shared" ref="T189:T190" si="302">SUM(Q189:S189)</f>
        <v>6.8385165116064464</v>
      </c>
      <c r="U189" s="300"/>
      <c r="V189" s="300">
        <v>2.9559227390778617</v>
      </c>
      <c r="W189" s="300">
        <v>2.2213242287875969</v>
      </c>
      <c r="X189" s="300">
        <v>2.7333082771517745</v>
      </c>
      <c r="Y189" s="300">
        <f t="shared" ref="Y189:Y190" si="303">SUM(V189:X189)</f>
        <v>7.9105552450172336</v>
      </c>
    </row>
    <row r="190" spans="1:25" x14ac:dyDescent="0.2">
      <c r="A190" s="264" t="s">
        <v>363</v>
      </c>
      <c r="B190" s="301">
        <f>SUM(B188:B189)</f>
        <v>3.5893357331420521</v>
      </c>
      <c r="C190" s="301">
        <f t="shared" ref="C190" si="304">SUM(C188:C189)</f>
        <v>4.2002437996955297</v>
      </c>
      <c r="D190" s="301">
        <f t="shared" ref="D190" si="305">SUM(D188:D189)</f>
        <v>4.2954204671624208</v>
      </c>
      <c r="E190" s="301">
        <f t="shared" si="299"/>
        <v>12.085000000000003</v>
      </c>
      <c r="F190" s="301"/>
      <c r="G190" s="301">
        <f>SUM(G188:G189)</f>
        <v>4.0827344566657509</v>
      </c>
      <c r="H190" s="301">
        <f t="shared" ref="H190" si="306">SUM(H188:H189)</f>
        <v>5.0027367415475785</v>
      </c>
      <c r="I190" s="301">
        <f t="shared" ref="I190" si="307">SUM(I188:I189)</f>
        <v>4.5285288017867025</v>
      </c>
      <c r="J190" s="301">
        <f t="shared" si="300"/>
        <v>13.614000000000033</v>
      </c>
      <c r="K190" s="301"/>
      <c r="L190" s="301">
        <f>SUM(L188:L189)</f>
        <v>3.6935481400317998</v>
      </c>
      <c r="M190" s="301">
        <f t="shared" ref="M190" si="308">SUM(M188:M189)</f>
        <v>4.6108070022267285</v>
      </c>
      <c r="N190" s="301">
        <f t="shared" ref="N190" si="309">SUM(N188:N189)</f>
        <v>4.1426448577414501</v>
      </c>
      <c r="O190" s="301">
        <f t="shared" si="301"/>
        <v>12.446999999999978</v>
      </c>
      <c r="P190" s="301"/>
      <c r="Q190" s="301">
        <f>SUM(Q188:Q189)</f>
        <v>4.1944882372076933</v>
      </c>
      <c r="R190" s="301">
        <f t="shared" ref="R190" si="310">SUM(R188:R189)</f>
        <v>5.3886470032099059</v>
      </c>
      <c r="S190" s="301">
        <f t="shared" ref="S190" si="311">SUM(S188:S189)</f>
        <v>4.7158647595824084</v>
      </c>
      <c r="T190" s="301">
        <f t="shared" si="302"/>
        <v>14.299000000000007</v>
      </c>
      <c r="U190" s="301"/>
      <c r="V190" s="301">
        <f>SUM(V188:V189)</f>
        <v>4.6182275804998767</v>
      </c>
      <c r="W190" s="301">
        <f t="shared" ref="W190" si="312">SUM(W188:W189)</f>
        <v>6.1430782166593119</v>
      </c>
      <c r="X190" s="301">
        <f t="shared" ref="X190" si="313">SUM(X188:X189)</f>
        <v>5.4376942028408219</v>
      </c>
      <c r="Y190" s="301">
        <f t="shared" si="303"/>
        <v>16.199000000000012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1.9268152927014457</v>
      </c>
      <c r="C197" s="300">
        <v>2.6201856230741396</v>
      </c>
      <c r="D197" s="300">
        <v>2.3184953321250337</v>
      </c>
      <c r="E197" s="300">
        <f>SUM(B197:D197)</f>
        <v>6.8654962479006194</v>
      </c>
      <c r="F197" s="300"/>
      <c r="G197" s="300">
        <v>1.5443551621789291</v>
      </c>
      <c r="H197" s="300">
        <v>2.3972763284821825</v>
      </c>
      <c r="I197" s="300">
        <v>4.2975040148726142</v>
      </c>
      <c r="J197" s="300">
        <f>SUM(G197:I197)</f>
        <v>8.2391355055337261</v>
      </c>
      <c r="K197" s="300"/>
      <c r="L197" s="300">
        <v>1.9330615273603782</v>
      </c>
      <c r="M197" s="300">
        <v>2.1657341544131996</v>
      </c>
      <c r="N197" s="300">
        <v>2.8136045810031267</v>
      </c>
      <c r="O197" s="300">
        <f>SUM(L197:N197)</f>
        <v>6.9124002627767052</v>
      </c>
      <c r="P197" s="300"/>
      <c r="Q197" s="300">
        <v>1.9297777087588672</v>
      </c>
      <c r="R197" s="300">
        <v>2.1998256709960655</v>
      </c>
      <c r="S197" s="300">
        <v>2.9080538021417031</v>
      </c>
      <c r="T197" s="300">
        <f>SUM(Q197:S197)</f>
        <v>7.0376571818966358</v>
      </c>
      <c r="U197" s="300"/>
      <c r="V197" s="300">
        <v>1.8881453928583225</v>
      </c>
      <c r="W197" s="300">
        <v>2.1826570545690291</v>
      </c>
      <c r="X197" s="300">
        <v>2.934070636698288</v>
      </c>
      <c r="Y197" s="300">
        <f>SUM(V197:X197)</f>
        <v>7.0048730841256397</v>
      </c>
    </row>
    <row r="198" spans="1:25" x14ac:dyDescent="0.2">
      <c r="A198" s="260" t="s">
        <v>364</v>
      </c>
      <c r="B198" s="300">
        <v>1.7590885605157021</v>
      </c>
      <c r="C198" s="300">
        <v>0.29733375251098654</v>
      </c>
      <c r="D198" s="300">
        <v>1.038081439072682</v>
      </c>
      <c r="E198" s="300">
        <f t="shared" ref="E198:E199" si="314">SUM(B198:D198)</f>
        <v>3.0945037520993708</v>
      </c>
      <c r="F198" s="300"/>
      <c r="G198" s="300">
        <v>2.2353600513709</v>
      </c>
      <c r="H198" s="300">
        <v>0.46729724135428602</v>
      </c>
      <c r="I198" s="300">
        <v>1.0822072017410946</v>
      </c>
      <c r="J198" s="300">
        <f t="shared" ref="J198:J199" si="315">SUM(G198:I198)</f>
        <v>3.784864494466281</v>
      </c>
      <c r="K198" s="300"/>
      <c r="L198" s="300">
        <v>2.0213615118968531</v>
      </c>
      <c r="M198" s="300">
        <v>0.88675729156929017</v>
      </c>
      <c r="N198" s="300">
        <v>1.3974809337571574</v>
      </c>
      <c r="O198" s="300">
        <f t="shared" ref="O198:O199" si="316">SUM(L198:N198)</f>
        <v>4.305599737223301</v>
      </c>
      <c r="P198" s="300"/>
      <c r="Q198" s="300">
        <v>2.1511709741312566</v>
      </c>
      <c r="R198" s="300">
        <v>0.91062015407264585</v>
      </c>
      <c r="S198" s="300">
        <v>1.4855516898994519</v>
      </c>
      <c r="T198" s="300">
        <f t="shared" ref="T198:T199" si="317">SUM(Q198:S198)</f>
        <v>4.5473428181033544</v>
      </c>
      <c r="U198" s="300"/>
      <c r="V198" s="300">
        <v>2.3101879202594091</v>
      </c>
      <c r="W198" s="300">
        <v>0.93632616466029162</v>
      </c>
      <c r="X198" s="300">
        <v>1.5886128309546494</v>
      </c>
      <c r="Y198" s="300">
        <f t="shared" ref="Y198:Y199" si="318">SUM(V198:X198)</f>
        <v>4.8351269158743504</v>
      </c>
    </row>
    <row r="199" spans="1:25" x14ac:dyDescent="0.2">
      <c r="A199" s="264" t="s">
        <v>363</v>
      </c>
      <c r="B199" s="301">
        <f>SUM(B197:B198)</f>
        <v>3.6859038532171478</v>
      </c>
      <c r="C199" s="301">
        <f t="shared" ref="C199" si="319">SUM(C197:C198)</f>
        <v>2.9175193755851261</v>
      </c>
      <c r="D199" s="301">
        <f t="shared" ref="D199" si="320">SUM(D197:D198)</f>
        <v>3.3565767711977159</v>
      </c>
      <c r="E199" s="301">
        <f t="shared" si="314"/>
        <v>9.9599999999999902</v>
      </c>
      <c r="F199" s="301"/>
      <c r="G199" s="301">
        <f>SUM(G197:G198)</f>
        <v>3.7797152135498289</v>
      </c>
      <c r="H199" s="301">
        <f t="shared" ref="H199" si="321">SUM(H197:H198)</f>
        <v>2.8645735698364687</v>
      </c>
      <c r="I199" s="301">
        <f t="shared" ref="I199" si="322">SUM(I197:I198)</f>
        <v>5.3797112166137087</v>
      </c>
      <c r="J199" s="301">
        <f t="shared" si="315"/>
        <v>12.024000000000006</v>
      </c>
      <c r="K199" s="301"/>
      <c r="L199" s="301">
        <f>SUM(L197:L198)</f>
        <v>3.9544230392572315</v>
      </c>
      <c r="M199" s="301">
        <f t="shared" ref="M199" si="323">SUM(M197:M198)</f>
        <v>3.0524914459824899</v>
      </c>
      <c r="N199" s="301">
        <f t="shared" ref="N199" si="324">SUM(N197:N198)</f>
        <v>4.2110855147602839</v>
      </c>
      <c r="O199" s="301">
        <f t="shared" si="316"/>
        <v>11.218000000000005</v>
      </c>
      <c r="P199" s="301"/>
      <c r="Q199" s="301">
        <f>SUM(Q197:Q198)</f>
        <v>4.0809486828901242</v>
      </c>
      <c r="R199" s="301">
        <f t="shared" ref="R199" si="325">SUM(R197:R198)</f>
        <v>3.1104458250687115</v>
      </c>
      <c r="S199" s="301">
        <f t="shared" ref="S199" si="326">SUM(S197:S198)</f>
        <v>4.3936054920411554</v>
      </c>
      <c r="T199" s="301">
        <f t="shared" si="317"/>
        <v>11.58499999999999</v>
      </c>
      <c r="U199" s="301"/>
      <c r="V199" s="301">
        <f>SUM(V197:V198)</f>
        <v>4.1983333131177316</v>
      </c>
      <c r="W199" s="301">
        <f t="shared" ref="W199" si="327">SUM(W197:W198)</f>
        <v>3.118983219229321</v>
      </c>
      <c r="X199" s="301">
        <f t="shared" ref="X199" si="328">SUM(X197:X198)</f>
        <v>4.5226834676529375</v>
      </c>
      <c r="Y199" s="301">
        <f t="shared" si="318"/>
        <v>11.839999999999989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Dorset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1.1569428294504691</v>
      </c>
      <c r="N7">
        <f>'Ind T4'!C122</f>
        <v>0.62244341201385112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-2.0388495170886589E-2</v>
      </c>
      <c r="N9">
        <f>'Ind T4'!C120</f>
        <v>1.3389972392381377</v>
      </c>
    </row>
    <row r="10" spans="1:16" x14ac:dyDescent="0.2">
      <c r="L10" s="13" t="str">
        <f>'Ind T4'!A80</f>
        <v>Education</v>
      </c>
      <c r="M10">
        <f>'Ind T4'!B119</f>
        <v>0.92520401429931898</v>
      </c>
      <c r="N10">
        <f>'Ind T4'!C119</f>
        <v>0.4960176846788622</v>
      </c>
    </row>
    <row r="11" spans="1:16" x14ac:dyDescent="0.2">
      <c r="L11" s="13" t="str">
        <f>'Ind T4'!A79</f>
        <v>Public admin. and defence</v>
      </c>
      <c r="M11">
        <f>'Ind T4'!B118</f>
        <v>-0.22286117833147934</v>
      </c>
      <c r="N11">
        <f>'Ind T4'!C118</f>
        <v>-0.3113671291109843</v>
      </c>
    </row>
    <row r="12" spans="1:16" x14ac:dyDescent="0.2">
      <c r="L12" s="1" t="str">
        <f>CONCATENATE("[",'Ind T4'!A78,"]")</f>
        <v>[Non-marketed services]</v>
      </c>
      <c r="M12">
        <f>'Ind T4'!B117</f>
        <v>0.23044211500462541</v>
      </c>
      <c r="N12">
        <f>'Ind T4'!C117</f>
        <v>0.81865971717123287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2.407371558053284</v>
      </c>
      <c r="N14" s="13">
        <f>'Ind T4'!C115</f>
        <v>0.36040790212457097</v>
      </c>
    </row>
    <row r="15" spans="1:16" x14ac:dyDescent="0.2">
      <c r="L15" s="13" t="str">
        <f>'Ind T4'!A75</f>
        <v>Arts and entertainment</v>
      </c>
      <c r="M15" s="13">
        <f>'Ind T4'!B114</f>
        <v>0.59203797550548831</v>
      </c>
      <c r="N15" s="13">
        <f>'Ind T4'!C114</f>
        <v>1.7719824560494368</v>
      </c>
    </row>
    <row r="16" spans="1:16" x14ac:dyDescent="0.2">
      <c r="L16" s="13" t="str">
        <f>'Ind T4'!A74</f>
        <v>Support services</v>
      </c>
      <c r="M16" s="13">
        <f>'Ind T4'!B113</f>
        <v>0.69234840879972559</v>
      </c>
      <c r="N16" s="13">
        <f>'Ind T4'!C113</f>
        <v>1.5978017534785227</v>
      </c>
    </row>
    <row r="17" spans="12:14" x14ac:dyDescent="0.2">
      <c r="L17" s="13" t="str">
        <f>'Ind T4'!A73</f>
        <v>Professional services</v>
      </c>
      <c r="M17" s="13">
        <f>'Ind T4'!B112</f>
        <v>2.0621475799610156</v>
      </c>
      <c r="N17" s="13">
        <f>'Ind T4'!C112</f>
        <v>0.69320607138714241</v>
      </c>
    </row>
    <row r="18" spans="12:14" x14ac:dyDescent="0.2">
      <c r="L18" s="13" t="str">
        <f>'Ind T4'!A72</f>
        <v>Real estate</v>
      </c>
      <c r="M18" s="13">
        <f>'Ind T4'!B111</f>
        <v>4.5704057098308049</v>
      </c>
      <c r="N18" s="13">
        <f>'Ind T4'!C111</f>
        <v>-0.63386348652314517</v>
      </c>
    </row>
    <row r="19" spans="12:14" x14ac:dyDescent="0.2">
      <c r="L19" t="str">
        <f>'Ind T4'!A71</f>
        <v>Finance and insurance</v>
      </c>
      <c r="M19">
        <f>'Ind T4'!B110</f>
        <v>1.8468462995516743</v>
      </c>
      <c r="N19">
        <f>'Ind T4'!C110</f>
        <v>-0.18828628650437995</v>
      </c>
    </row>
    <row r="20" spans="12:14" x14ac:dyDescent="0.2">
      <c r="L20" t="str">
        <f>'Ind T4'!A70</f>
        <v>Information technology</v>
      </c>
      <c r="M20">
        <f>'Ind T4'!B109</f>
        <v>-2.3972174552738368</v>
      </c>
      <c r="N20">
        <f>'Ind T4'!C109</f>
        <v>0.80451673862904638</v>
      </c>
    </row>
    <row r="21" spans="12:14" x14ac:dyDescent="0.2">
      <c r="L21" t="str">
        <f>'Ind T4'!A69</f>
        <v>Media</v>
      </c>
      <c r="M21">
        <f>'Ind T4'!B108</f>
        <v>4.0907305477208888</v>
      </c>
      <c r="N21">
        <f>'Ind T4'!C108</f>
        <v>-0.42871420059342746</v>
      </c>
    </row>
    <row r="22" spans="12:14" x14ac:dyDescent="0.2">
      <c r="L22" s="1" t="str">
        <f>CONCATENATE("[",'Ind T4'!A68,"]")</f>
        <v>[Business and other services]</v>
      </c>
      <c r="M22">
        <f>'Ind T4'!B107</f>
        <v>1.5082868050692033</v>
      </c>
      <c r="N22">
        <f>'Ind T4'!C107</f>
        <v>0.74982461569945702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2.5366779764271374</v>
      </c>
      <c r="N24">
        <f>'Ind T4'!C105</f>
        <v>0.98986852439084672</v>
      </c>
    </row>
    <row r="25" spans="12:14" x14ac:dyDescent="0.2">
      <c r="L25" s="13" t="str">
        <f>'Ind T4'!A65</f>
        <v>Transport and storage</v>
      </c>
      <c r="M25">
        <f>'Ind T4'!B104</f>
        <v>-2.0718620772070206</v>
      </c>
      <c r="N25">
        <f>'Ind T4'!C104</f>
        <v>3.2440335451378033E-2</v>
      </c>
    </row>
    <row r="26" spans="12:14" x14ac:dyDescent="0.2">
      <c r="L26" s="13" t="str">
        <f>'Ind T4'!A64</f>
        <v>Wholesale and retail trade</v>
      </c>
      <c r="M26">
        <f>'Ind T4'!B103</f>
        <v>0.41119981224897462</v>
      </c>
      <c r="N26">
        <f>'Ind T4'!C103</f>
        <v>7.0797852276038853E-2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0.83779163857462535</v>
      </c>
      <c r="N27">
        <f>'Ind T4'!C102</f>
        <v>0.39793046105618401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3.6450068564145566</v>
      </c>
      <c r="N29">
        <f>'Ind T4'!C100</f>
        <v>1.4641433534728465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1.4372218931221425</v>
      </c>
      <c r="N31">
        <f>'Ind T4'!C98</f>
        <v>-0.38458101525151722</v>
      </c>
    </row>
    <row r="32" spans="12:14" x14ac:dyDescent="0.2">
      <c r="L32" s="13" t="str">
        <f>'Ind T4'!A58</f>
        <v>Engineering</v>
      </c>
      <c r="M32">
        <f>'Ind T4'!B97</f>
        <v>-1.1448557442514495</v>
      </c>
      <c r="N32">
        <f>'Ind T4'!C97</f>
        <v>-1.4377467087520635</v>
      </c>
    </row>
    <row r="33" spans="12:14" x14ac:dyDescent="0.2">
      <c r="L33" s="13" t="str">
        <f>'Ind T4'!A57</f>
        <v>Food drink and tobacco</v>
      </c>
      <c r="M33">
        <f>'Ind T4'!B96</f>
        <v>-0.26324814166506227</v>
      </c>
      <c r="N33">
        <f>'Ind T4'!C96</f>
        <v>-1.1126525318449265</v>
      </c>
    </row>
    <row r="34" spans="12:14" x14ac:dyDescent="0.2">
      <c r="L34" s="1" t="str">
        <f>CONCATENATE("[",'Ind T4'!A56,"]")</f>
        <v>[Manufacturing]</v>
      </c>
      <c r="M34">
        <f>'Ind T4'!B95</f>
        <v>0.65996591348804756</v>
      </c>
      <c r="N34">
        <f>'Ind T4'!C95</f>
        <v>-0.67676245670549307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1.2669238192500876</v>
      </c>
      <c r="N36">
        <f>'Ind T4'!C93</f>
        <v>0.93791109210978885</v>
      </c>
    </row>
    <row r="37" spans="12:14" x14ac:dyDescent="0.2">
      <c r="L37" s="13" t="str">
        <f>'Ind T4'!A53</f>
        <v>Electricity and gas</v>
      </c>
      <c r="M37">
        <f>'Ind T4'!B92</f>
        <v>16.077512718765561</v>
      </c>
      <c r="N37">
        <f>'Ind T4'!C92</f>
        <v>-0.45368937315248825</v>
      </c>
    </row>
    <row r="38" spans="12:14" x14ac:dyDescent="0.2">
      <c r="L38" s="13" t="str">
        <f>'Ind T4'!A52</f>
        <v>Mining and quarrying</v>
      </c>
      <c r="M38">
        <f>'Ind T4'!B91</f>
        <v>-7.5767393376517393</v>
      </c>
      <c r="N38">
        <f>'Ind T4'!C91</f>
        <v>-4.3574590809677289</v>
      </c>
    </row>
    <row r="39" spans="12:14" x14ac:dyDescent="0.2">
      <c r="L39" s="45" t="str">
        <f>'Ind T4'!A51</f>
        <v>Agriculture</v>
      </c>
      <c r="M39">
        <f>'Ind T4'!B90</f>
        <v>5.7196970475652531</v>
      </c>
      <c r="N39">
        <f>'Ind T4'!C90</f>
        <v>0.4786409239851741</v>
      </c>
    </row>
    <row r="40" spans="12:14" x14ac:dyDescent="0.2">
      <c r="L40" s="1" t="str">
        <f>CONCATENATE("[",'Ind T4'!A50,"]")</f>
        <v>[Primary sector and utilities]</v>
      </c>
      <c r="M40">
        <f>'Ind T4'!B89</f>
        <v>4.660616209588575</v>
      </c>
      <c r="N40">
        <f>'Ind T4'!C89</f>
        <v>0.3606656867820357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Dorset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11.712000000000025</v>
      </c>
      <c r="N5" s="11">
        <f t="shared" ref="N5:AL5" si="1">SUM(N6:N9)</f>
        <v>10.759999999999987</v>
      </c>
      <c r="O5" s="11">
        <f t="shared" si="1"/>
        <v>11.085999999999991</v>
      </c>
      <c r="P5" s="11">
        <f t="shared" si="1"/>
        <v>10.321000000000002</v>
      </c>
      <c r="Q5" s="11">
        <f t="shared" si="1"/>
        <v>9.9270000000000209</v>
      </c>
      <c r="R5" s="11">
        <f t="shared" si="1"/>
        <v>9.0700000000000038</v>
      </c>
      <c r="S5" s="11">
        <f t="shared" si="1"/>
        <v>10.248000000000003</v>
      </c>
      <c r="T5" s="11">
        <f t="shared" si="1"/>
        <v>11.186000000000007</v>
      </c>
      <c r="U5" s="11">
        <f t="shared" si="1"/>
        <v>11.356000000000009</v>
      </c>
      <c r="V5" s="11">
        <f t="shared" si="1"/>
        <v>9.8249999999999922</v>
      </c>
      <c r="W5" s="11">
        <f t="shared" si="1"/>
        <v>11.390000000000018</v>
      </c>
      <c r="X5" s="11">
        <f t="shared" si="1"/>
        <v>11.372999999999994</v>
      </c>
      <c r="Y5" s="11">
        <f t="shared" si="1"/>
        <v>11.389000000000003</v>
      </c>
      <c r="Z5" s="11">
        <f t="shared" si="1"/>
        <v>11.495000000000005</v>
      </c>
      <c r="AA5" s="11">
        <f t="shared" si="1"/>
        <v>11.627999999999997</v>
      </c>
      <c r="AB5" s="11">
        <f t="shared" si="1"/>
        <v>11.680000000000005</v>
      </c>
      <c r="AC5" s="11">
        <f t="shared" si="1"/>
        <v>11.727999999999994</v>
      </c>
      <c r="AD5" s="11">
        <f t="shared" si="1"/>
        <v>11.765000000000015</v>
      </c>
      <c r="AE5" s="11">
        <f t="shared" si="1"/>
        <v>11.795000000000002</v>
      </c>
      <c r="AF5" s="11">
        <f t="shared" si="1"/>
        <v>11.819999999999983</v>
      </c>
      <c r="AG5" s="11">
        <f t="shared" si="1"/>
        <v>11.856999999999992</v>
      </c>
      <c r="AH5" s="11">
        <f t="shared" si="1"/>
        <v>11.891999999999996</v>
      </c>
      <c r="AI5" s="11">
        <f t="shared" si="1"/>
        <v>11.926000000000007</v>
      </c>
      <c r="AJ5" s="11">
        <f t="shared" si="1"/>
        <v>11.95900000000001</v>
      </c>
      <c r="AK5" s="11">
        <f t="shared" si="1"/>
        <v>11.990000000000013</v>
      </c>
      <c r="AL5" s="11">
        <f t="shared" si="1"/>
        <v>12.021999999999997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8.572000000000024</v>
      </c>
      <c r="N6" s="11">
        <v>7.4139999999999908</v>
      </c>
      <c r="O6" s="11">
        <v>8.0569999999999951</v>
      </c>
      <c r="P6" s="11">
        <v>7.2660000000000009</v>
      </c>
      <c r="Q6" s="11">
        <v>6.9750000000000183</v>
      </c>
      <c r="R6" s="11">
        <v>5.8229999999999995</v>
      </c>
      <c r="S6" s="11">
        <v>6.6820000000000039</v>
      </c>
      <c r="T6" s="11">
        <v>7.811000000000007</v>
      </c>
      <c r="U6" s="11">
        <v>7.5090000000000128</v>
      </c>
      <c r="V6" s="11">
        <v>6.0549999999999953</v>
      </c>
      <c r="W6" s="11">
        <v>7.6900000000000164</v>
      </c>
      <c r="X6" s="11">
        <v>7.7590000000000021</v>
      </c>
      <c r="Y6" s="11">
        <v>7.8200000000000021</v>
      </c>
      <c r="Z6" s="11">
        <v>7.9199999999999982</v>
      </c>
      <c r="AA6" s="11">
        <v>7.9829999999999979</v>
      </c>
      <c r="AB6" s="11">
        <v>8.0030000000000019</v>
      </c>
      <c r="AC6" s="11">
        <v>8.0279999999999951</v>
      </c>
      <c r="AD6" s="11">
        <v>8.0520000000000156</v>
      </c>
      <c r="AE6" s="11">
        <v>8.0730000000000004</v>
      </c>
      <c r="AF6" s="11">
        <v>8.0919999999999845</v>
      </c>
      <c r="AG6" s="11">
        <v>8.1229999999999922</v>
      </c>
      <c r="AH6" s="11">
        <v>8.1529999999999969</v>
      </c>
      <c r="AI6" s="11">
        <v>8.1820000000000039</v>
      </c>
      <c r="AJ6" s="11">
        <v>8.2100000000000062</v>
      </c>
      <c r="AK6" s="172">
        <v>8.2360000000000166</v>
      </c>
      <c r="AL6" s="11">
        <v>8.2609999999999939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0.64000000000000157</v>
      </c>
      <c r="N7" s="11">
        <v>0.41900000000000004</v>
      </c>
      <c r="O7" s="11">
        <v>0.78199999999999759</v>
      </c>
      <c r="P7" s="11">
        <v>0.63800000000000079</v>
      </c>
      <c r="Q7" s="11">
        <v>0.44000000000000078</v>
      </c>
      <c r="R7" s="11">
        <v>0.64799999999999958</v>
      </c>
      <c r="S7" s="11">
        <v>0.31399999999999978</v>
      </c>
      <c r="T7" s="11">
        <v>0.46300000000000058</v>
      </c>
      <c r="U7" s="11">
        <v>0.52700000000000091</v>
      </c>
      <c r="V7" s="11">
        <v>0.43199999999999916</v>
      </c>
      <c r="W7" s="11">
        <v>0.43699999999999856</v>
      </c>
      <c r="X7" s="11">
        <v>0.41000000000000036</v>
      </c>
      <c r="Y7" s="11">
        <v>0.39900000000000008</v>
      </c>
      <c r="Z7" s="11">
        <v>0.3760000000000005</v>
      </c>
      <c r="AA7" s="11">
        <v>0.35400000000000043</v>
      </c>
      <c r="AB7" s="11">
        <v>0.33499999999999946</v>
      </c>
      <c r="AC7" s="11">
        <v>0.32099999999999984</v>
      </c>
      <c r="AD7" s="11">
        <v>0.30599999999999961</v>
      </c>
      <c r="AE7" s="11">
        <v>0.29300000000000004</v>
      </c>
      <c r="AF7" s="11">
        <v>0.28099999999999969</v>
      </c>
      <c r="AG7" s="11">
        <v>0.27000000000000035</v>
      </c>
      <c r="AH7" s="11">
        <v>0.25899999999999962</v>
      </c>
      <c r="AI7" s="11">
        <v>0.24900000000000011</v>
      </c>
      <c r="AJ7" s="11">
        <v>0.24000000000000013</v>
      </c>
      <c r="AK7" s="172">
        <v>0.23099999999999982</v>
      </c>
      <c r="AL7" s="11">
        <v>0.22400000000000048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0.78399999999999903</v>
      </c>
      <c r="N8" s="11">
        <v>0.65700000000000036</v>
      </c>
      <c r="O8" s="11">
        <v>0.49599999999999977</v>
      </c>
      <c r="P8" s="11">
        <v>0.51399999999999946</v>
      </c>
      <c r="Q8" s="11">
        <v>0.60100000000000087</v>
      </c>
      <c r="R8" s="11">
        <v>0.47500000000000042</v>
      </c>
      <c r="S8" s="11">
        <v>0.77100000000000024</v>
      </c>
      <c r="T8" s="11">
        <v>0.6479999999999998</v>
      </c>
      <c r="U8" s="11">
        <v>1.1189999999999978</v>
      </c>
      <c r="V8" s="11">
        <v>0.89700000000000046</v>
      </c>
      <c r="W8" s="11">
        <v>1.0009999999999994</v>
      </c>
      <c r="X8" s="11">
        <v>0.98400000000000043</v>
      </c>
      <c r="Y8" s="11">
        <v>0.9619999999999993</v>
      </c>
      <c r="Z8" s="11">
        <v>0.95600000000000041</v>
      </c>
      <c r="AA8" s="11">
        <v>0.95300000000000085</v>
      </c>
      <c r="AB8" s="11">
        <v>0.95100000000000062</v>
      </c>
      <c r="AC8" s="11">
        <v>0.94800000000000129</v>
      </c>
      <c r="AD8" s="11">
        <v>0.94600000000000106</v>
      </c>
      <c r="AE8" s="11">
        <v>0.94400000000000139</v>
      </c>
      <c r="AF8" s="11">
        <v>0.94199999999999762</v>
      </c>
      <c r="AG8" s="11">
        <v>0.94000000000000106</v>
      </c>
      <c r="AH8" s="11">
        <v>0.93899999999999795</v>
      </c>
      <c r="AI8" s="11">
        <v>0.93799999999999994</v>
      </c>
      <c r="AJ8" s="11">
        <v>0.93699999999999983</v>
      </c>
      <c r="AK8" s="172">
        <v>0.93600000000000128</v>
      </c>
      <c r="AL8" s="11">
        <v>0.93500000000000039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1.716</v>
      </c>
      <c r="N9" s="11">
        <v>2.269999999999996</v>
      </c>
      <c r="O9" s="11">
        <v>1.7509999999999983</v>
      </c>
      <c r="P9" s="11">
        <v>1.9030000000000002</v>
      </c>
      <c r="Q9" s="11">
        <v>1.9110000000000011</v>
      </c>
      <c r="R9" s="11">
        <v>2.1240000000000032</v>
      </c>
      <c r="S9" s="11">
        <v>2.4809999999999985</v>
      </c>
      <c r="T9" s="11">
        <v>2.2639999999999985</v>
      </c>
      <c r="U9" s="11">
        <v>2.2009999999999978</v>
      </c>
      <c r="V9" s="11">
        <v>2.4409999999999967</v>
      </c>
      <c r="W9" s="11">
        <v>2.2620000000000036</v>
      </c>
      <c r="X9" s="11">
        <v>2.2199999999999909</v>
      </c>
      <c r="Y9" s="11">
        <v>2.2080000000000002</v>
      </c>
      <c r="Z9" s="11">
        <v>2.2430000000000048</v>
      </c>
      <c r="AA9" s="11">
        <v>2.3379999999999965</v>
      </c>
      <c r="AB9" s="11">
        <v>2.391000000000004</v>
      </c>
      <c r="AC9" s="11">
        <v>2.4309999999999965</v>
      </c>
      <c r="AD9" s="11">
        <v>2.4609999999999981</v>
      </c>
      <c r="AE9" s="11">
        <v>2.4850000000000008</v>
      </c>
      <c r="AF9" s="11">
        <v>2.5050000000000012</v>
      </c>
      <c r="AG9" s="11">
        <v>2.5239999999999996</v>
      </c>
      <c r="AH9" s="11">
        <v>2.5410000000000013</v>
      </c>
      <c r="AI9" s="11">
        <v>2.5570000000000026</v>
      </c>
      <c r="AJ9" s="11">
        <v>2.5720000000000054</v>
      </c>
      <c r="AK9" s="172">
        <v>2.5869999999999949</v>
      </c>
      <c r="AL9" s="11">
        <v>2.6020000000000021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31.439999999999976</v>
      </c>
      <c r="N11" s="11">
        <f t="shared" si="2"/>
        <v>30.859000000000005</v>
      </c>
      <c r="O11" s="11">
        <f t="shared" si="2"/>
        <v>33.299000000000014</v>
      </c>
      <c r="P11" s="11">
        <f t="shared" si="2"/>
        <v>34.095999999999883</v>
      </c>
      <c r="Q11" s="11">
        <f t="shared" si="2"/>
        <v>30.991999999999933</v>
      </c>
      <c r="R11" s="11">
        <f t="shared" ref="R11" si="3">SUM(R12:R14)</f>
        <v>30.625000000000021</v>
      </c>
      <c r="S11" s="11">
        <f t="shared" ref="S11" si="4">SUM(S12:S14)</f>
        <v>31.26299999999998</v>
      </c>
      <c r="T11" s="11">
        <f t="shared" ref="T11" si="5">SUM(T12:T14)</f>
        <v>31.748999999999999</v>
      </c>
      <c r="U11" s="11">
        <f t="shared" ref="U11" si="6">SUM(U12:U14)</f>
        <v>31.22199999999998</v>
      </c>
      <c r="V11" s="11">
        <f t="shared" ref="V11" si="7">SUM(V12:V14)</f>
        <v>31.692999999999991</v>
      </c>
      <c r="W11" s="11">
        <f t="shared" ref="W11" si="8">SUM(W12:W14)</f>
        <v>31.649000000000012</v>
      </c>
      <c r="X11" s="11">
        <f t="shared" ref="X11" si="9">SUM(X12:X14)</f>
        <v>31.274999999999991</v>
      </c>
      <c r="Y11" s="11">
        <f t="shared" ref="Y11" si="10">SUM(Y12:Y14)</f>
        <v>30.907999999999959</v>
      </c>
      <c r="Z11" s="11">
        <f t="shared" ref="Z11" si="11">SUM(Z12:Z14)</f>
        <v>30.58899999999992</v>
      </c>
      <c r="AA11" s="11">
        <f t="shared" ref="AA11" si="12">SUM(AA12:AA14)</f>
        <v>30.377999999999972</v>
      </c>
      <c r="AB11" s="11">
        <f t="shared" ref="AB11" si="13">SUM(AB12:AB14)</f>
        <v>30.126000000000055</v>
      </c>
      <c r="AC11" s="11">
        <f t="shared" ref="AC11" si="14">SUM(AC12:AC14)</f>
        <v>29.950000000000017</v>
      </c>
      <c r="AD11" s="11">
        <f>SUM(AD12:AD14)</f>
        <v>29.769999999999968</v>
      </c>
      <c r="AE11" s="11">
        <f t="shared" ref="AE11" si="15">SUM(AE12:AE14)</f>
        <v>29.593000000000004</v>
      </c>
      <c r="AF11" s="11">
        <f t="shared" ref="AF11" si="16">SUM(AF12:AF14)</f>
        <v>29.421000000000046</v>
      </c>
      <c r="AG11" s="11">
        <f t="shared" ref="AG11:AL11" si="17">SUM(AG12:AG14)</f>
        <v>29.282999999999966</v>
      </c>
      <c r="AH11" s="11">
        <f t="shared" si="17"/>
        <v>29.133000000000109</v>
      </c>
      <c r="AI11" s="11">
        <f t="shared" si="17"/>
        <v>28.98499999999995</v>
      </c>
      <c r="AJ11" s="11">
        <f t="shared" si="17"/>
        <v>28.841999999999935</v>
      </c>
      <c r="AK11" s="11">
        <f t="shared" si="17"/>
        <v>28.701999999999998</v>
      </c>
      <c r="AL11" s="11">
        <f t="shared" si="17"/>
        <v>28.583999999999993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3.0240000000000022</v>
      </c>
      <c r="N12" s="11">
        <v>3.5110000000000041</v>
      </c>
      <c r="O12" s="11">
        <v>3.8669999999999951</v>
      </c>
      <c r="P12" s="11">
        <v>3.8599999999999817</v>
      </c>
      <c r="Q12" s="11">
        <v>2.5399999999999969</v>
      </c>
      <c r="R12" s="11">
        <v>3.6659999999999964</v>
      </c>
      <c r="S12" s="11">
        <v>4.4880000000000067</v>
      </c>
      <c r="T12" s="11">
        <v>3.7659999999999938</v>
      </c>
      <c r="U12" s="11">
        <v>3.6109999999999904</v>
      </c>
      <c r="V12" s="11">
        <v>3.5689999999999995</v>
      </c>
      <c r="W12" s="11">
        <v>3.6179999999999928</v>
      </c>
      <c r="X12" s="11">
        <v>3.5849999999999937</v>
      </c>
      <c r="Y12" s="11">
        <v>3.5549999999999895</v>
      </c>
      <c r="Z12" s="11">
        <v>3.5379999999999923</v>
      </c>
      <c r="AA12" s="11">
        <v>3.5029999999999992</v>
      </c>
      <c r="AB12" s="11">
        <v>3.458999999999997</v>
      </c>
      <c r="AC12" s="11">
        <v>3.4200000000000048</v>
      </c>
      <c r="AD12" s="11">
        <v>3.3799999999999968</v>
      </c>
      <c r="AE12" s="11">
        <v>3.3390000000000022</v>
      </c>
      <c r="AF12" s="11">
        <v>3.2980000000000018</v>
      </c>
      <c r="AG12" s="11">
        <v>3.2569999999999988</v>
      </c>
      <c r="AH12" s="11">
        <v>3.2180000000000049</v>
      </c>
      <c r="AI12" s="11">
        <v>3.1780000000000004</v>
      </c>
      <c r="AJ12" s="11">
        <v>3.137999999999995</v>
      </c>
      <c r="AK12" s="172">
        <v>3.097999999999999</v>
      </c>
      <c r="AL12" s="11">
        <v>3.0589999999999971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5.272000000000002</v>
      </c>
      <c r="N13" s="11">
        <v>7.4439999999999733</v>
      </c>
      <c r="O13" s="11">
        <v>6.973999999999994</v>
      </c>
      <c r="P13" s="11">
        <v>8.5939999999999817</v>
      </c>
      <c r="Q13" s="11">
        <v>6.3739999999999917</v>
      </c>
      <c r="R13" s="11">
        <v>7.0960000000000143</v>
      </c>
      <c r="S13" s="11">
        <v>6.1919999999999993</v>
      </c>
      <c r="T13" s="11">
        <v>8.0629999999999953</v>
      </c>
      <c r="U13" s="11">
        <v>6.5440000000000218</v>
      </c>
      <c r="V13" s="11">
        <v>6.8819999999999855</v>
      </c>
      <c r="W13" s="11">
        <v>6.6989999999999936</v>
      </c>
      <c r="X13" s="11">
        <v>6.7529999999999832</v>
      </c>
      <c r="Y13" s="11">
        <v>6.6539999999999999</v>
      </c>
      <c r="Z13" s="11">
        <v>6.5699999999999887</v>
      </c>
      <c r="AA13" s="11">
        <v>6.4839999999999973</v>
      </c>
      <c r="AB13" s="11">
        <v>6.4129999999999869</v>
      </c>
      <c r="AC13" s="11">
        <v>6.3019999999999969</v>
      </c>
      <c r="AD13" s="11">
        <v>6.1930000000000129</v>
      </c>
      <c r="AE13" s="11">
        <v>6.0850000000000062</v>
      </c>
      <c r="AF13" s="11">
        <v>5.9789999999999877</v>
      </c>
      <c r="AG13" s="11">
        <v>5.8799999999999786</v>
      </c>
      <c r="AH13" s="11">
        <v>5.7790000000000274</v>
      </c>
      <c r="AI13" s="11">
        <v>5.6800000000000015</v>
      </c>
      <c r="AJ13" s="11">
        <v>5.5829999999999984</v>
      </c>
      <c r="AK13" s="172">
        <v>5.4860000000000015</v>
      </c>
      <c r="AL13" s="11">
        <v>5.3910000000000098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23.143999999999973</v>
      </c>
      <c r="N14" s="11">
        <v>19.904000000000028</v>
      </c>
      <c r="O14" s="11">
        <v>22.458000000000027</v>
      </c>
      <c r="P14" s="11">
        <v>21.641999999999921</v>
      </c>
      <c r="Q14" s="11">
        <v>22.077999999999943</v>
      </c>
      <c r="R14" s="11">
        <v>19.86300000000001</v>
      </c>
      <c r="S14" s="11">
        <v>20.582999999999974</v>
      </c>
      <c r="T14" s="11">
        <v>19.920000000000009</v>
      </c>
      <c r="U14" s="11">
        <v>21.066999999999968</v>
      </c>
      <c r="V14" s="11">
        <v>21.242000000000004</v>
      </c>
      <c r="W14" s="11">
        <v>21.332000000000026</v>
      </c>
      <c r="X14" s="11">
        <v>20.937000000000015</v>
      </c>
      <c r="Y14" s="11">
        <v>20.69899999999997</v>
      </c>
      <c r="Z14" s="11">
        <v>20.480999999999941</v>
      </c>
      <c r="AA14" s="11">
        <v>20.390999999999973</v>
      </c>
      <c r="AB14" s="11">
        <v>20.254000000000069</v>
      </c>
      <c r="AC14" s="11">
        <v>20.228000000000016</v>
      </c>
      <c r="AD14" s="11">
        <v>20.19699999999996</v>
      </c>
      <c r="AE14" s="11">
        <v>20.168999999999993</v>
      </c>
      <c r="AF14" s="11">
        <v>20.144000000000055</v>
      </c>
      <c r="AG14" s="11">
        <v>20.14599999999999</v>
      </c>
      <c r="AH14" s="11">
        <v>20.136000000000077</v>
      </c>
      <c r="AI14" s="11">
        <v>20.126999999999946</v>
      </c>
      <c r="AJ14" s="11">
        <v>20.120999999999942</v>
      </c>
      <c r="AK14" s="172">
        <v>20.117999999999999</v>
      </c>
      <c r="AL14" s="11">
        <v>20.133999999999986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23.542999999999964</v>
      </c>
      <c r="N16" s="11">
        <v>26.299999999999997</v>
      </c>
      <c r="O16" s="11">
        <v>26.655000000000094</v>
      </c>
      <c r="P16" s="11">
        <v>25.942999999999973</v>
      </c>
      <c r="Q16" s="11">
        <v>26.64700000000002</v>
      </c>
      <c r="R16" s="11">
        <v>26.093</v>
      </c>
      <c r="S16" s="11">
        <v>27.249000000000056</v>
      </c>
      <c r="T16" s="11">
        <v>27.434999999999988</v>
      </c>
      <c r="U16" s="11">
        <v>28.92900000000003</v>
      </c>
      <c r="V16" s="11">
        <v>31.805999999999955</v>
      </c>
      <c r="W16" s="11">
        <v>31.208000000000041</v>
      </c>
      <c r="X16" s="11">
        <v>30.978999999999981</v>
      </c>
      <c r="Y16" s="11">
        <v>31.591999999999992</v>
      </c>
      <c r="Z16" s="11">
        <v>32.89599999999993</v>
      </c>
      <c r="AA16" s="11">
        <v>33.91299999999999</v>
      </c>
      <c r="AB16" s="11">
        <v>34.393999999999878</v>
      </c>
      <c r="AC16" s="11">
        <v>34.836000000000034</v>
      </c>
      <c r="AD16" s="11">
        <v>35.195999999999955</v>
      </c>
      <c r="AE16" s="11">
        <v>35.602000000000004</v>
      </c>
      <c r="AF16" s="11">
        <v>35.991999999999997</v>
      </c>
      <c r="AG16" s="11">
        <v>36.432999999999907</v>
      </c>
      <c r="AH16" s="11">
        <v>36.886000000000045</v>
      </c>
      <c r="AI16" s="11">
        <v>37.352999999999923</v>
      </c>
      <c r="AJ16" s="11">
        <v>37.83099999999996</v>
      </c>
      <c r="AK16" s="172">
        <v>38.316999999999894</v>
      </c>
      <c r="AL16" s="11">
        <v>38.811000000000071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101.50100000000003</v>
      </c>
      <c r="N18" s="11">
        <f t="shared" ref="N18:AL18" si="18">SUM(N19:N21)</f>
        <v>97.927999999999969</v>
      </c>
      <c r="O18" s="11">
        <f t="shared" si="18"/>
        <v>99.902999999999992</v>
      </c>
      <c r="P18" s="11">
        <f t="shared" si="18"/>
        <v>101.34700000000005</v>
      </c>
      <c r="Q18" s="11">
        <f t="shared" si="18"/>
        <v>101.08100000000005</v>
      </c>
      <c r="R18" s="11">
        <f t="shared" si="18"/>
        <v>100.14699999999993</v>
      </c>
      <c r="S18" s="11">
        <f t="shared" si="18"/>
        <v>103.67099999999985</v>
      </c>
      <c r="T18" s="11">
        <f t="shared" si="18"/>
        <v>103.19899999999987</v>
      </c>
      <c r="U18" s="11">
        <f t="shared" si="18"/>
        <v>107.6940000000001</v>
      </c>
      <c r="V18" s="11">
        <f t="shared" si="18"/>
        <v>104.05599999999983</v>
      </c>
      <c r="W18" s="11">
        <f t="shared" si="18"/>
        <v>104.413</v>
      </c>
      <c r="X18" s="11">
        <f t="shared" si="18"/>
        <v>103.64099999999999</v>
      </c>
      <c r="Y18" s="11">
        <f t="shared" si="18"/>
        <v>104.29700000000004</v>
      </c>
      <c r="Z18" s="11">
        <f t="shared" si="18"/>
        <v>105.23700000000008</v>
      </c>
      <c r="AA18" s="11">
        <f t="shared" si="18"/>
        <v>106.12399999999981</v>
      </c>
      <c r="AB18" s="11">
        <f t="shared" si="18"/>
        <v>106.75999999999999</v>
      </c>
      <c r="AC18" s="11">
        <f t="shared" si="18"/>
        <v>107.2879999999999</v>
      </c>
      <c r="AD18" s="11">
        <f t="shared" si="18"/>
        <v>107.76099999999991</v>
      </c>
      <c r="AE18" s="11">
        <f t="shared" si="18"/>
        <v>108.19699999999983</v>
      </c>
      <c r="AF18" s="11">
        <f t="shared" si="18"/>
        <v>108.605</v>
      </c>
      <c r="AG18" s="11">
        <f t="shared" si="18"/>
        <v>109.01399999999992</v>
      </c>
      <c r="AH18" s="11">
        <f t="shared" si="18"/>
        <v>109.40600000000011</v>
      </c>
      <c r="AI18" s="11">
        <f t="shared" si="18"/>
        <v>109.77699999999996</v>
      </c>
      <c r="AJ18" s="11">
        <f t="shared" si="18"/>
        <v>110.15100000000011</v>
      </c>
      <c r="AK18" s="11">
        <f t="shared" si="18"/>
        <v>110.49900000000005</v>
      </c>
      <c r="AL18" s="11">
        <f t="shared" si="18"/>
        <v>110.822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59.190000000000104</v>
      </c>
      <c r="N19" s="11">
        <v>56.32200000000001</v>
      </c>
      <c r="O19" s="11">
        <v>57.943000000000012</v>
      </c>
      <c r="P19" s="11">
        <v>58.042999999999999</v>
      </c>
      <c r="Q19" s="11">
        <v>56.334000000000067</v>
      </c>
      <c r="R19" s="11">
        <v>56.729999999999919</v>
      </c>
      <c r="S19" s="11">
        <v>59.103999999999914</v>
      </c>
      <c r="T19" s="11">
        <v>56.921999999999898</v>
      </c>
      <c r="U19" s="11">
        <v>56.132000000000026</v>
      </c>
      <c r="V19" s="11">
        <v>56.459999999999908</v>
      </c>
      <c r="W19" s="11">
        <v>57.905999999999956</v>
      </c>
      <c r="X19" s="11">
        <v>58.08899999999997</v>
      </c>
      <c r="Y19" s="11">
        <v>58.11399999999994</v>
      </c>
      <c r="Z19" s="11">
        <v>58.049000000000028</v>
      </c>
      <c r="AA19" s="11">
        <v>58.067999999999884</v>
      </c>
      <c r="AB19" s="11">
        <v>58.14599999999993</v>
      </c>
      <c r="AC19" s="11">
        <v>58.188999999999901</v>
      </c>
      <c r="AD19" s="11">
        <v>58.222999999999992</v>
      </c>
      <c r="AE19" s="11">
        <v>58.249999999999844</v>
      </c>
      <c r="AF19" s="11">
        <v>58.274000000000093</v>
      </c>
      <c r="AG19" s="11">
        <v>58.305999999999898</v>
      </c>
      <c r="AH19" s="11">
        <v>58.343000000000089</v>
      </c>
      <c r="AI19" s="11">
        <v>58.376999999999924</v>
      </c>
      <c r="AJ19" s="11">
        <v>58.433000000000078</v>
      </c>
      <c r="AK19" s="172">
        <v>58.482000000000028</v>
      </c>
      <c r="AL19" s="11">
        <v>58.523999999999944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12.342999999999957</v>
      </c>
      <c r="N20" s="11">
        <v>10.607999999999988</v>
      </c>
      <c r="O20" s="11">
        <v>11.665999999999961</v>
      </c>
      <c r="P20" s="11">
        <v>11.713000000000026</v>
      </c>
      <c r="Q20" s="11">
        <v>10.086999999999994</v>
      </c>
      <c r="R20" s="11">
        <v>11.611000000000008</v>
      </c>
      <c r="S20" s="11">
        <v>11.027999999999993</v>
      </c>
      <c r="T20" s="11">
        <v>9.3799999999999795</v>
      </c>
      <c r="U20" s="11">
        <v>10.837999999999994</v>
      </c>
      <c r="V20" s="11">
        <v>10.563999999999966</v>
      </c>
      <c r="W20" s="11">
        <v>10.457000000000034</v>
      </c>
      <c r="X20" s="11">
        <v>10.602999999999994</v>
      </c>
      <c r="Y20" s="11">
        <v>10.519000000000016</v>
      </c>
      <c r="Z20" s="11">
        <v>10.505000000000011</v>
      </c>
      <c r="AA20" s="11">
        <v>10.523000000000009</v>
      </c>
      <c r="AB20" s="11">
        <v>10.528999999999993</v>
      </c>
      <c r="AC20" s="11">
        <v>10.527999999999999</v>
      </c>
      <c r="AD20" s="11">
        <v>10.526999999999974</v>
      </c>
      <c r="AE20" s="11">
        <v>10.526000000000003</v>
      </c>
      <c r="AF20" s="11">
        <v>10.523999999999994</v>
      </c>
      <c r="AG20" s="11">
        <v>10.523000000000005</v>
      </c>
      <c r="AH20" s="11">
        <v>10.521000000000017</v>
      </c>
      <c r="AI20" s="11">
        <v>10.51800000000004</v>
      </c>
      <c r="AJ20" s="11">
        <v>10.515000000000004</v>
      </c>
      <c r="AK20" s="172">
        <v>10.512</v>
      </c>
      <c r="AL20" s="11">
        <v>10.508000000000017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29.967999999999982</v>
      </c>
      <c r="N21" s="11">
        <v>30.99799999999998</v>
      </c>
      <c r="O21" s="11">
        <v>30.294000000000004</v>
      </c>
      <c r="P21" s="11">
        <v>31.591000000000019</v>
      </c>
      <c r="Q21" s="11">
        <v>34.659999999999982</v>
      </c>
      <c r="R21" s="11">
        <v>31.806000000000012</v>
      </c>
      <c r="S21" s="11">
        <v>33.538999999999938</v>
      </c>
      <c r="T21" s="11">
        <v>36.896999999999984</v>
      </c>
      <c r="U21" s="11">
        <v>40.724000000000082</v>
      </c>
      <c r="V21" s="11">
        <v>37.031999999999954</v>
      </c>
      <c r="W21" s="11">
        <v>36.050000000000011</v>
      </c>
      <c r="X21" s="11">
        <v>34.949000000000034</v>
      </c>
      <c r="Y21" s="11">
        <v>35.664000000000087</v>
      </c>
      <c r="Z21" s="11">
        <v>36.683000000000042</v>
      </c>
      <c r="AA21" s="11">
        <v>37.532999999999916</v>
      </c>
      <c r="AB21" s="11">
        <v>38.085000000000072</v>
      </c>
      <c r="AC21" s="11">
        <v>38.571000000000005</v>
      </c>
      <c r="AD21" s="11">
        <v>39.010999999999946</v>
      </c>
      <c r="AE21" s="11">
        <v>39.420999999999992</v>
      </c>
      <c r="AF21" s="11">
        <v>39.806999999999917</v>
      </c>
      <c r="AG21" s="11">
        <v>40.185000000000024</v>
      </c>
      <c r="AH21" s="11">
        <v>40.542000000000002</v>
      </c>
      <c r="AI21" s="11">
        <v>40.881999999999998</v>
      </c>
      <c r="AJ21" s="11">
        <v>41.203000000000031</v>
      </c>
      <c r="AK21" s="172">
        <v>41.505000000000017</v>
      </c>
      <c r="AL21" s="11">
        <v>41.790000000000042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92.865999999999929</v>
      </c>
      <c r="N23" s="11">
        <f t="shared" ref="N23:AL23" si="19">SUM(N24:N31)</f>
        <v>94.238000000000028</v>
      </c>
      <c r="O23" s="11">
        <f t="shared" si="19"/>
        <v>98.221999999999952</v>
      </c>
      <c r="P23" s="11">
        <f t="shared" si="19"/>
        <v>100.67599999999989</v>
      </c>
      <c r="Q23" s="11">
        <f t="shared" si="19"/>
        <v>111.88900000000002</v>
      </c>
      <c r="R23" s="11">
        <f t="shared" si="19"/>
        <v>108.35799999999996</v>
      </c>
      <c r="S23" s="11">
        <f t="shared" si="19"/>
        <v>108.11799999999998</v>
      </c>
      <c r="T23" s="11">
        <f t="shared" si="19"/>
        <v>112.01300000000006</v>
      </c>
      <c r="U23" s="11">
        <f t="shared" si="19"/>
        <v>118.45600000000003</v>
      </c>
      <c r="V23" s="11">
        <f t="shared" si="19"/>
        <v>119.17200000000001</v>
      </c>
      <c r="W23" s="11">
        <f t="shared" si="19"/>
        <v>116.78000000000002</v>
      </c>
      <c r="X23" s="11">
        <f t="shared" si="19"/>
        <v>118.94399999999993</v>
      </c>
      <c r="Y23" s="11">
        <f t="shared" si="19"/>
        <v>120.38</v>
      </c>
      <c r="Z23" s="11">
        <f t="shared" si="19"/>
        <v>121.75599999999993</v>
      </c>
      <c r="AA23" s="11">
        <f t="shared" si="19"/>
        <v>122.54500000000003</v>
      </c>
      <c r="AB23" s="11">
        <f t="shared" si="19"/>
        <v>123.18499999999997</v>
      </c>
      <c r="AC23" s="11">
        <f t="shared" si="19"/>
        <v>123.90800000000002</v>
      </c>
      <c r="AD23" s="11">
        <f t="shared" si="19"/>
        <v>124.62599999999999</v>
      </c>
      <c r="AE23" s="11">
        <f t="shared" si="19"/>
        <v>125.34100000000004</v>
      </c>
      <c r="AF23" s="11">
        <f t="shared" si="19"/>
        <v>126.06500000000005</v>
      </c>
      <c r="AG23" s="11">
        <f t="shared" si="19"/>
        <v>126.83200000000005</v>
      </c>
      <c r="AH23" s="11">
        <f t="shared" si="19"/>
        <v>127.58300000000001</v>
      </c>
      <c r="AI23" s="11">
        <f t="shared" si="19"/>
        <v>128.34800000000004</v>
      </c>
      <c r="AJ23" s="11">
        <f t="shared" si="19"/>
        <v>129.108</v>
      </c>
      <c r="AK23" s="11">
        <f t="shared" si="19"/>
        <v>129.86700000000008</v>
      </c>
      <c r="AL23" s="11">
        <f t="shared" si="19"/>
        <v>130.62700000000001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1.3650000000000031</v>
      </c>
      <c r="N24" s="11">
        <v>2.8450000000000006</v>
      </c>
      <c r="O24" s="11">
        <v>2.6610000000000005</v>
      </c>
      <c r="P24" s="11">
        <v>1.7330000000000008</v>
      </c>
      <c r="Q24" s="11">
        <v>2.4839999999999982</v>
      </c>
      <c r="R24" s="11">
        <v>1.7569999999999981</v>
      </c>
      <c r="S24" s="11">
        <v>1.7949999999999973</v>
      </c>
      <c r="T24" s="11">
        <v>2.0559999999999996</v>
      </c>
      <c r="U24" s="11">
        <v>2.1230000000000011</v>
      </c>
      <c r="V24" s="11">
        <v>2.3549999999999982</v>
      </c>
      <c r="W24" s="11">
        <v>2.1470000000000002</v>
      </c>
      <c r="X24" s="11">
        <v>2.1170000000000027</v>
      </c>
      <c r="Y24" s="11">
        <v>2.102000000000003</v>
      </c>
      <c r="Z24" s="11">
        <v>2.0859999999999994</v>
      </c>
      <c r="AA24" s="11">
        <v>2.0739999999999998</v>
      </c>
      <c r="AB24" s="11">
        <v>2.0710000000000002</v>
      </c>
      <c r="AC24" s="11">
        <v>2.0659999999999972</v>
      </c>
      <c r="AD24" s="11">
        <v>2.0599999999999983</v>
      </c>
      <c r="AE24" s="11">
        <v>2.0550000000000002</v>
      </c>
      <c r="AF24" s="11">
        <v>2.0490000000000008</v>
      </c>
      <c r="AG24" s="11">
        <v>2.0430000000000019</v>
      </c>
      <c r="AH24" s="11">
        <v>2.0370000000000021</v>
      </c>
      <c r="AI24" s="11">
        <v>2.031000000000001</v>
      </c>
      <c r="AJ24" s="11">
        <v>2.0249999999999964</v>
      </c>
      <c r="AK24" s="172">
        <v>2.0189999999999997</v>
      </c>
      <c r="AL24" s="11">
        <v>2.0129999999999995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6.9029999999999969</v>
      </c>
      <c r="N25" s="11">
        <v>7.8180000000000085</v>
      </c>
      <c r="O25" s="11">
        <v>6.6919999999999904</v>
      </c>
      <c r="P25" s="11">
        <v>7.8930000000000016</v>
      </c>
      <c r="Q25" s="11">
        <v>8.069999999999995</v>
      </c>
      <c r="R25" s="11">
        <v>8.8839999999999826</v>
      </c>
      <c r="S25" s="11">
        <v>9.6290000000000227</v>
      </c>
      <c r="T25" s="11">
        <v>10.386000000000015</v>
      </c>
      <c r="U25" s="11">
        <v>10.327999999999983</v>
      </c>
      <c r="V25" s="11">
        <v>8.1640000000000015</v>
      </c>
      <c r="W25" s="11">
        <v>7.8690000000000069</v>
      </c>
      <c r="X25" s="11">
        <v>8.0080000000000098</v>
      </c>
      <c r="Y25" s="11">
        <v>8.0599999999999987</v>
      </c>
      <c r="Z25" s="11">
        <v>8.1829999999999927</v>
      </c>
      <c r="AA25" s="11">
        <v>8.277999999999988</v>
      </c>
      <c r="AB25" s="11">
        <v>8.3559999999999803</v>
      </c>
      <c r="AC25" s="11">
        <v>8.4240000000000297</v>
      </c>
      <c r="AD25" s="11">
        <v>8.4810000000000016</v>
      </c>
      <c r="AE25" s="11">
        <v>8.5320000000000089</v>
      </c>
      <c r="AF25" s="11">
        <v>8.5830000000000037</v>
      </c>
      <c r="AG25" s="11">
        <v>8.6380000000000106</v>
      </c>
      <c r="AH25" s="11">
        <v>8.6910000000000203</v>
      </c>
      <c r="AI25" s="11">
        <v>8.7430000000000181</v>
      </c>
      <c r="AJ25" s="11">
        <v>8.7910000000000146</v>
      </c>
      <c r="AK25" s="172">
        <v>8.8339999999999943</v>
      </c>
      <c r="AL25" s="11">
        <v>8.8740000000000165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14.574999999999942</v>
      </c>
      <c r="N26" s="11">
        <v>14.769999999999989</v>
      </c>
      <c r="O26" s="11">
        <v>16.544999999999984</v>
      </c>
      <c r="P26" s="11">
        <v>16.602999999999973</v>
      </c>
      <c r="Q26" s="11">
        <v>15.57099999999998</v>
      </c>
      <c r="R26" s="11">
        <v>15.059999999999988</v>
      </c>
      <c r="S26" s="11">
        <v>15.09899999999999</v>
      </c>
      <c r="T26" s="11">
        <v>16.124000000000034</v>
      </c>
      <c r="U26" s="11">
        <v>16.61900000000005</v>
      </c>
      <c r="V26" s="11">
        <v>15.268000000000024</v>
      </c>
      <c r="W26" s="11">
        <v>16.503000000000032</v>
      </c>
      <c r="X26" s="11">
        <v>16.707999999999998</v>
      </c>
      <c r="Y26" s="11">
        <v>16.664999999999996</v>
      </c>
      <c r="Z26" s="11">
        <v>16.614000000000019</v>
      </c>
      <c r="AA26" s="11">
        <v>16.543000000000021</v>
      </c>
      <c r="AB26" s="11">
        <v>16.491000000000017</v>
      </c>
      <c r="AC26" s="11">
        <v>16.45099999999999</v>
      </c>
      <c r="AD26" s="11">
        <v>16.409999999999986</v>
      </c>
      <c r="AE26" s="11">
        <v>16.368000000000006</v>
      </c>
      <c r="AF26" s="11">
        <v>16.325999999999993</v>
      </c>
      <c r="AG26" s="11">
        <v>16.284999999999997</v>
      </c>
      <c r="AH26" s="11">
        <v>16.236000000000001</v>
      </c>
      <c r="AI26" s="11">
        <v>16.188000000000006</v>
      </c>
      <c r="AJ26" s="11">
        <v>16.138999999999978</v>
      </c>
      <c r="AK26" s="172">
        <v>16.091000000000005</v>
      </c>
      <c r="AL26" s="11">
        <v>16.043000000000017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5.7860000000000031</v>
      </c>
      <c r="N27" s="11">
        <v>5.4470000000000081</v>
      </c>
      <c r="O27" s="11">
        <v>6.6549999999999967</v>
      </c>
      <c r="P27" s="11">
        <v>7.6559999999999881</v>
      </c>
      <c r="Q27" s="11">
        <v>9.3089999999999975</v>
      </c>
      <c r="R27" s="11">
        <v>7.7800000000000029</v>
      </c>
      <c r="S27" s="11">
        <v>8.0600000000000041</v>
      </c>
      <c r="T27" s="11">
        <v>8.1520000000000081</v>
      </c>
      <c r="U27" s="11">
        <v>9.2469999999999803</v>
      </c>
      <c r="V27" s="11">
        <v>9.395999999999999</v>
      </c>
      <c r="W27" s="11">
        <v>9.7279999999999713</v>
      </c>
      <c r="X27" s="11">
        <v>9.4579999999999966</v>
      </c>
      <c r="Y27" s="11">
        <v>9.1830000000000265</v>
      </c>
      <c r="Z27" s="11">
        <v>8.9670000000000023</v>
      </c>
      <c r="AA27" s="11">
        <v>8.8170000000000037</v>
      </c>
      <c r="AB27" s="11">
        <v>8.7880000000000109</v>
      </c>
      <c r="AC27" s="11">
        <v>8.7810000000000006</v>
      </c>
      <c r="AD27" s="11">
        <v>8.7839999999999989</v>
      </c>
      <c r="AE27" s="11">
        <v>8.7910000000000164</v>
      </c>
      <c r="AF27" s="11">
        <v>8.8009999999999913</v>
      </c>
      <c r="AG27" s="11">
        <v>8.8099999999999774</v>
      </c>
      <c r="AH27" s="11">
        <v>8.8189999999999795</v>
      </c>
      <c r="AI27" s="11">
        <v>8.8279999999999674</v>
      </c>
      <c r="AJ27" s="11">
        <v>8.835000000000008</v>
      </c>
      <c r="AK27" s="172">
        <v>8.8399999999999892</v>
      </c>
      <c r="AL27" s="11">
        <v>8.8430000000000053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21.48099999999997</v>
      </c>
      <c r="N28" s="11">
        <v>22.744000000000007</v>
      </c>
      <c r="O28" s="11">
        <v>23.660000000000007</v>
      </c>
      <c r="P28" s="11">
        <v>22.855999999999998</v>
      </c>
      <c r="Q28" s="11">
        <v>27.18199999999997</v>
      </c>
      <c r="R28" s="11">
        <v>30.154000000000039</v>
      </c>
      <c r="S28" s="11">
        <v>27.609000000000012</v>
      </c>
      <c r="T28" s="11">
        <v>28.483999999999991</v>
      </c>
      <c r="U28" s="11">
        <v>29.901</v>
      </c>
      <c r="V28" s="11">
        <v>33.891999999999996</v>
      </c>
      <c r="W28" s="11">
        <v>33.394000000000034</v>
      </c>
      <c r="X28" s="11">
        <v>34.064000000000036</v>
      </c>
      <c r="Y28" s="11">
        <v>34.252999999999972</v>
      </c>
      <c r="Z28" s="11">
        <v>34.487999999999921</v>
      </c>
      <c r="AA28" s="11">
        <v>34.75299999999995</v>
      </c>
      <c r="AB28" s="11">
        <v>34.957999999999942</v>
      </c>
      <c r="AC28" s="11">
        <v>35.14800000000001</v>
      </c>
      <c r="AD28" s="11">
        <v>35.344999999999956</v>
      </c>
      <c r="AE28" s="11">
        <v>35.547000000000011</v>
      </c>
      <c r="AF28" s="11">
        <v>35.755000000000017</v>
      </c>
      <c r="AG28" s="11">
        <v>35.973000000000049</v>
      </c>
      <c r="AH28" s="11">
        <v>36.18399999999999</v>
      </c>
      <c r="AI28" s="11">
        <v>36.397999999999968</v>
      </c>
      <c r="AJ28" s="11">
        <v>36.611000000000011</v>
      </c>
      <c r="AK28" s="172">
        <v>36.825000000000045</v>
      </c>
      <c r="AL28" s="11">
        <v>37.039999999999957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19.285000000000046</v>
      </c>
      <c r="N29" s="11">
        <v>18.264999999999986</v>
      </c>
      <c r="O29" s="11">
        <v>21.391999999999967</v>
      </c>
      <c r="P29" s="11">
        <v>20.477999999999955</v>
      </c>
      <c r="Q29" s="11">
        <v>25.229000000000049</v>
      </c>
      <c r="R29" s="11">
        <v>22.677999999999951</v>
      </c>
      <c r="S29" s="11">
        <v>23.313999999999954</v>
      </c>
      <c r="T29" s="11">
        <v>25.012000000000008</v>
      </c>
      <c r="U29" s="11">
        <v>25.183999999999955</v>
      </c>
      <c r="V29" s="11">
        <v>24.458999999999961</v>
      </c>
      <c r="W29" s="11">
        <v>23.474</v>
      </c>
      <c r="X29" s="11">
        <v>24.217999999999876</v>
      </c>
      <c r="Y29" s="11">
        <v>25.148999999999983</v>
      </c>
      <c r="Z29" s="11">
        <v>25.989000000000008</v>
      </c>
      <c r="AA29" s="11">
        <v>26.355000000000036</v>
      </c>
      <c r="AB29" s="11">
        <v>26.637000000000008</v>
      </c>
      <c r="AC29" s="11">
        <v>26.951000000000022</v>
      </c>
      <c r="AD29" s="11">
        <v>27.263000000000034</v>
      </c>
      <c r="AE29" s="11">
        <v>27.573999999999963</v>
      </c>
      <c r="AF29" s="11">
        <v>27.886000000000017</v>
      </c>
      <c r="AG29" s="11">
        <v>28.20699999999999</v>
      </c>
      <c r="AH29" s="11">
        <v>28.518000000000043</v>
      </c>
      <c r="AI29" s="11">
        <v>28.831000000000092</v>
      </c>
      <c r="AJ29" s="11">
        <v>29.143999999999977</v>
      </c>
      <c r="AK29" s="172">
        <v>29.458999999999975</v>
      </c>
      <c r="AL29" s="11">
        <v>29.775000000000006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12.463999999999986</v>
      </c>
      <c r="N30" s="11">
        <v>12.135000000000003</v>
      </c>
      <c r="O30" s="11">
        <v>11.076000000000004</v>
      </c>
      <c r="P30" s="11">
        <v>11.108999999999991</v>
      </c>
      <c r="Q30" s="11">
        <v>11.98800000000001</v>
      </c>
      <c r="R30" s="11">
        <v>12.085000000000004</v>
      </c>
      <c r="S30" s="11">
        <v>11.474000000000004</v>
      </c>
      <c r="T30" s="11">
        <v>11.880000000000006</v>
      </c>
      <c r="U30" s="11">
        <v>14.493000000000034</v>
      </c>
      <c r="V30" s="11">
        <v>13.614000000000031</v>
      </c>
      <c r="W30" s="11">
        <v>12.446999999999973</v>
      </c>
      <c r="X30" s="11">
        <v>12.98199999999999</v>
      </c>
      <c r="Y30" s="11">
        <v>13.496000000000004</v>
      </c>
      <c r="Z30" s="11">
        <v>13.908000000000007</v>
      </c>
      <c r="AA30" s="11">
        <v>14.153000000000018</v>
      </c>
      <c r="AB30" s="11">
        <v>14.299000000000021</v>
      </c>
      <c r="AC30" s="11">
        <v>14.493999999999978</v>
      </c>
      <c r="AD30" s="11">
        <v>14.681000000000015</v>
      </c>
      <c r="AE30" s="11">
        <v>14.859000000000021</v>
      </c>
      <c r="AF30" s="11">
        <v>15.032000000000023</v>
      </c>
      <c r="AG30" s="11">
        <v>15.218000000000004</v>
      </c>
      <c r="AH30" s="11">
        <v>15.410000000000004</v>
      </c>
      <c r="AI30" s="11">
        <v>15.606999999999998</v>
      </c>
      <c r="AJ30" s="11">
        <v>15.80500000000001</v>
      </c>
      <c r="AK30" s="172">
        <v>16.002000000000045</v>
      </c>
      <c r="AL30" s="11">
        <v>16.199000000000012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11.006999999999996</v>
      </c>
      <c r="N31" s="11">
        <v>10.214000000000008</v>
      </c>
      <c r="O31" s="11">
        <v>9.5410000000000004</v>
      </c>
      <c r="P31" s="11">
        <v>12.347999999999979</v>
      </c>
      <c r="Q31" s="11">
        <v>12.056000000000012</v>
      </c>
      <c r="R31" s="11">
        <v>9.9599999999999884</v>
      </c>
      <c r="S31" s="11">
        <v>11.138000000000007</v>
      </c>
      <c r="T31" s="11">
        <v>9.9189999999999987</v>
      </c>
      <c r="U31" s="11">
        <v>10.561000000000016</v>
      </c>
      <c r="V31" s="11">
        <v>12.024000000000004</v>
      </c>
      <c r="W31" s="11">
        <v>11.217999999999991</v>
      </c>
      <c r="X31" s="11">
        <v>11.389000000000024</v>
      </c>
      <c r="Y31" s="11">
        <v>11.471999999999998</v>
      </c>
      <c r="Z31" s="11">
        <v>11.52099999999999</v>
      </c>
      <c r="AA31" s="11">
        <v>11.572000000000001</v>
      </c>
      <c r="AB31" s="11">
        <v>11.584999999999988</v>
      </c>
      <c r="AC31" s="11">
        <v>11.592999999999986</v>
      </c>
      <c r="AD31" s="11">
        <v>11.602000000000006</v>
      </c>
      <c r="AE31" s="11">
        <v>11.615000000000022</v>
      </c>
      <c r="AF31" s="11">
        <v>11.63299999999999</v>
      </c>
      <c r="AG31" s="11">
        <v>11.658000000000026</v>
      </c>
      <c r="AH31" s="11">
        <v>11.687999999999976</v>
      </c>
      <c r="AI31" s="11">
        <v>11.721999999999996</v>
      </c>
      <c r="AJ31" s="11">
        <v>11.758000000000024</v>
      </c>
      <c r="AK31" s="172">
        <v>11.797000000000015</v>
      </c>
      <c r="AL31" s="11">
        <v>11.839999999999995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105.23500000000004</v>
      </c>
      <c r="N33" s="11">
        <f t="shared" ref="N33:AK33" si="20">SUM(N34:N36)</f>
        <v>104.87999999999994</v>
      </c>
      <c r="O33" s="11">
        <f t="shared" si="20"/>
        <v>104.28499999999997</v>
      </c>
      <c r="P33" s="11">
        <f t="shared" si="20"/>
        <v>106.32099999999994</v>
      </c>
      <c r="Q33" s="11">
        <f t="shared" si="20"/>
        <v>106.55599999999998</v>
      </c>
      <c r="R33" s="11">
        <f t="shared" si="20"/>
        <v>103.06399999999985</v>
      </c>
      <c r="S33" s="11">
        <f t="shared" si="20"/>
        <v>104.74799999999999</v>
      </c>
      <c r="T33" s="11">
        <f t="shared" si="20"/>
        <v>105.52800000000006</v>
      </c>
      <c r="U33" s="11">
        <f t="shared" si="20"/>
        <v>107.00900000000001</v>
      </c>
      <c r="V33" s="11">
        <f t="shared" si="20"/>
        <v>107.48500000000003</v>
      </c>
      <c r="W33" s="11">
        <f t="shared" si="20"/>
        <v>104.25700000000003</v>
      </c>
      <c r="X33" s="11">
        <f t="shared" si="20"/>
        <v>104.84699999999995</v>
      </c>
      <c r="Y33" s="11">
        <f t="shared" si="20"/>
        <v>106.00200000000015</v>
      </c>
      <c r="Z33" s="11">
        <f t="shared" si="20"/>
        <v>107.03500000000003</v>
      </c>
      <c r="AA33" s="11">
        <f t="shared" si="20"/>
        <v>108.21799999999993</v>
      </c>
      <c r="AB33" s="11">
        <f t="shared" si="20"/>
        <v>109.24300000000002</v>
      </c>
      <c r="AC33" s="11">
        <f t="shared" si="20"/>
        <v>110.11800000000007</v>
      </c>
      <c r="AD33" s="11">
        <f t="shared" si="20"/>
        <v>110.96699999999998</v>
      </c>
      <c r="AE33" s="11">
        <f t="shared" si="20"/>
        <v>111.807</v>
      </c>
      <c r="AF33" s="11">
        <f t="shared" si="20"/>
        <v>112.65099999999991</v>
      </c>
      <c r="AG33" s="11">
        <f t="shared" si="20"/>
        <v>113.52100000000002</v>
      </c>
      <c r="AH33" s="11">
        <f t="shared" si="20"/>
        <v>114.38100000000003</v>
      </c>
      <c r="AI33" s="11">
        <f t="shared" si="20"/>
        <v>115.23799999999999</v>
      </c>
      <c r="AJ33" s="11">
        <f t="shared" si="20"/>
        <v>116.09700000000011</v>
      </c>
      <c r="AK33" s="11">
        <f t="shared" si="20"/>
        <v>116.95799999999997</v>
      </c>
      <c r="AL33" s="11">
        <f>SUM(AL34:AL36)</f>
        <v>117.81999999999989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22.930000000000039</v>
      </c>
      <c r="N34" s="11">
        <v>19.917999999999964</v>
      </c>
      <c r="O34" s="11">
        <v>20.462999999999973</v>
      </c>
      <c r="P34" s="11">
        <v>19.943999999999942</v>
      </c>
      <c r="Q34" s="11">
        <v>19.422000000000029</v>
      </c>
      <c r="R34" s="11">
        <v>18.298999999999982</v>
      </c>
      <c r="S34" s="11">
        <v>18.630000000000017</v>
      </c>
      <c r="T34" s="11">
        <v>18.371000000000013</v>
      </c>
      <c r="U34" s="11">
        <v>18.436000000000035</v>
      </c>
      <c r="V34" s="11">
        <v>17.413000000000004</v>
      </c>
      <c r="W34" s="11">
        <v>18.096000000000043</v>
      </c>
      <c r="X34" s="11">
        <v>17.51599999999997</v>
      </c>
      <c r="Y34" s="11">
        <v>17.573999999999998</v>
      </c>
      <c r="Z34" s="11">
        <v>17.565000000000033</v>
      </c>
      <c r="AA34" s="11">
        <v>17.567000000000061</v>
      </c>
      <c r="AB34" s="11">
        <v>17.535000000000014</v>
      </c>
      <c r="AC34" s="11">
        <v>17.511999999999965</v>
      </c>
      <c r="AD34" s="11">
        <v>17.489999999999974</v>
      </c>
      <c r="AE34" s="11">
        <v>17.46600000000004</v>
      </c>
      <c r="AF34" s="11">
        <v>17.441000000000006</v>
      </c>
      <c r="AG34" s="11">
        <v>17.415999999999979</v>
      </c>
      <c r="AH34" s="11">
        <v>17.386999999999979</v>
      </c>
      <c r="AI34" s="11">
        <v>17.357999999999986</v>
      </c>
      <c r="AJ34" s="11">
        <v>17.329000000000015</v>
      </c>
      <c r="AK34" s="172">
        <v>17.298999999999975</v>
      </c>
      <c r="AL34" s="11">
        <v>17.268999999999959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32.738000000000007</v>
      </c>
      <c r="N35" s="11">
        <v>34.475000000000009</v>
      </c>
      <c r="O35" s="11">
        <v>32.987999999999985</v>
      </c>
      <c r="P35" s="11">
        <v>32.691000000000024</v>
      </c>
      <c r="Q35" s="11">
        <v>32.089000000000006</v>
      </c>
      <c r="R35" s="11">
        <v>30.790999999999986</v>
      </c>
      <c r="S35" s="11">
        <v>32.913999999999987</v>
      </c>
      <c r="T35" s="11">
        <v>33.280999999999977</v>
      </c>
      <c r="U35" s="11">
        <v>33.086999999999946</v>
      </c>
      <c r="V35" s="11">
        <v>33.532000000000032</v>
      </c>
      <c r="W35" s="11">
        <v>32.242000000000019</v>
      </c>
      <c r="X35" s="11">
        <v>32.292000000000037</v>
      </c>
      <c r="Y35" s="11">
        <v>32.36900000000005</v>
      </c>
      <c r="Z35" s="11">
        <v>32.514000000000003</v>
      </c>
      <c r="AA35" s="11">
        <v>32.694999999999965</v>
      </c>
      <c r="AB35" s="11">
        <v>32.899999999999963</v>
      </c>
      <c r="AC35" s="11">
        <v>33.058000000000007</v>
      </c>
      <c r="AD35" s="11">
        <v>33.221000000000053</v>
      </c>
      <c r="AE35" s="11">
        <v>33.387000000000022</v>
      </c>
      <c r="AF35" s="11">
        <v>33.560999999999986</v>
      </c>
      <c r="AG35" s="11">
        <v>33.761000000000045</v>
      </c>
      <c r="AH35" s="11">
        <v>33.95900000000001</v>
      </c>
      <c r="AI35" s="11">
        <v>34.153999999999975</v>
      </c>
      <c r="AJ35" s="11">
        <v>34.347999999999992</v>
      </c>
      <c r="AK35" s="172">
        <v>34.538999999999987</v>
      </c>
      <c r="AL35" s="11">
        <v>34.725999999999985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49.566999999999986</v>
      </c>
      <c r="N36" s="11">
        <v>50.486999999999973</v>
      </c>
      <c r="O36" s="11">
        <v>50.834000000000003</v>
      </c>
      <c r="P36" s="11">
        <v>53.685999999999979</v>
      </c>
      <c r="Q36" s="11">
        <v>55.044999999999938</v>
      </c>
      <c r="R36" s="11">
        <v>53.97399999999989</v>
      </c>
      <c r="S36" s="11">
        <v>53.203999999999994</v>
      </c>
      <c r="T36" s="11">
        <v>53.876000000000076</v>
      </c>
      <c r="U36" s="11">
        <v>55.48600000000004</v>
      </c>
      <c r="V36" s="11">
        <v>56.539999999999992</v>
      </c>
      <c r="W36" s="11">
        <v>53.918999999999961</v>
      </c>
      <c r="X36" s="11">
        <v>55.038999999999952</v>
      </c>
      <c r="Y36" s="11">
        <v>56.059000000000104</v>
      </c>
      <c r="Z36" s="11">
        <v>56.955999999999989</v>
      </c>
      <c r="AA36" s="11">
        <v>57.955999999999896</v>
      </c>
      <c r="AB36" s="11">
        <v>58.80800000000005</v>
      </c>
      <c r="AC36" s="11">
        <v>59.548000000000094</v>
      </c>
      <c r="AD36" s="11">
        <v>60.255999999999965</v>
      </c>
      <c r="AE36" s="11">
        <v>60.953999999999937</v>
      </c>
      <c r="AF36" s="11">
        <v>61.648999999999916</v>
      </c>
      <c r="AG36" s="11">
        <v>62.343999999999987</v>
      </c>
      <c r="AH36" s="11">
        <v>63.035000000000032</v>
      </c>
      <c r="AI36" s="11">
        <v>63.726000000000028</v>
      </c>
      <c r="AJ36" s="11">
        <v>64.420000000000101</v>
      </c>
      <c r="AK36" s="172">
        <v>65.12</v>
      </c>
      <c r="AL36" s="11">
        <v>65.824999999999946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366.29699999999991</v>
      </c>
      <c r="N38" s="11">
        <f t="shared" ref="N38:AL38" si="21">SUM(N5,N11,N16,N18,N23,N33)</f>
        <v>364.96499999999992</v>
      </c>
      <c r="O38" s="11">
        <f t="shared" si="21"/>
        <v>373.45000000000005</v>
      </c>
      <c r="P38" s="11">
        <f t="shared" si="21"/>
        <v>378.70399999999972</v>
      </c>
      <c r="Q38" s="11">
        <f t="shared" si="21"/>
        <v>387.09200000000004</v>
      </c>
      <c r="R38" s="11">
        <f t="shared" si="21"/>
        <v>377.35699999999974</v>
      </c>
      <c r="S38" s="11">
        <f t="shared" si="21"/>
        <v>385.29699999999985</v>
      </c>
      <c r="T38" s="11">
        <f t="shared" si="21"/>
        <v>391.10999999999996</v>
      </c>
      <c r="U38" s="11">
        <f t="shared" si="21"/>
        <v>404.66600000000017</v>
      </c>
      <c r="V38" s="11">
        <f t="shared" si="21"/>
        <v>404.03699999999981</v>
      </c>
      <c r="W38" s="11">
        <f t="shared" si="21"/>
        <v>399.69700000000012</v>
      </c>
      <c r="X38" s="11">
        <f t="shared" si="21"/>
        <v>401.05899999999986</v>
      </c>
      <c r="Y38" s="11">
        <f t="shared" si="21"/>
        <v>404.5680000000001</v>
      </c>
      <c r="Z38" s="11">
        <f t="shared" si="21"/>
        <v>409.00799999999987</v>
      </c>
      <c r="AA38" s="11">
        <f t="shared" si="21"/>
        <v>412.8059999999997</v>
      </c>
      <c r="AB38" s="11">
        <f t="shared" si="21"/>
        <v>415.38799999999992</v>
      </c>
      <c r="AC38" s="11">
        <f t="shared" si="21"/>
        <v>417.82799999999997</v>
      </c>
      <c r="AD38" s="11">
        <f t="shared" si="21"/>
        <v>420.08499999999981</v>
      </c>
      <c r="AE38" s="11">
        <f t="shared" si="21"/>
        <v>422.33499999999992</v>
      </c>
      <c r="AF38" s="11">
        <f t="shared" si="21"/>
        <v>424.55399999999997</v>
      </c>
      <c r="AG38" s="11">
        <f t="shared" si="21"/>
        <v>426.93999999999988</v>
      </c>
      <c r="AH38" s="11">
        <f t="shared" si="21"/>
        <v>429.28100000000029</v>
      </c>
      <c r="AI38" s="11">
        <f t="shared" si="21"/>
        <v>431.6269999999999</v>
      </c>
      <c r="AJ38" s="11">
        <f t="shared" si="21"/>
        <v>433.98800000000011</v>
      </c>
      <c r="AK38" s="11">
        <f t="shared" si="21"/>
        <v>436.33299999999997</v>
      </c>
      <c r="AL38" s="11">
        <f t="shared" si="21"/>
        <v>438.68599999999998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Dorset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Dorset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Dorset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Dorset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Dorset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Dorset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Dorset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27.312067882668117</v>
      </c>
      <c r="N231" s="40">
        <f>'Ind T1'!D25</f>
        <v>26.084008636542183</v>
      </c>
      <c r="O231" s="40">
        <f>'Ind T1'!F25</f>
        <v>26.857478925700818</v>
      </c>
    </row>
    <row r="232" spans="1:15" x14ac:dyDescent="0.2">
      <c r="L232" t="str">
        <f>L23</f>
        <v>Business and other services</v>
      </c>
      <c r="M232" s="40">
        <f>'Ind T1'!B24</f>
        <v>28.714983424184538</v>
      </c>
      <c r="N232" s="40">
        <f>'Ind T1'!D24</f>
        <v>29.217131977472931</v>
      </c>
      <c r="O232" s="40">
        <f>'Ind T1'!F24</f>
        <v>29.776879134506235</v>
      </c>
    </row>
    <row r="233" spans="1:15" x14ac:dyDescent="0.2">
      <c r="L233" t="str">
        <f>L18</f>
        <v>Trade, accomod. and transport</v>
      </c>
      <c r="M233" s="40">
        <f>'Ind T1'!B23</f>
        <v>26.539059829286327</v>
      </c>
      <c r="N233" s="40">
        <f>'Ind T1'!D23</f>
        <v>26.123038201437581</v>
      </c>
      <c r="O233" s="40">
        <f>'Ind T1'!F23</f>
        <v>25.262260477881675</v>
      </c>
    </row>
    <row r="234" spans="1:15" x14ac:dyDescent="0.2">
      <c r="L234" t="str">
        <f>L16</f>
        <v>Construction</v>
      </c>
      <c r="M234" s="40">
        <f>'Ind T1'!B22</f>
        <v>6.9146723129556413</v>
      </c>
      <c r="N234" s="40">
        <f>'Ind T1'!D22</f>
        <v>7.8079144952301451</v>
      </c>
      <c r="O234" s="40">
        <f>'Ind T1'!F22</f>
        <v>8.8471024833252194</v>
      </c>
    </row>
    <row r="235" spans="1:15" x14ac:dyDescent="0.2">
      <c r="L235" t="str">
        <f>L11</f>
        <v>Manufacturing</v>
      </c>
      <c r="M235" s="40">
        <f>'Ind T1'!B21</f>
        <v>8.1156570568453859</v>
      </c>
      <c r="N235" s="40">
        <f>'Ind T1'!D21</f>
        <v>7.9182480729152331</v>
      </c>
      <c r="O235" s="40">
        <f>'Ind T1'!F21</f>
        <v>6.515822250995015</v>
      </c>
    </row>
    <row r="236" spans="1:15" x14ac:dyDescent="0.2">
      <c r="L236" t="str">
        <f>L5</f>
        <v>Primary sector and utilities</v>
      </c>
      <c r="M236" s="40">
        <f>'Ind T1'!B20</f>
        <v>2.4035594940600045</v>
      </c>
      <c r="N236" s="40">
        <f>'Ind T1'!D20</f>
        <v>2.849658616401928</v>
      </c>
      <c r="O236" s="40">
        <f>'Ind T1'!F20</f>
        <v>2.7404567275910328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Dorset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1.1930000000001826</v>
      </c>
      <c r="O261" s="11">
        <f>'Ind T1'!F50</f>
        <v>13.56299999999986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8.4220000000000539</v>
      </c>
      <c r="O262" s="11">
        <f>'Ind T1'!F49</f>
        <v>13.846999999999994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4.2660000000000622</v>
      </c>
      <c r="O263" s="11">
        <f>'Ind T1'!F48</f>
        <v>6.409000000000006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5.1150000000000411</v>
      </c>
      <c r="O264" s="11">
        <f>'Ind T1'!F47</f>
        <v>7.60300000000003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1.0239999999999903</v>
      </c>
      <c r="O265" s="11">
        <f>'Ind T1'!F46</f>
        <v>-3.065000000000019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2.3200000000000145</v>
      </c>
      <c r="O266" s="11">
        <f>'Ind T1'!F45</f>
        <v>0.63199999999997836</v>
      </c>
    </row>
    <row r="268" spans="1:16" x14ac:dyDescent="0.2">
      <c r="L268" t="str">
        <f>L38</f>
        <v>All industries</v>
      </c>
      <c r="N268" s="11">
        <f>'Ind T1'!D14-'Ind T1'!B14</f>
        <v>22.340000000000373</v>
      </c>
      <c r="O268" s="11">
        <f>SUM(O261:O266)</f>
        <v>38.988999999999848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12.394724825202163</v>
      </c>
      <c r="C9" s="249">
        <f>SUM(C26,C43,C60,C77,C94,C111,C128,C145,C162,C179,C196,C213,C230,C247,C264,C281,C298,C315,C332,C349,C366,C383)</f>
        <v>25.891171901486434</v>
      </c>
      <c r="D9" s="249">
        <f>SUM(B9:C9)</f>
        <v>38.285896726688598</v>
      </c>
      <c r="E9" s="238"/>
      <c r="F9" s="249">
        <f>SUM(F26,F43,F60,F77,F94,F111,F128,F145,F162,F179,F196,F213,F230,F247,F264,F281,F298,F315,F332,F349,F366,F383)</f>
        <v>16.912672423649511</v>
      </c>
      <c r="G9" s="249">
        <f>SUM(G26,G43,G60,G77,G94,G111,G128,G145,G162,G179,G196,G213,G230,G247,G264,G281,G298,G315,G332,G349,G366,G383)</f>
        <v>29.444746478255457</v>
      </c>
      <c r="H9" s="249">
        <f>SUM(F9:G9)</f>
        <v>46.357418901904964</v>
      </c>
      <c r="I9" s="238"/>
      <c r="J9" s="249">
        <f>SUM(J26,J43,J60,J77,J94,J111,J128,J145,J162,J179,J196,J213,J230,J247,J264,J281,J298,J315,J332,J349,J366,J383)</f>
        <v>20.494916829550277</v>
      </c>
      <c r="K9" s="249">
        <f>SUM(K26,K43,K60,K77,K94,K111,K128,K145,K162,K179,K196,K213,K230,K247,K264,K281,K298,K315,K332,K349,K366,K383)</f>
        <v>33.23712619801455</v>
      </c>
      <c r="L9" s="249">
        <f>SUM(J9:K9)</f>
        <v>53.732043027564828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35.233564569068356</v>
      </c>
      <c r="C10" s="249">
        <f t="shared" si="0"/>
        <v>39.284910167809592</v>
      </c>
      <c r="D10" s="249">
        <f t="shared" ref="D10:D17" si="1">SUM(B10:C10)</f>
        <v>74.518474736877948</v>
      </c>
      <c r="E10" s="238"/>
      <c r="F10" s="249">
        <f t="shared" ref="F10:G17" si="2">SUM(F27,F44,F61,F78,F95,F112,F129,F146,F163,F180,F197,F214,F231,F248,F265,F282,F299,F316,F333,F350,F367,F384)</f>
        <v>44.461840768781578</v>
      </c>
      <c r="G10" s="249">
        <f t="shared" si="2"/>
        <v>45.365495677876766</v>
      </c>
      <c r="H10" s="249">
        <f t="shared" ref="H10:H17" si="3">SUM(F10:G10)</f>
        <v>89.827336446658336</v>
      </c>
      <c r="I10" s="238"/>
      <c r="J10" s="249">
        <f t="shared" ref="J10:K17" si="4">SUM(J27,J44,J61,J78,J95,J112,J129,J146,J163,J180,J197,J214,J231,J248,J265,J282,J299,J316,J333,J350,J367,J384)</f>
        <v>56.005115506896644</v>
      </c>
      <c r="K10" s="249">
        <f t="shared" si="4"/>
        <v>54.347874767600004</v>
      </c>
      <c r="L10" s="249">
        <f t="shared" ref="L10:L17" si="5">SUM(J10:K10)</f>
        <v>110.35299027449665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21.604805639916808</v>
      </c>
      <c r="C11" s="249">
        <f t="shared" si="0"/>
        <v>23.957423241834185</v>
      </c>
      <c r="D11" s="249">
        <f t="shared" si="1"/>
        <v>45.562228881750997</v>
      </c>
      <c r="E11" s="238"/>
      <c r="F11" s="249">
        <f t="shared" si="2"/>
        <v>26.072574335892007</v>
      </c>
      <c r="G11" s="249">
        <f t="shared" si="2"/>
        <v>26.239727344920219</v>
      </c>
      <c r="H11" s="249">
        <f t="shared" si="3"/>
        <v>52.312301680812226</v>
      </c>
      <c r="I11" s="238"/>
      <c r="J11" s="249">
        <f t="shared" si="4"/>
        <v>30.727929000293202</v>
      </c>
      <c r="K11" s="249">
        <f t="shared" si="4"/>
        <v>25.824691108077726</v>
      </c>
      <c r="L11" s="249">
        <f t="shared" si="5"/>
        <v>56.552620108370931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30.868369518266302</v>
      </c>
      <c r="C12" s="249">
        <f t="shared" si="0"/>
        <v>9.2275253607072862</v>
      </c>
      <c r="D12" s="249">
        <f t="shared" si="1"/>
        <v>40.095894878973589</v>
      </c>
      <c r="E12" s="238"/>
      <c r="F12" s="249">
        <f t="shared" si="2"/>
        <v>31.216108584656343</v>
      </c>
      <c r="G12" s="249">
        <f t="shared" si="2"/>
        <v>9.712914076049536</v>
      </c>
      <c r="H12" s="249">
        <f t="shared" si="3"/>
        <v>40.929022660705883</v>
      </c>
      <c r="I12" s="238"/>
      <c r="J12" s="249">
        <f t="shared" si="4"/>
        <v>25.625143778103499</v>
      </c>
      <c r="K12" s="249">
        <f t="shared" si="4"/>
        <v>9.9259147977483178</v>
      </c>
      <c r="L12" s="249">
        <f t="shared" si="5"/>
        <v>35.551058575851819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4.3113289300638487</v>
      </c>
      <c r="C13" s="249">
        <f t="shared" si="0"/>
        <v>39.713498392552665</v>
      </c>
      <c r="D13" s="249">
        <f t="shared" si="1"/>
        <v>44.024827322616517</v>
      </c>
      <c r="E13" s="238"/>
      <c r="F13" s="249">
        <f t="shared" si="2"/>
        <v>4.9389065532010905</v>
      </c>
      <c r="G13" s="249">
        <f t="shared" si="2"/>
        <v>35.417644599200749</v>
      </c>
      <c r="H13" s="249">
        <f t="shared" si="3"/>
        <v>40.356551152401842</v>
      </c>
      <c r="I13" s="238"/>
      <c r="J13" s="249">
        <f t="shared" si="4"/>
        <v>6.2010477240437707</v>
      </c>
      <c r="K13" s="249">
        <f t="shared" si="4"/>
        <v>35.874394023648769</v>
      </c>
      <c r="L13" s="249">
        <f t="shared" si="5"/>
        <v>42.075441747692537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33.479741006109229</v>
      </c>
      <c r="C14" s="249">
        <f t="shared" si="0"/>
        <v>5.4405513038258775</v>
      </c>
      <c r="D14" s="249">
        <f t="shared" si="1"/>
        <v>38.920292309935107</v>
      </c>
      <c r="E14" s="238"/>
      <c r="F14" s="249">
        <f t="shared" si="2"/>
        <v>32.688605339001171</v>
      </c>
      <c r="G14" s="249">
        <f t="shared" si="2"/>
        <v>5.7739873015768621</v>
      </c>
      <c r="H14" s="249">
        <f t="shared" si="3"/>
        <v>38.462592640578031</v>
      </c>
      <c r="I14" s="238"/>
      <c r="J14" s="249">
        <f t="shared" si="4"/>
        <v>38.385067690743149</v>
      </c>
      <c r="K14" s="249">
        <f t="shared" si="4"/>
        <v>7.7582735648493673</v>
      </c>
      <c r="L14" s="249">
        <f t="shared" si="5"/>
        <v>46.143341255592517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21.482369189767034</v>
      </c>
      <c r="C15" s="249">
        <f t="shared" si="0"/>
        <v>12.877407658625476</v>
      </c>
      <c r="D15" s="249">
        <f t="shared" si="1"/>
        <v>34.359776848392514</v>
      </c>
      <c r="E15" s="238"/>
      <c r="F15" s="249">
        <f t="shared" si="2"/>
        <v>21.116640622610532</v>
      </c>
      <c r="G15" s="249">
        <f t="shared" si="2"/>
        <v>12.96925727907413</v>
      </c>
      <c r="H15" s="249">
        <f t="shared" si="3"/>
        <v>34.08589790168466</v>
      </c>
      <c r="I15" s="238"/>
      <c r="J15" s="249">
        <f t="shared" si="4"/>
        <v>20.255868719889371</v>
      </c>
      <c r="K15" s="249">
        <f t="shared" si="4"/>
        <v>13.756088949328952</v>
      </c>
      <c r="L15" s="249">
        <f t="shared" si="5"/>
        <v>34.011957669218319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2.8052721629990582</v>
      </c>
      <c r="C16" s="249">
        <f t="shared" si="0"/>
        <v>17.041352780750803</v>
      </c>
      <c r="D16" s="249">
        <f t="shared" si="1"/>
        <v>19.846624943749859</v>
      </c>
      <c r="E16" s="238"/>
      <c r="F16" s="249">
        <f t="shared" si="2"/>
        <v>2.7107433790573485</v>
      </c>
      <c r="G16" s="249">
        <f t="shared" si="2"/>
        <v>15.197972305790746</v>
      </c>
      <c r="H16" s="249">
        <f t="shared" si="3"/>
        <v>17.908715684848094</v>
      </c>
      <c r="I16" s="238"/>
      <c r="J16" s="249">
        <f t="shared" si="4"/>
        <v>4.0637063470295995</v>
      </c>
      <c r="K16" s="249">
        <f t="shared" si="4"/>
        <v>16.70195333082291</v>
      </c>
      <c r="L16" s="249">
        <f t="shared" si="5"/>
        <v>20.765659677852511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19.622952019667935</v>
      </c>
      <c r="C17" s="249">
        <f t="shared" si="0"/>
        <v>22.120031331346823</v>
      </c>
      <c r="D17" s="249">
        <f t="shared" si="1"/>
        <v>41.742983351014757</v>
      </c>
      <c r="E17" s="238"/>
      <c r="F17" s="249">
        <f t="shared" si="2"/>
        <v>19.127120591706799</v>
      </c>
      <c r="G17" s="249">
        <f t="shared" si="2"/>
        <v>20.330042338699034</v>
      </c>
      <c r="H17" s="249">
        <f t="shared" si="3"/>
        <v>39.457162930405829</v>
      </c>
      <c r="I17" s="238"/>
      <c r="J17" s="249">
        <f t="shared" si="4"/>
        <v>19.092448475819456</v>
      </c>
      <c r="K17" s="249">
        <f t="shared" si="4"/>
        <v>20.408439187540349</v>
      </c>
      <c r="L17" s="249">
        <f t="shared" si="5"/>
        <v>39.500887663359805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181.80312786106074</v>
      </c>
      <c r="C19" s="247">
        <f t="shared" ref="C19:L19" si="6">SUM(C9:C17)</f>
        <v>195.55387213893914</v>
      </c>
      <c r="D19" s="247">
        <f t="shared" si="6"/>
        <v>377.35699999999991</v>
      </c>
      <c r="E19" s="247"/>
      <c r="F19" s="247">
        <f t="shared" si="6"/>
        <v>199.24521259855641</v>
      </c>
      <c r="G19" s="247">
        <f t="shared" si="6"/>
        <v>200.45178740144348</v>
      </c>
      <c r="H19" s="247">
        <f t="shared" si="6"/>
        <v>399.69699999999983</v>
      </c>
      <c r="I19" s="247"/>
      <c r="J19" s="247">
        <f t="shared" si="6"/>
        <v>220.85124407236898</v>
      </c>
      <c r="K19" s="247">
        <f t="shared" si="6"/>
        <v>217.83475592763094</v>
      </c>
      <c r="L19" s="247">
        <f t="shared" si="6"/>
        <v>438.68599999999992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4.9673699254879779E-2</v>
      </c>
      <c r="C26" s="302">
        <v>0.25993827286942661</v>
      </c>
      <c r="D26" s="302">
        <f>SUM(B26:C26)</f>
        <v>0.30961197212430641</v>
      </c>
      <c r="E26" s="303"/>
      <c r="F26" s="302">
        <v>8.6621508054381985E-2</v>
      </c>
      <c r="G26" s="302">
        <v>0.39885610952667677</v>
      </c>
      <c r="H26" s="302">
        <f>SUM(F26:G26)</f>
        <v>0.48547761758105878</v>
      </c>
      <c r="I26" s="303"/>
      <c r="J26" s="302">
        <v>8.6867009718019805E-2</v>
      </c>
      <c r="K26" s="302">
        <v>0.57733428284089483</v>
      </c>
      <c r="L26" s="302">
        <f>SUM(J26:K26)</f>
        <v>0.66420129255891469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9.5227637854302827E-2</v>
      </c>
      <c r="C27" s="302">
        <v>0.14112612877450845</v>
      </c>
      <c r="D27" s="302">
        <f t="shared" ref="D27:D34" si="7">SUM(B27:C27)</f>
        <v>0.23635376662881127</v>
      </c>
      <c r="E27" s="303"/>
      <c r="F27" s="302">
        <v>0.15713374789361562</v>
      </c>
      <c r="G27" s="302">
        <v>0.31734353394316483</v>
      </c>
      <c r="H27" s="302">
        <f t="shared" ref="H27:H34" si="8">SUM(F27:G27)</f>
        <v>0.47447728183678045</v>
      </c>
      <c r="I27" s="303"/>
      <c r="J27" s="302">
        <v>0.18430011397370066</v>
      </c>
      <c r="K27" s="302">
        <v>0.45064793456806179</v>
      </c>
      <c r="L27" s="302">
        <f t="shared" ref="L27:L34" si="9">SUM(J27:K27)</f>
        <v>0.63494804854176246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7.2873865100553575E-2</v>
      </c>
      <c r="C28" s="302">
        <v>8.4878773315724104E-2</v>
      </c>
      <c r="D28" s="302">
        <f t="shared" si="7"/>
        <v>0.15775263841627768</v>
      </c>
      <c r="E28" s="303"/>
      <c r="F28" s="302">
        <v>0.13014849250490204</v>
      </c>
      <c r="G28" s="302">
        <v>0.20595153726564208</v>
      </c>
      <c r="H28" s="302">
        <f t="shared" si="8"/>
        <v>0.3361000297705441</v>
      </c>
      <c r="I28" s="303"/>
      <c r="J28" s="302">
        <v>0.15130488938035552</v>
      </c>
      <c r="K28" s="302">
        <v>0.21110099862620496</v>
      </c>
      <c r="L28" s="302">
        <f t="shared" si="9"/>
        <v>0.36240588800656048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0.13131858479395828</v>
      </c>
      <c r="C29" s="302">
        <v>3.9859549575041175E-2</v>
      </c>
      <c r="D29" s="302">
        <f t="shared" si="7"/>
        <v>0.17117813436899945</v>
      </c>
      <c r="E29" s="303"/>
      <c r="F29" s="302">
        <v>0.2085378307129328</v>
      </c>
      <c r="G29" s="302">
        <v>0.12117755198476328</v>
      </c>
      <c r="H29" s="302">
        <f t="shared" si="8"/>
        <v>0.32971538269769607</v>
      </c>
      <c r="I29" s="303"/>
      <c r="J29" s="302">
        <v>0.12833559379812226</v>
      </c>
      <c r="K29" s="302">
        <v>0.11356188157362726</v>
      </c>
      <c r="L29" s="302">
        <f t="shared" si="9"/>
        <v>0.24189747537174952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0.22767928910907398</v>
      </c>
      <c r="C30" s="302">
        <v>2.7525998136028034</v>
      </c>
      <c r="D30" s="302">
        <f t="shared" si="7"/>
        <v>2.9802791027118776</v>
      </c>
      <c r="E30" s="303"/>
      <c r="F30" s="302">
        <v>0.32894370157973513</v>
      </c>
      <c r="G30" s="302">
        <v>3.2703003977157143</v>
      </c>
      <c r="H30" s="302">
        <f t="shared" si="8"/>
        <v>3.5992440992954493</v>
      </c>
      <c r="I30" s="303"/>
      <c r="J30" s="302">
        <v>0.35661178615957978</v>
      </c>
      <c r="K30" s="302">
        <v>3.0945682067683515</v>
      </c>
      <c r="L30" s="302">
        <f t="shared" si="9"/>
        <v>3.4511799929279312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0.22394355785964415</v>
      </c>
      <c r="C31" s="302">
        <v>9.3577452535669584E-2</v>
      </c>
      <c r="D31" s="302">
        <f t="shared" si="7"/>
        <v>0.31752101039531372</v>
      </c>
      <c r="E31" s="303"/>
      <c r="F31" s="302">
        <v>0.41622577637057884</v>
      </c>
      <c r="G31" s="302">
        <v>0.10958642840975207</v>
      </c>
      <c r="H31" s="302">
        <f t="shared" si="8"/>
        <v>0.52581220478033086</v>
      </c>
      <c r="I31" s="303"/>
      <c r="J31" s="302">
        <v>0.37584054177278942</v>
      </c>
      <c r="K31" s="302">
        <v>0.16231885448472527</v>
      </c>
      <c r="L31" s="302">
        <f t="shared" si="9"/>
        <v>0.53815939625751463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3.5263604001157141E-2</v>
      </c>
      <c r="C32" s="302">
        <v>4.9634794929938178E-2</v>
      </c>
      <c r="D32" s="302">
        <f t="shared" si="7"/>
        <v>8.4898398931095326E-2</v>
      </c>
      <c r="E32" s="303"/>
      <c r="F32" s="302">
        <v>4.6492532496423149E-2</v>
      </c>
      <c r="G32" s="302">
        <v>9.5964151535652048E-2</v>
      </c>
      <c r="H32" s="302">
        <f t="shared" si="8"/>
        <v>0.1424566840320752</v>
      </c>
      <c r="I32" s="303"/>
      <c r="J32" s="302">
        <v>3.9111520511750604E-2</v>
      </c>
      <c r="K32" s="302">
        <v>0.12212400992073946</v>
      </c>
      <c r="L32" s="302">
        <f t="shared" si="9"/>
        <v>0.16123553043249006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5.7352815437494875E-2</v>
      </c>
      <c r="C33" s="302">
        <v>0.23789004398016128</v>
      </c>
      <c r="D33" s="302">
        <f t="shared" si="7"/>
        <v>0.29524285941765616</v>
      </c>
      <c r="E33" s="303"/>
      <c r="F33" s="302">
        <v>9.2813982735314562E-2</v>
      </c>
      <c r="G33" s="302">
        <v>0.25421868502095674</v>
      </c>
      <c r="H33" s="302">
        <f t="shared" si="8"/>
        <v>0.34703266775627128</v>
      </c>
      <c r="I33" s="303"/>
      <c r="J33" s="302">
        <v>0.21813978304701842</v>
      </c>
      <c r="K33" s="302">
        <v>0.30343974006794772</v>
      </c>
      <c r="L33" s="302">
        <f t="shared" si="9"/>
        <v>0.52157952311496614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0.59474254990084041</v>
      </c>
      <c r="C34" s="302">
        <v>0.67541956710483031</v>
      </c>
      <c r="D34" s="302">
        <f t="shared" si="7"/>
        <v>1.2701621170056707</v>
      </c>
      <c r="E34" s="303"/>
      <c r="F34" s="302">
        <v>0.71490926171302405</v>
      </c>
      <c r="G34" s="302">
        <v>0.73477477053678553</v>
      </c>
      <c r="H34" s="302">
        <f t="shared" si="8"/>
        <v>1.4496840322498095</v>
      </c>
      <c r="I34" s="303"/>
      <c r="J34" s="302">
        <v>0.81315471908923975</v>
      </c>
      <c r="K34" s="302">
        <v>0.87223813369886749</v>
      </c>
      <c r="L34" s="302">
        <f t="shared" si="9"/>
        <v>1.6853928527881072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1.4880756033119051</v>
      </c>
      <c r="C36" s="311">
        <f t="shared" ref="C36:K36" si="10">SUM(C26:C34)</f>
        <v>4.3349243966881028</v>
      </c>
      <c r="D36" s="311">
        <f t="shared" si="10"/>
        <v>5.8230000000000084</v>
      </c>
      <c r="E36" s="311"/>
      <c r="F36" s="311">
        <f t="shared" si="10"/>
        <v>2.1818268340609079</v>
      </c>
      <c r="G36" s="311">
        <f t="shared" si="10"/>
        <v>5.508173165939108</v>
      </c>
      <c r="H36" s="311">
        <f t="shared" si="10"/>
        <v>7.6900000000000155</v>
      </c>
      <c r="I36" s="311"/>
      <c r="J36" s="311">
        <f t="shared" si="10"/>
        <v>2.3536659574505765</v>
      </c>
      <c r="K36" s="311">
        <f t="shared" si="10"/>
        <v>5.9073340425494196</v>
      </c>
      <c r="L36" s="311">
        <f>SUM(L26:L34)</f>
        <v>8.2609999999999975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1.3103472162913057E-3</v>
      </c>
      <c r="C43" s="302">
        <v>7.1198113501330124E-2</v>
      </c>
      <c r="D43" s="302">
        <f>SUM(B43:C43)</f>
        <v>7.2508460717621431E-2</v>
      </c>
      <c r="E43" s="303"/>
      <c r="F43" s="302">
        <v>1.3620222274553623E-3</v>
      </c>
      <c r="G43" s="302">
        <v>5.4775433413833292E-2</v>
      </c>
      <c r="H43" s="302">
        <f>SUM(F43:G43)</f>
        <v>5.6137455641288657E-2</v>
      </c>
      <c r="I43" s="303"/>
      <c r="J43" s="302">
        <v>7.140926584931999E-4</v>
      </c>
      <c r="K43" s="302">
        <v>3.0802283273275968E-2</v>
      </c>
      <c r="L43" s="302">
        <f>SUM(J43:K43)</f>
        <v>3.1516375931769168E-2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2.0287540918731445E-2</v>
      </c>
      <c r="C44" s="302">
        <v>5.8038062361215212E-2</v>
      </c>
      <c r="D44" s="302">
        <f t="shared" ref="D44:D51" si="11">SUM(B44:C44)</f>
        <v>7.8325603279946657E-2</v>
      </c>
      <c r="E44" s="303"/>
      <c r="F44" s="302">
        <v>2.2817791732860335E-2</v>
      </c>
      <c r="G44" s="302">
        <v>4.9687160615468143E-2</v>
      </c>
      <c r="H44" s="302">
        <f t="shared" ref="H44:H51" si="12">SUM(F44:G44)</f>
        <v>7.2504952348328475E-2</v>
      </c>
      <c r="I44" s="303"/>
      <c r="J44" s="302">
        <v>1.2637621325034744E-2</v>
      </c>
      <c r="K44" s="302">
        <v>3.2261872474416003E-2</v>
      </c>
      <c r="L44" s="302">
        <f t="shared" ref="L44:L51" si="13">SUM(J44:K44)</f>
        <v>4.4899493799450747E-2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9.4271691109844794E-3</v>
      </c>
      <c r="C45" s="302">
        <v>4.6967904236048456E-2</v>
      </c>
      <c r="D45" s="302">
        <f t="shared" si="11"/>
        <v>5.6395073347032934E-2</v>
      </c>
      <c r="E45" s="303"/>
      <c r="F45" s="302">
        <v>9.9081200111772565E-3</v>
      </c>
      <c r="G45" s="302">
        <v>4.315168001835748E-2</v>
      </c>
      <c r="H45" s="302">
        <f t="shared" si="12"/>
        <v>5.305980002953474E-2</v>
      </c>
      <c r="I45" s="303"/>
      <c r="J45" s="302">
        <v>5.1375748174801866E-3</v>
      </c>
      <c r="K45" s="302">
        <v>2.0575804018342195E-2</v>
      </c>
      <c r="L45" s="302">
        <f t="shared" si="13"/>
        <v>2.5713378835822382E-2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1.2004342227502523E-2</v>
      </c>
      <c r="C46" s="302">
        <v>1.4354708835613992E-2</v>
      </c>
      <c r="D46" s="302">
        <f t="shared" si="11"/>
        <v>2.6359051063116513E-2</v>
      </c>
      <c r="E46" s="303"/>
      <c r="F46" s="302">
        <v>1.0532384569684541E-2</v>
      </c>
      <c r="G46" s="302">
        <v>1.0435838721893218E-2</v>
      </c>
      <c r="H46" s="302">
        <f t="shared" si="12"/>
        <v>2.096822329157776E-2</v>
      </c>
      <c r="I46" s="303"/>
      <c r="J46" s="302">
        <v>3.6146605349462687E-3</v>
      </c>
      <c r="K46" s="302">
        <v>5.1951736748560694E-3</v>
      </c>
      <c r="L46" s="302">
        <f t="shared" si="13"/>
        <v>8.8098342098023377E-3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1.849896348366834E-3</v>
      </c>
      <c r="C47" s="302">
        <v>0.12030006565602133</v>
      </c>
      <c r="D47" s="302">
        <f t="shared" si="11"/>
        <v>0.12214996200438817</v>
      </c>
      <c r="E47" s="303"/>
      <c r="F47" s="302">
        <v>1.7817577629843353E-3</v>
      </c>
      <c r="G47" s="302">
        <v>6.4143841700570095E-2</v>
      </c>
      <c r="H47" s="302">
        <f>SUM(F47:G47)</f>
        <v>6.5925599463554432E-2</v>
      </c>
      <c r="I47" s="303"/>
      <c r="J47" s="302">
        <v>7.4445254626459556E-4</v>
      </c>
      <c r="K47" s="302">
        <v>2.5332959829363098E-2</v>
      </c>
      <c r="L47" s="302">
        <f t="shared" si="13"/>
        <v>2.6077412375627693E-2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1.0894818056046389E-2</v>
      </c>
      <c r="C48" s="302">
        <v>5.3620755306475086E-3</v>
      </c>
      <c r="D48" s="302">
        <f t="shared" si="11"/>
        <v>1.6256893586693896E-2</v>
      </c>
      <c r="E48" s="303"/>
      <c r="F48" s="302">
        <v>1.2865578794405381E-2</v>
      </c>
      <c r="G48" s="302">
        <v>3.9094841661553347E-3</v>
      </c>
      <c r="H48" s="302">
        <f t="shared" si="12"/>
        <v>1.6775062960560715E-2</v>
      </c>
      <c r="I48" s="303"/>
      <c r="J48" s="302">
        <v>7.5104798613821128E-3</v>
      </c>
      <c r="K48" s="302">
        <v>2.3307866222499608E-3</v>
      </c>
      <c r="L48" s="302">
        <f t="shared" si="13"/>
        <v>9.8412664836320732E-3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2.83027904420386E-3</v>
      </c>
      <c r="C49" s="302">
        <v>1.0810119792180767E-2</v>
      </c>
      <c r="D49" s="302">
        <f t="shared" si="11"/>
        <v>1.3640398836384626E-2</v>
      </c>
      <c r="E49" s="303"/>
      <c r="F49" s="302">
        <v>2.6549351247365164E-3</v>
      </c>
      <c r="G49" s="302">
        <v>6.0037339366936513E-3</v>
      </c>
      <c r="H49" s="302">
        <f t="shared" si="12"/>
        <v>8.6586690614301673E-3</v>
      </c>
      <c r="I49" s="303"/>
      <c r="J49" s="302">
        <v>1.1014973033370765E-3</v>
      </c>
      <c r="K49" s="302">
        <v>3.5332061819331102E-3</v>
      </c>
      <c r="L49" s="302">
        <f t="shared" si="13"/>
        <v>4.6347034852701864E-3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5.2373318190128599E-4</v>
      </c>
      <c r="C50" s="302">
        <v>0.18311890922265434</v>
      </c>
      <c r="D50" s="302">
        <f t="shared" si="11"/>
        <v>0.18364264240455563</v>
      </c>
      <c r="E50" s="303"/>
      <c r="F50" s="302">
        <v>3.2266627364204391E-4</v>
      </c>
      <c r="G50" s="302">
        <v>0.13489190755953315</v>
      </c>
      <c r="H50" s="302">
        <f t="shared" si="12"/>
        <v>0.1352145738331752</v>
      </c>
      <c r="I50" s="303"/>
      <c r="J50" s="302">
        <v>2.58469898224768E-4</v>
      </c>
      <c r="K50" s="302">
        <v>6.9764463848813699E-2</v>
      </c>
      <c r="L50" s="302">
        <f t="shared" si="13"/>
        <v>7.0022933747038468E-2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3.4431193565822803E-3</v>
      </c>
      <c r="C51" s="302">
        <v>7.527879540367724E-2</v>
      </c>
      <c r="D51" s="302">
        <f t="shared" si="11"/>
        <v>7.8721914760259526E-2</v>
      </c>
      <c r="E51" s="303"/>
      <c r="F51" s="302">
        <v>2.7712114182119755E-3</v>
      </c>
      <c r="G51" s="302">
        <v>4.9844519523368222E-3</v>
      </c>
      <c r="H51" s="302">
        <f t="shared" si="12"/>
        <v>7.7556633705487977E-3</v>
      </c>
      <c r="I51" s="303"/>
      <c r="J51" s="302">
        <v>1.1423647747781586E-3</v>
      </c>
      <c r="K51" s="302">
        <v>1.3422363568089666E-3</v>
      </c>
      <c r="L51" s="302">
        <f t="shared" si="13"/>
        <v>2.4846011315871252E-3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6.2571245460610408E-2</v>
      </c>
      <c r="C53" s="311">
        <f t="shared" ref="C53:L53" si="14">SUM(C43:C51)</f>
        <v>0.58542875453938892</v>
      </c>
      <c r="D53" s="311">
        <f t="shared" si="14"/>
        <v>0.64799999999999947</v>
      </c>
      <c r="E53" s="311"/>
      <c r="F53" s="311">
        <f t="shared" si="14"/>
        <v>6.501646791515775E-2</v>
      </c>
      <c r="G53" s="311">
        <f t="shared" si="14"/>
        <v>0.3719835320848412</v>
      </c>
      <c r="H53" s="311">
        <f t="shared" si="14"/>
        <v>0.43699999999999889</v>
      </c>
      <c r="I53" s="311"/>
      <c r="J53" s="311">
        <f t="shared" si="14"/>
        <v>3.2861213719941114E-2</v>
      </c>
      <c r="K53" s="311">
        <f t="shared" si="14"/>
        <v>0.19113878628005906</v>
      </c>
      <c r="L53" s="311">
        <f t="shared" si="14"/>
        <v>0.22400000000000017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9.1739350429655406E-2</v>
      </c>
      <c r="C60" s="302">
        <v>0.20882822314219615</v>
      </c>
      <c r="D60" s="302">
        <f>SUM(B60:C60)</f>
        <v>0.30056757357185154</v>
      </c>
      <c r="E60" s="303"/>
      <c r="F60" s="302">
        <v>0.14616235378636652</v>
      </c>
      <c r="G60" s="302">
        <v>0.21976591435907095</v>
      </c>
      <c r="H60" s="302">
        <f>SUM(F60:G60)</f>
        <v>0.36592826814543744</v>
      </c>
      <c r="I60" s="303"/>
      <c r="J60" s="302">
        <v>0.14786535671196849</v>
      </c>
      <c r="K60" s="302">
        <v>0.18513601742067934</v>
      </c>
      <c r="L60" s="302">
        <f>SUM(J60:K60)</f>
        <v>0.33300137413264785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0.10977863311249424</v>
      </c>
      <c r="C61" s="302">
        <v>0.12984175248796953</v>
      </c>
      <c r="D61" s="302">
        <f t="shared" ref="D61:D68" si="15">SUM(B61:C61)</f>
        <v>0.23962038560046378</v>
      </c>
      <c r="E61" s="303"/>
      <c r="F61" s="302">
        <v>0.18150485776954589</v>
      </c>
      <c r="G61" s="302">
        <v>0.15843582315381874</v>
      </c>
      <c r="H61" s="302">
        <f t="shared" ref="H61:H68" si="16">SUM(F61:G61)</f>
        <v>0.3399406809233646</v>
      </c>
      <c r="I61" s="303"/>
      <c r="J61" s="302">
        <v>0.18897681621361789</v>
      </c>
      <c r="K61" s="302">
        <v>0.15898368588642625</v>
      </c>
      <c r="L61" s="302">
        <f t="shared" ref="L61:L68" si="17">SUM(J61:K61)</f>
        <v>0.34796050210004414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0.14190476718008221</v>
      </c>
      <c r="C62" s="302">
        <v>0.18748563596769463</v>
      </c>
      <c r="D62" s="302">
        <f t="shared" si="15"/>
        <v>0.32939040314777684</v>
      </c>
      <c r="E62" s="303"/>
      <c r="F62" s="302">
        <v>0.19694760432724104</v>
      </c>
      <c r="G62" s="302">
        <v>0.21746992770057563</v>
      </c>
      <c r="H62" s="302">
        <f t="shared" si="16"/>
        <v>0.41441753202781667</v>
      </c>
      <c r="I62" s="303"/>
      <c r="J62" s="302">
        <v>0.18446358735295268</v>
      </c>
      <c r="K62" s="302">
        <v>0.16085831526098843</v>
      </c>
      <c r="L62" s="302">
        <f t="shared" si="17"/>
        <v>0.34532190261394113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0.23098469218405743</v>
      </c>
      <c r="C63" s="302">
        <v>9.8511422165978399E-2</v>
      </c>
      <c r="D63" s="302">
        <f t="shared" si="15"/>
        <v>0.32949611435003584</v>
      </c>
      <c r="E63" s="303"/>
      <c r="F63" s="302">
        <v>0.24313891670586543</v>
      </c>
      <c r="G63" s="302">
        <v>0.11052017213443376</v>
      </c>
      <c r="H63" s="302">
        <f t="shared" si="16"/>
        <v>0.35365908884029917</v>
      </c>
      <c r="I63" s="303"/>
      <c r="J63" s="302">
        <v>0.1715447819923705</v>
      </c>
      <c r="K63" s="302">
        <v>8.449449027737331E-2</v>
      </c>
      <c r="L63" s="302">
        <f t="shared" si="17"/>
        <v>0.25603927226974382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0.10046988606380274</v>
      </c>
      <c r="C64" s="302">
        <v>0.35075084180324267</v>
      </c>
      <c r="D64" s="302">
        <f t="shared" si="15"/>
        <v>0.45122072786704542</v>
      </c>
      <c r="E64" s="303"/>
      <c r="F64" s="302">
        <v>0.17331197789142924</v>
      </c>
      <c r="G64" s="302">
        <v>0.25462029673531938</v>
      </c>
      <c r="H64" s="302">
        <f t="shared" si="16"/>
        <v>0.42793227462674865</v>
      </c>
      <c r="I64" s="303"/>
      <c r="J64" s="302">
        <v>0.14220994847038623</v>
      </c>
      <c r="K64" s="302">
        <v>0.1865977601495461</v>
      </c>
      <c r="L64" s="302">
        <f t="shared" si="17"/>
        <v>0.32880770861993236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2.4503182331062179E-2</v>
      </c>
      <c r="C65" s="302">
        <v>1.5993366539500772E-2</v>
      </c>
      <c r="D65" s="302">
        <f t="shared" si="15"/>
        <v>4.0496548870562948E-2</v>
      </c>
      <c r="E65" s="303"/>
      <c r="F65" s="302">
        <v>3.6003681290934744E-2</v>
      </c>
      <c r="G65" s="302">
        <v>1.7709686998567124E-2</v>
      </c>
      <c r="H65" s="302">
        <f t="shared" si="16"/>
        <v>5.3713368289501864E-2</v>
      </c>
      <c r="I65" s="303"/>
      <c r="J65" s="302">
        <v>3.2330325478891316E-2</v>
      </c>
      <c r="K65" s="302">
        <v>1.4877552594453444E-2</v>
      </c>
      <c r="L65" s="302">
        <f t="shared" si="17"/>
        <v>4.7207878073344756E-2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0.11982921932658393</v>
      </c>
      <c r="C66" s="302">
        <v>0.18597598174986066</v>
      </c>
      <c r="D66" s="302">
        <f t="shared" si="15"/>
        <v>0.3058052010764446</v>
      </c>
      <c r="E66" s="303"/>
      <c r="F66" s="302">
        <v>0.11497635081169551</v>
      </c>
      <c r="G66" s="302">
        <v>0.17264216681022052</v>
      </c>
      <c r="H66" s="302">
        <f t="shared" si="16"/>
        <v>0.28761851762191604</v>
      </c>
      <c r="I66" s="303"/>
      <c r="J66" s="302">
        <v>9.7410744754077433E-2</v>
      </c>
      <c r="K66" s="302">
        <v>0.151304606000187</v>
      </c>
      <c r="L66" s="302">
        <f t="shared" si="17"/>
        <v>0.24871535075426443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0.2142627242563655</v>
      </c>
      <c r="C67" s="302">
        <v>0.91127767808467375</v>
      </c>
      <c r="D67" s="302">
        <f t="shared" si="15"/>
        <v>1.1255404023410391</v>
      </c>
      <c r="E67" s="303"/>
      <c r="F67" s="302">
        <v>0.20495783490613409</v>
      </c>
      <c r="G67" s="302">
        <v>0.73033782027931449</v>
      </c>
      <c r="H67" s="302">
        <f t="shared" si="16"/>
        <v>0.93529565518544855</v>
      </c>
      <c r="I67" s="303"/>
      <c r="J67" s="302">
        <v>0.22180521314036056</v>
      </c>
      <c r="K67" s="302">
        <v>0.6377195313007934</v>
      </c>
      <c r="L67" s="302">
        <f t="shared" si="17"/>
        <v>0.85952474444115401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0.20332955824369639</v>
      </c>
      <c r="C68" s="302">
        <v>0.3405330849310807</v>
      </c>
      <c r="D68" s="302">
        <f t="shared" si="15"/>
        <v>0.54386264317477706</v>
      </c>
      <c r="E68" s="303"/>
      <c r="F68" s="302">
        <v>0.16228739882256785</v>
      </c>
      <c r="G68" s="302">
        <v>0.27720721551689609</v>
      </c>
      <c r="H68" s="302">
        <f t="shared" si="16"/>
        <v>0.43949461433946391</v>
      </c>
      <c r="I68" s="303"/>
      <c r="J68" s="302">
        <v>0.12269283676451759</v>
      </c>
      <c r="K68" s="302">
        <v>0.1697284302304089</v>
      </c>
      <c r="L68" s="302">
        <f t="shared" si="17"/>
        <v>0.29242126699492649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1.2368020131278001</v>
      </c>
      <c r="C70" s="311">
        <f t="shared" ref="C70:L70" si="18">SUM(C60:C68)</f>
        <v>2.4291979868721971</v>
      </c>
      <c r="D70" s="311">
        <f t="shared" si="18"/>
        <v>3.6659999999999968</v>
      </c>
      <c r="E70" s="311"/>
      <c r="F70" s="311">
        <f t="shared" si="18"/>
        <v>1.4592909763117803</v>
      </c>
      <c r="G70" s="311">
        <f t="shared" si="18"/>
        <v>2.1587090236882167</v>
      </c>
      <c r="H70" s="311">
        <f t="shared" si="18"/>
        <v>3.6179999999999968</v>
      </c>
      <c r="I70" s="311"/>
      <c r="J70" s="311">
        <f t="shared" si="18"/>
        <v>1.3092996108791426</v>
      </c>
      <c r="K70" s="311">
        <f t="shared" si="18"/>
        <v>1.7497003891208565</v>
      </c>
      <c r="L70" s="311">
        <f t="shared" si="18"/>
        <v>3.0589999999999993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0.15797869965676187</v>
      </c>
      <c r="C77" s="302">
        <v>0.91961386142859769</v>
      </c>
      <c r="D77" s="302">
        <f>SUM(B77:C77)</f>
        <v>1.0775925610853596</v>
      </c>
      <c r="E77" s="303"/>
      <c r="F77" s="302">
        <v>0.29958199595332174</v>
      </c>
      <c r="G77" s="302">
        <v>0.89621179509137805</v>
      </c>
      <c r="H77" s="302">
        <f>SUM(F77:G77)</f>
        <v>1.1957937910446998</v>
      </c>
      <c r="I77" s="303"/>
      <c r="J77" s="302">
        <v>0.24852231484740547</v>
      </c>
      <c r="K77" s="302">
        <v>0.74164057583795906</v>
      </c>
      <c r="L77" s="302">
        <f>SUM(J77:K77)</f>
        <v>0.99016289068536456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0.17432708689138979</v>
      </c>
      <c r="C78" s="302">
        <v>1.0843499958548972</v>
      </c>
      <c r="D78" s="302">
        <f t="shared" ref="D78:D85" si="19">SUM(B78:C78)</f>
        <v>1.258677082746287</v>
      </c>
      <c r="E78" s="303"/>
      <c r="F78" s="302">
        <v>0.28240170755716565</v>
      </c>
      <c r="G78" s="302">
        <v>1.1949931244216927</v>
      </c>
      <c r="H78" s="302">
        <f t="shared" ref="H78:H85" si="20">SUM(F78:G78)</f>
        <v>1.4773948319788583</v>
      </c>
      <c r="I78" s="303"/>
      <c r="J78" s="302">
        <v>0.22346396557152032</v>
      </c>
      <c r="K78" s="302">
        <v>1.0707829386131402</v>
      </c>
      <c r="L78" s="302">
        <f t="shared" ref="L78:L85" si="21">SUM(J78:K78)</f>
        <v>1.2942469041846605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0.19542448946296481</v>
      </c>
      <c r="C79" s="302">
        <v>0.62162027485510396</v>
      </c>
      <c r="D79" s="302">
        <f t="shared" si="19"/>
        <v>0.81704476431806872</v>
      </c>
      <c r="E79" s="303"/>
      <c r="F79" s="302">
        <v>0.27009094402401662</v>
      </c>
      <c r="G79" s="302">
        <v>0.63790690500120317</v>
      </c>
      <c r="H79" s="302">
        <f t="shared" si="20"/>
        <v>0.90799784902521985</v>
      </c>
      <c r="I79" s="303"/>
      <c r="J79" s="302">
        <v>0.18926838403661655</v>
      </c>
      <c r="K79" s="302">
        <v>0.4696458814826493</v>
      </c>
      <c r="L79" s="302">
        <f t="shared" si="21"/>
        <v>0.65891426551926591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0.3617569598957785</v>
      </c>
      <c r="C80" s="302">
        <v>0.18107169928599251</v>
      </c>
      <c r="D80" s="302">
        <f t="shared" si="19"/>
        <v>0.54282865918177103</v>
      </c>
      <c r="E80" s="303"/>
      <c r="F80" s="302">
        <v>0.39250726366366118</v>
      </c>
      <c r="G80" s="302">
        <v>0.17851258204103798</v>
      </c>
      <c r="H80" s="302">
        <f t="shared" si="20"/>
        <v>0.5710198457046991</v>
      </c>
      <c r="I80" s="303"/>
      <c r="J80" s="302">
        <v>0.22071883280699298</v>
      </c>
      <c r="K80" s="302">
        <v>0.16654210164200867</v>
      </c>
      <c r="L80" s="302">
        <f t="shared" si="21"/>
        <v>0.38726093444900167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9.7032605138296535E-2</v>
      </c>
      <c r="C81" s="302">
        <v>1.5539173242021449</v>
      </c>
      <c r="D81" s="302">
        <f t="shared" si="19"/>
        <v>1.6509499293404415</v>
      </c>
      <c r="E81" s="303"/>
      <c r="F81" s="302">
        <v>0.13225579287319045</v>
      </c>
      <c r="G81" s="302">
        <v>1.0756736021571172</v>
      </c>
      <c r="H81" s="302">
        <f t="shared" si="20"/>
        <v>1.2079293950303076</v>
      </c>
      <c r="I81" s="303"/>
      <c r="J81" s="302">
        <v>0.18894729319293327</v>
      </c>
      <c r="K81" s="302">
        <v>0.72442049720831936</v>
      </c>
      <c r="L81" s="302">
        <f t="shared" si="21"/>
        <v>0.9133677904012526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4.7323725288538447E-2</v>
      </c>
      <c r="C82" s="302">
        <v>2.3260670498674363E-2</v>
      </c>
      <c r="D82" s="302">
        <f t="shared" si="19"/>
        <v>7.0584395787212817E-2</v>
      </c>
      <c r="E82" s="303"/>
      <c r="F82" s="302">
        <v>6.1088303466869331E-2</v>
      </c>
      <c r="G82" s="302">
        <v>1.9471544362987182E-2</v>
      </c>
      <c r="H82" s="302">
        <f t="shared" si="20"/>
        <v>8.0559847829856507E-2</v>
      </c>
      <c r="I82" s="303"/>
      <c r="J82" s="302">
        <v>5.5821932591057388E-2</v>
      </c>
      <c r="K82" s="302">
        <v>2.3468830049688888E-2</v>
      </c>
      <c r="L82" s="302">
        <f t="shared" si="21"/>
        <v>7.9290762640746276E-2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8.6264049957484781E-2</v>
      </c>
      <c r="C83" s="302">
        <v>0.15858479184500368</v>
      </c>
      <c r="D83" s="302">
        <f t="shared" si="19"/>
        <v>0.24484884180248845</v>
      </c>
      <c r="E83" s="303"/>
      <c r="F83" s="302">
        <v>9.9147578216503204E-2</v>
      </c>
      <c r="G83" s="302">
        <v>0.13483990313129632</v>
      </c>
      <c r="H83" s="302">
        <f t="shared" si="20"/>
        <v>0.23398748134779951</v>
      </c>
      <c r="I83" s="303"/>
      <c r="J83" s="302">
        <v>7.8914228057451075E-2</v>
      </c>
      <c r="K83" s="302">
        <v>0.13017455350378537</v>
      </c>
      <c r="L83" s="302">
        <f t="shared" si="21"/>
        <v>0.20908878156123645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0.33203102269760415</v>
      </c>
      <c r="C84" s="302">
        <v>0.7737163010220317</v>
      </c>
      <c r="D84" s="302">
        <f t="shared" si="19"/>
        <v>1.1057473237196358</v>
      </c>
      <c r="E84" s="303"/>
      <c r="F84" s="302">
        <v>0.26744187402741959</v>
      </c>
      <c r="G84" s="302">
        <v>0.50992260099943654</v>
      </c>
      <c r="H84" s="302">
        <f t="shared" si="20"/>
        <v>0.77736447502685613</v>
      </c>
      <c r="I84" s="303"/>
      <c r="J84" s="302">
        <v>0.23629242924528815</v>
      </c>
      <c r="K84" s="302">
        <v>0.45609404883837024</v>
      </c>
      <c r="L84" s="302">
        <f t="shared" si="21"/>
        <v>0.69238647808365839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8.0077745442171958E-2</v>
      </c>
      <c r="C85" s="302">
        <v>0.24764869657657351</v>
      </c>
      <c r="D85" s="302">
        <f t="shared" si="19"/>
        <v>0.32772644201874546</v>
      </c>
      <c r="E85" s="303"/>
      <c r="F85" s="302">
        <v>8.4595221158184464E-2</v>
      </c>
      <c r="G85" s="302">
        <v>0.16235726185351224</v>
      </c>
      <c r="H85" s="302">
        <f t="shared" si="20"/>
        <v>0.2469524830116967</v>
      </c>
      <c r="I85" s="303"/>
      <c r="J85" s="302">
        <v>7.4284345085105119E-2</v>
      </c>
      <c r="K85" s="302">
        <v>9.1996847389707453E-2</v>
      </c>
      <c r="L85" s="302">
        <f t="shared" si="21"/>
        <v>0.16628119247481257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1.5322163844309906</v>
      </c>
      <c r="C87" s="311">
        <f t="shared" ref="C87:D87" si="22">SUM(C77:C85)</f>
        <v>5.5637836155690197</v>
      </c>
      <c r="D87" s="311">
        <f t="shared" si="22"/>
        <v>7.0960000000000099</v>
      </c>
      <c r="E87" s="311"/>
      <c r="F87" s="311">
        <f t="shared" ref="F87:H87" si="23">SUM(F77:F85)</f>
        <v>1.889110680940332</v>
      </c>
      <c r="G87" s="311">
        <f t="shared" si="23"/>
        <v>4.8098893190596614</v>
      </c>
      <c r="H87" s="311">
        <f t="shared" si="23"/>
        <v>6.6989999999999945</v>
      </c>
      <c r="I87" s="311"/>
      <c r="J87" s="311">
        <f t="shared" ref="J87:L87" si="24">SUM(J77:J85)</f>
        <v>1.5162337254343705</v>
      </c>
      <c r="K87" s="311">
        <f t="shared" si="24"/>
        <v>3.8747662745656286</v>
      </c>
      <c r="L87" s="311">
        <f t="shared" si="24"/>
        <v>5.391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0.39265809237331079</v>
      </c>
      <c r="C94" s="302">
        <v>1.9057509112019262</v>
      </c>
      <c r="D94" s="302">
        <f>SUM(B94:C94)</f>
        <v>2.2984090035752369</v>
      </c>
      <c r="E94" s="303"/>
      <c r="F94" s="302">
        <v>0.65439836801400963</v>
      </c>
      <c r="G94" s="302">
        <v>2.1941444692475782</v>
      </c>
      <c r="H94" s="302">
        <f>SUM(F94:G94)</f>
        <v>2.8485428372615877</v>
      </c>
      <c r="I94" s="303"/>
      <c r="J94" s="302">
        <v>0.65616150127906459</v>
      </c>
      <c r="K94" s="302">
        <v>2.1282325901106014</v>
      </c>
      <c r="L94" s="302">
        <f>SUM(J94:K94)</f>
        <v>2.7843940913896659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0.43125448995273119</v>
      </c>
      <c r="C95" s="302">
        <v>2.363349915191713</v>
      </c>
      <c r="D95" s="302">
        <f t="shared" ref="D95:D102" si="25">SUM(B95:C95)</f>
        <v>2.7946044051444443</v>
      </c>
      <c r="E95" s="303"/>
      <c r="F95" s="302">
        <v>0.76470324521248922</v>
      </c>
      <c r="G95" s="302">
        <v>3.1174344959871094</v>
      </c>
      <c r="H95" s="302">
        <f t="shared" ref="H95:H102" si="26">SUM(F95:G95)</f>
        <v>3.8821377411995988</v>
      </c>
      <c r="I95" s="303"/>
      <c r="J95" s="302">
        <v>0.80475578221280097</v>
      </c>
      <c r="K95" s="302">
        <v>3.5147141133144966</v>
      </c>
      <c r="L95" s="302">
        <f t="shared" ref="L95:L102" si="27">SUM(J95:K95)</f>
        <v>4.3194698955272974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0.51959744369455996</v>
      </c>
      <c r="C96" s="302">
        <v>1.4612143547897247</v>
      </c>
      <c r="D96" s="302">
        <f t="shared" si="25"/>
        <v>1.9808117984842846</v>
      </c>
      <c r="E96" s="303"/>
      <c r="F96" s="302">
        <v>0.81567031288628367</v>
      </c>
      <c r="G96" s="302">
        <v>1.790973120015634</v>
      </c>
      <c r="H96" s="302">
        <f t="shared" si="26"/>
        <v>2.6066434329019179</v>
      </c>
      <c r="I96" s="303"/>
      <c r="J96" s="302">
        <v>0.76190868770918818</v>
      </c>
      <c r="K96" s="302">
        <v>1.5965367826153267</v>
      </c>
      <c r="L96" s="302">
        <f t="shared" si="27"/>
        <v>2.358445470324515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0.97037591553370628</v>
      </c>
      <c r="C97" s="302">
        <v>0.68051223041273901</v>
      </c>
      <c r="D97" s="302">
        <f t="shared" si="25"/>
        <v>1.6508881459464453</v>
      </c>
      <c r="E97" s="303"/>
      <c r="F97" s="302">
        <v>1.1334047713111224</v>
      </c>
      <c r="G97" s="302">
        <v>0.77307963205850072</v>
      </c>
      <c r="H97" s="302">
        <f t="shared" si="26"/>
        <v>1.9064844033696231</v>
      </c>
      <c r="I97" s="303"/>
      <c r="J97" s="302">
        <v>0.88422799015135478</v>
      </c>
      <c r="K97" s="302">
        <v>0.76241401219672689</v>
      </c>
      <c r="L97" s="302">
        <f t="shared" si="27"/>
        <v>1.6466420023480817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0.24085844430552733</v>
      </c>
      <c r="C98" s="302">
        <v>5.9340255142104024</v>
      </c>
      <c r="D98" s="302">
        <f t="shared" si="25"/>
        <v>6.1748839585159301</v>
      </c>
      <c r="E98" s="303"/>
      <c r="F98" s="302">
        <v>0.41444322123443295</v>
      </c>
      <c r="G98" s="302">
        <v>4.9973782409276648</v>
      </c>
      <c r="H98" s="302">
        <f t="shared" si="26"/>
        <v>5.4118214621620977</v>
      </c>
      <c r="I98" s="303"/>
      <c r="J98" s="302">
        <v>0.6036749703423675</v>
      </c>
      <c r="K98" s="302">
        <v>4.0050173410791574</v>
      </c>
      <c r="L98" s="302">
        <f t="shared" si="27"/>
        <v>4.6086923114215246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6.6817349731377138E-2</v>
      </c>
      <c r="C99" s="302">
        <v>0.11501333631012639</v>
      </c>
      <c r="D99" s="302">
        <f t="shared" si="25"/>
        <v>0.18183068604150354</v>
      </c>
      <c r="E99" s="303"/>
      <c r="F99" s="302">
        <v>0.15383240710446533</v>
      </c>
      <c r="G99" s="302">
        <v>0.13290438551350661</v>
      </c>
      <c r="H99" s="302">
        <f t="shared" si="26"/>
        <v>0.28673679261797191</v>
      </c>
      <c r="I99" s="303"/>
      <c r="J99" s="302">
        <v>0.14821388496239737</v>
      </c>
      <c r="K99" s="302">
        <v>0.18880521715437967</v>
      </c>
      <c r="L99" s="302">
        <f t="shared" si="27"/>
        <v>0.33701910211677705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0.24241761411997639</v>
      </c>
      <c r="C100" s="302">
        <v>0.36635471863914892</v>
      </c>
      <c r="D100" s="302">
        <f t="shared" si="25"/>
        <v>0.60877233275912535</v>
      </c>
      <c r="E100" s="303"/>
      <c r="F100" s="302">
        <v>0.27870172498418483</v>
      </c>
      <c r="G100" s="302">
        <v>0.35974505129735679</v>
      </c>
      <c r="H100" s="302">
        <f t="shared" si="26"/>
        <v>0.63844677628154156</v>
      </c>
      <c r="I100" s="303"/>
      <c r="J100" s="302">
        <v>0.26210481186288931</v>
      </c>
      <c r="K100" s="302">
        <v>0.39343545041968198</v>
      </c>
      <c r="L100" s="302">
        <f t="shared" si="27"/>
        <v>0.65554026228257123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0.41017128981831774</v>
      </c>
      <c r="C101" s="302">
        <v>2.5627264571995911</v>
      </c>
      <c r="D101" s="302">
        <f t="shared" si="25"/>
        <v>2.972897747017909</v>
      </c>
      <c r="E101" s="303"/>
      <c r="F101" s="302">
        <v>0.52780969475192718</v>
      </c>
      <c r="G101" s="302">
        <v>2.1419978362731737</v>
      </c>
      <c r="H101" s="302">
        <f t="shared" si="26"/>
        <v>2.6698075310251008</v>
      </c>
      <c r="I101" s="303"/>
      <c r="J101" s="302">
        <v>0.54541388082910469</v>
      </c>
      <c r="K101" s="302">
        <v>2.1074282894353518</v>
      </c>
      <c r="L101" s="302">
        <f t="shared" si="27"/>
        <v>2.6528421702644565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0.1853156387137864</v>
      </c>
      <c r="C102" s="302">
        <v>1.0145862838013282</v>
      </c>
      <c r="D102" s="302">
        <f t="shared" si="25"/>
        <v>1.1999019225151146</v>
      </c>
      <c r="E102" s="303"/>
      <c r="F102" s="302">
        <v>0.2544922115575437</v>
      </c>
      <c r="G102" s="302">
        <v>0.82688681162302469</v>
      </c>
      <c r="H102" s="302">
        <f t="shared" si="26"/>
        <v>1.0813790231805684</v>
      </c>
      <c r="I102" s="303"/>
      <c r="J102" s="302">
        <v>0.21192892271824765</v>
      </c>
      <c r="K102" s="302">
        <v>0.55902577160683886</v>
      </c>
      <c r="L102" s="302">
        <f t="shared" si="27"/>
        <v>0.77095469432508645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3.4594662782432932</v>
      </c>
      <c r="C104" s="311">
        <f t="shared" ref="C104:D104" si="28">SUM(C94:C102)</f>
        <v>16.403533721756702</v>
      </c>
      <c r="D104" s="311">
        <f t="shared" si="28"/>
        <v>19.862999999999992</v>
      </c>
      <c r="E104" s="311"/>
      <c r="F104" s="311">
        <f t="shared" ref="F104:H104" si="29">SUM(F94:F102)</f>
        <v>4.9974559570564585</v>
      </c>
      <c r="G104" s="311">
        <f t="shared" si="29"/>
        <v>16.334544042943548</v>
      </c>
      <c r="H104" s="311">
        <f t="shared" si="29"/>
        <v>21.332000000000004</v>
      </c>
      <c r="I104" s="311"/>
      <c r="J104" s="311">
        <f t="shared" ref="J104:L104" si="30">SUM(J94:J102)</f>
        <v>4.8783904320674152</v>
      </c>
      <c r="K104" s="311">
        <f t="shared" si="30"/>
        <v>15.255609567932561</v>
      </c>
      <c r="L104" s="311">
        <f t="shared" si="30"/>
        <v>20.133999999999975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7.8238027193039839E-3</v>
      </c>
      <c r="C111" s="302">
        <v>2.4916707943705877E-2</v>
      </c>
      <c r="D111" s="302">
        <f>SUM(B111:C111)</f>
        <v>3.2740510663009863E-2</v>
      </c>
      <c r="E111" s="303"/>
      <c r="F111" s="302">
        <v>1.9612700903848337E-2</v>
      </c>
      <c r="G111" s="302">
        <v>5.0597720696908925E-2</v>
      </c>
      <c r="H111" s="302">
        <f>SUM(F111:G111)</f>
        <v>7.0210421600757258E-2</v>
      </c>
      <c r="I111" s="303"/>
      <c r="J111" s="302">
        <v>1.9254718819957238E-2</v>
      </c>
      <c r="K111" s="302">
        <v>4.8175194818781665E-2</v>
      </c>
      <c r="L111" s="302">
        <f>SUM(J111:K111)</f>
        <v>6.7429913638738903E-2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1.4777891712877861E-2</v>
      </c>
      <c r="C112" s="302">
        <v>7.1126598807879485E-2</v>
      </c>
      <c r="D112" s="302">
        <f t="shared" ref="D112:D119" si="31">SUM(B112:C112)</f>
        <v>8.590449052075734E-2</v>
      </c>
      <c r="E112" s="303"/>
      <c r="F112" s="302">
        <v>4.011277977822824E-2</v>
      </c>
      <c r="G112" s="302">
        <v>0.17028678761464661</v>
      </c>
      <c r="H112" s="302">
        <f t="shared" ref="H112:H119" si="32">SUM(F112:G112)</f>
        <v>0.21039956739287485</v>
      </c>
      <c r="I112" s="303"/>
      <c r="J112" s="302">
        <v>4.4891071730238083E-2</v>
      </c>
      <c r="K112" s="302">
        <v>0.16699607750809198</v>
      </c>
      <c r="L112" s="302">
        <f t="shared" ref="L112:L119" si="33">SUM(J112:K112)</f>
        <v>0.21188714923833007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1.4422983813943937E-2</v>
      </c>
      <c r="C113" s="302">
        <v>4.3716148721071831E-2</v>
      </c>
      <c r="D113" s="302">
        <f t="shared" si="31"/>
        <v>5.8139132535015764E-2</v>
      </c>
      <c r="E113" s="303"/>
      <c r="F113" s="302">
        <v>3.4637038319706583E-2</v>
      </c>
      <c r="G113" s="302">
        <v>0.10437015427304665</v>
      </c>
      <c r="H113" s="302">
        <f t="shared" si="32"/>
        <v>0.13900719259275324</v>
      </c>
      <c r="I113" s="303"/>
      <c r="J113" s="302">
        <v>3.154575304806214E-2</v>
      </c>
      <c r="K113" s="302">
        <v>8.1173040701810403E-2</v>
      </c>
      <c r="L113" s="302">
        <f t="shared" si="33"/>
        <v>0.11271879374987254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5.7443119701678862E-2</v>
      </c>
      <c r="C114" s="302">
        <v>3.7110310591298712E-2</v>
      </c>
      <c r="D114" s="302">
        <f t="shared" si="31"/>
        <v>9.4553430292977581E-2</v>
      </c>
      <c r="E114" s="303"/>
      <c r="F114" s="302">
        <v>0.10471373023634209</v>
      </c>
      <c r="G114" s="302">
        <v>8.7650133317247705E-2</v>
      </c>
      <c r="H114" s="302">
        <f t="shared" si="32"/>
        <v>0.19236386355358981</v>
      </c>
      <c r="I114" s="303"/>
      <c r="J114" s="302">
        <v>7.1780431031914407E-2</v>
      </c>
      <c r="K114" s="302">
        <v>7.7111400555836665E-2</v>
      </c>
      <c r="L114" s="302">
        <f t="shared" si="33"/>
        <v>0.14889183158775107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3.5800002259224703E-3</v>
      </c>
      <c r="C115" s="302">
        <v>5.8131781797002458E-2</v>
      </c>
      <c r="D115" s="302">
        <f t="shared" si="31"/>
        <v>6.1711782022924926E-2</v>
      </c>
      <c r="E115" s="303"/>
      <c r="F115" s="302">
        <v>8.0935426509853234E-3</v>
      </c>
      <c r="G115" s="302">
        <v>9.0443076544640427E-2</v>
      </c>
      <c r="H115" s="302">
        <f t="shared" si="32"/>
        <v>9.8536619195625758E-2</v>
      </c>
      <c r="I115" s="303"/>
      <c r="J115" s="302">
        <v>2.0302366335173679E-2</v>
      </c>
      <c r="K115" s="302">
        <v>5.6389511046692334E-2</v>
      </c>
      <c r="L115" s="302">
        <f t="shared" si="33"/>
        <v>7.6691877381866017E-2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2.6006959179455972E-3</v>
      </c>
      <c r="C116" s="302">
        <v>9.4533726041622166E-3</v>
      </c>
      <c r="D116" s="302">
        <f t="shared" si="31"/>
        <v>1.2054068522107813E-2</v>
      </c>
      <c r="E116" s="303"/>
      <c r="F116" s="302">
        <v>4.8662027685149019E-3</v>
      </c>
      <c r="G116" s="302">
        <v>2.1447289463216525E-2</v>
      </c>
      <c r="H116" s="302">
        <f t="shared" si="32"/>
        <v>2.6313492231731427E-2</v>
      </c>
      <c r="I116" s="303"/>
      <c r="J116" s="302">
        <v>3.8354093044985047E-3</v>
      </c>
      <c r="K116" s="302">
        <v>2.4276942842525639E-2</v>
      </c>
      <c r="L116" s="302">
        <f t="shared" si="33"/>
        <v>2.8112352147024143E-2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3.2957201707466195E-2</v>
      </c>
      <c r="C117" s="302">
        <v>5.5086508745038482E-2</v>
      </c>
      <c r="D117" s="302">
        <f t="shared" si="31"/>
        <v>8.804371045250467E-2</v>
      </c>
      <c r="E117" s="303"/>
      <c r="F117" s="302">
        <v>7.3434876240656657E-2</v>
      </c>
      <c r="G117" s="302">
        <v>0.12087026743432773</v>
      </c>
      <c r="H117" s="302">
        <f t="shared" si="32"/>
        <v>0.19430514367498439</v>
      </c>
      <c r="I117" s="303"/>
      <c r="J117" s="302">
        <v>8.3814942747134427E-2</v>
      </c>
      <c r="K117" s="302">
        <v>0.13755300275083243</v>
      </c>
      <c r="L117" s="302">
        <f t="shared" si="33"/>
        <v>0.22136794549796684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6.9922760341188477E-4</v>
      </c>
      <c r="C118" s="302">
        <v>2.9158799540122758E-2</v>
      </c>
      <c r="D118" s="302">
        <f t="shared" si="31"/>
        <v>2.9858027143534641E-2</v>
      </c>
      <c r="E118" s="303"/>
      <c r="F118" s="302">
        <v>1.1858894414339145E-3</v>
      </c>
      <c r="G118" s="302">
        <v>4.7096378461400148E-2</v>
      </c>
      <c r="H118" s="302">
        <f t="shared" si="32"/>
        <v>4.8282267902834061E-2</v>
      </c>
      <c r="I118" s="303"/>
      <c r="J118" s="302">
        <v>1.9169137752928034E-3</v>
      </c>
      <c r="K118" s="302">
        <v>5.2609512002830157E-2</v>
      </c>
      <c r="L118" s="302">
        <f t="shared" si="33"/>
        <v>5.4526425778122958E-2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3.1168849562824403E-3</v>
      </c>
      <c r="C119" s="302">
        <v>8.8779628908852697E-3</v>
      </c>
      <c r="D119" s="302">
        <f t="shared" si="31"/>
        <v>1.199484784716771E-2</v>
      </c>
      <c r="E119" s="303"/>
      <c r="F119" s="302">
        <v>5.9753397143166723E-3</v>
      </c>
      <c r="G119" s="302">
        <v>1.5606092140532891E-2</v>
      </c>
      <c r="H119" s="302">
        <f t="shared" si="32"/>
        <v>2.1581431854849564E-2</v>
      </c>
      <c r="I119" s="303"/>
      <c r="J119" s="302">
        <v>3.2647338365113993E-3</v>
      </c>
      <c r="K119" s="302">
        <v>1.0108977143814186E-2</v>
      </c>
      <c r="L119" s="302">
        <f t="shared" si="33"/>
        <v>1.3373710980325585E-2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0.13742180835883319</v>
      </c>
      <c r="C121" s="311">
        <f t="shared" ref="C121:D121" si="34">SUM(C111:C119)</f>
        <v>0.33757819164116704</v>
      </c>
      <c r="D121" s="311">
        <f t="shared" si="34"/>
        <v>0.47500000000000031</v>
      </c>
      <c r="E121" s="311"/>
      <c r="F121" s="311">
        <f t="shared" ref="F121:H121" si="35">SUM(F111:F119)</f>
        <v>0.29263210005403278</v>
      </c>
      <c r="G121" s="311">
        <f t="shared" si="35"/>
        <v>0.70836789994596749</v>
      </c>
      <c r="H121" s="311">
        <f t="shared" si="35"/>
        <v>1.0010000000000003</v>
      </c>
      <c r="I121" s="311"/>
      <c r="J121" s="311">
        <f t="shared" ref="J121:L121" si="36">SUM(J111:J119)</f>
        <v>0.28060634062878265</v>
      </c>
      <c r="K121" s="311">
        <f t="shared" si="36"/>
        <v>0.65439365937121541</v>
      </c>
      <c r="L121" s="311">
        <f t="shared" si="36"/>
        <v>0.93499999999999817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4.3353027916895867E-2</v>
      </c>
      <c r="C128" s="302">
        <v>0.2085887479317636</v>
      </c>
      <c r="D128" s="302">
        <f>SUM(B128:C128)</f>
        <v>0.25194177584865945</v>
      </c>
      <c r="E128" s="303"/>
      <c r="F128" s="302">
        <v>4.6776494007250695E-2</v>
      </c>
      <c r="G128" s="302">
        <v>0.22181435448670719</v>
      </c>
      <c r="H128" s="302">
        <f>SUM(F128:G128)</f>
        <v>0.26859084849395787</v>
      </c>
      <c r="I128" s="303"/>
      <c r="J128" s="302">
        <v>6.4576785861743133E-2</v>
      </c>
      <c r="K128" s="302">
        <v>0.25228536271565649</v>
      </c>
      <c r="L128" s="302">
        <f>SUM(J128:K128)</f>
        <v>0.31686214857739964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6.3703107078368168E-2</v>
      </c>
      <c r="C129" s="302">
        <v>0.14813397774189072</v>
      </c>
      <c r="D129" s="302">
        <f t="shared" ref="D129:D136" si="37">SUM(B129:C129)</f>
        <v>0.21183708482025887</v>
      </c>
      <c r="E129" s="303"/>
      <c r="F129" s="302">
        <v>7.723356492749088E-2</v>
      </c>
      <c r="G129" s="302">
        <v>0.21627487802691678</v>
      </c>
      <c r="H129" s="302">
        <f t="shared" ref="H129:H136" si="38">SUM(F129:G129)</f>
        <v>0.29350844295440764</v>
      </c>
      <c r="I129" s="303"/>
      <c r="J129" s="302">
        <v>0.11614392527262207</v>
      </c>
      <c r="K129" s="302">
        <v>0.26085279082022095</v>
      </c>
      <c r="L129" s="302">
        <f t="shared" ref="L129:L136" si="39">SUM(J129:K129)</f>
        <v>0.37699671609284302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8.3717585278665352E-2</v>
      </c>
      <c r="C130" s="302">
        <v>0.11890824573381745</v>
      </c>
      <c r="D130" s="302">
        <f t="shared" si="37"/>
        <v>0.2026258310124828</v>
      </c>
      <c r="E130" s="303"/>
      <c r="F130" s="302">
        <v>9.0610069990163702E-2</v>
      </c>
      <c r="G130" s="302">
        <v>0.16717516616738154</v>
      </c>
      <c r="H130" s="302">
        <f t="shared" si="38"/>
        <v>0.25778523615754523</v>
      </c>
      <c r="I130" s="303"/>
      <c r="J130" s="302">
        <v>0.10595529979163223</v>
      </c>
      <c r="K130" s="302">
        <v>0.16200147604590295</v>
      </c>
      <c r="L130" s="302">
        <f t="shared" si="39"/>
        <v>0.26795677583753519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0.12145062029350294</v>
      </c>
      <c r="C131" s="302">
        <v>5.3468407934029981E-2</v>
      </c>
      <c r="D131" s="302">
        <f t="shared" si="37"/>
        <v>0.17491902822753291</v>
      </c>
      <c r="E131" s="303"/>
      <c r="F131" s="302">
        <v>0.10899458851360778</v>
      </c>
      <c r="G131" s="302">
        <v>7.7385497449490193E-2</v>
      </c>
      <c r="H131" s="302">
        <f t="shared" si="38"/>
        <v>0.18638008596309796</v>
      </c>
      <c r="I131" s="303"/>
      <c r="J131" s="302">
        <v>8.758559625047968E-2</v>
      </c>
      <c r="K131" s="302">
        <v>9.6084671332584776E-2</v>
      </c>
      <c r="L131" s="302">
        <f t="shared" si="39"/>
        <v>0.18367026758306446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4.1741062112728357E-2</v>
      </c>
      <c r="C132" s="302">
        <v>0.2870860772626343</v>
      </c>
      <c r="D132" s="302">
        <f t="shared" si="37"/>
        <v>0.32882713937536268</v>
      </c>
      <c r="E132" s="303"/>
      <c r="F132" s="302">
        <v>3.1944261445431756E-2</v>
      </c>
      <c r="G132" s="302">
        <v>0.18120553950913842</v>
      </c>
      <c r="H132" s="302">
        <f t="shared" si="38"/>
        <v>0.21314980095457017</v>
      </c>
      <c r="I132" s="303"/>
      <c r="J132" s="302">
        <v>8.6066016078335528E-2</v>
      </c>
      <c r="K132" s="302">
        <v>0.17333913702010753</v>
      </c>
      <c r="L132" s="302">
        <f t="shared" si="39"/>
        <v>0.25940515309844303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2.7298486701755366E-2</v>
      </c>
      <c r="C133" s="302">
        <v>1.8151133776076724E-2</v>
      </c>
      <c r="D133" s="302">
        <f t="shared" si="37"/>
        <v>4.5449620477832089E-2</v>
      </c>
      <c r="E133" s="303"/>
      <c r="F133" s="302">
        <v>1.7408313307229559E-2</v>
      </c>
      <c r="G133" s="302">
        <v>2.3029946554596181E-2</v>
      </c>
      <c r="H133" s="302">
        <f t="shared" si="38"/>
        <v>4.043825986182574E-2</v>
      </c>
      <c r="I133" s="303"/>
      <c r="J133" s="302">
        <v>1.6596599855307394E-2</v>
      </c>
      <c r="K133" s="302">
        <v>2.685445074620757E-2</v>
      </c>
      <c r="L133" s="302">
        <f t="shared" si="39"/>
        <v>4.3451050601514968E-2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4.1609842106669598E-2</v>
      </c>
      <c r="C134" s="302">
        <v>5.8632901018319944E-2</v>
      </c>
      <c r="D134" s="302">
        <f>SUM(B134:C134)</f>
        <v>0.10024274312498954</v>
      </c>
      <c r="E134" s="303"/>
      <c r="F134" s="302">
        <v>4.817890582970058E-2</v>
      </c>
      <c r="G134" s="302">
        <v>6.3767147793797954E-2</v>
      </c>
      <c r="H134" s="302">
        <f t="shared" si="38"/>
        <v>0.11194605362349853</v>
      </c>
      <c r="I134" s="303"/>
      <c r="J134" s="302">
        <v>6.314107771942673E-2</v>
      </c>
      <c r="K134" s="302">
        <v>8.211940255487922E-2</v>
      </c>
      <c r="L134" s="302">
        <f t="shared" si="39"/>
        <v>0.14526048027430594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3.1930615150905686E-2</v>
      </c>
      <c r="C135" s="302">
        <v>0.45766492641161</v>
      </c>
      <c r="D135" s="302">
        <f t="shared" si="37"/>
        <v>0.48959554156251567</v>
      </c>
      <c r="E135" s="303"/>
      <c r="F135" s="302">
        <v>2.4087046483636135E-2</v>
      </c>
      <c r="G135" s="302">
        <v>0.52243725086758119</v>
      </c>
      <c r="H135" s="302">
        <f t="shared" si="38"/>
        <v>0.54652429735121733</v>
      </c>
      <c r="I135" s="303"/>
      <c r="J135" s="302">
        <v>3.112592083739615E-2</v>
      </c>
      <c r="K135" s="302">
        <v>0.64015952620655103</v>
      </c>
      <c r="L135" s="302">
        <f t="shared" si="39"/>
        <v>0.67128544704394721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4.5873926341283282E-2</v>
      </c>
      <c r="C136" s="302">
        <v>0.27268730920908674</v>
      </c>
      <c r="D136" s="302">
        <f t="shared" si="37"/>
        <v>0.31856123555037003</v>
      </c>
      <c r="E136" s="303"/>
      <c r="F136" s="302">
        <v>2.873677510513304E-2</v>
      </c>
      <c r="G136" s="302">
        <v>0.31494019953474817</v>
      </c>
      <c r="H136" s="302">
        <f t="shared" si="38"/>
        <v>0.34367697463988123</v>
      </c>
      <c r="I136" s="303"/>
      <c r="J136" s="302">
        <v>2.1148530735176429E-2</v>
      </c>
      <c r="K136" s="302">
        <v>0.31596343015577161</v>
      </c>
      <c r="L136" s="302">
        <f t="shared" si="39"/>
        <v>0.33711196089094803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0.50067827298077461</v>
      </c>
      <c r="C138" s="311">
        <f t="shared" ref="C138" si="40">SUM(C128:C136)</f>
        <v>1.6233217270192293</v>
      </c>
      <c r="D138" s="311">
        <f>SUM(D128:D136)</f>
        <v>2.1240000000000041</v>
      </c>
      <c r="E138" s="311"/>
      <c r="F138" s="311">
        <f t="shared" ref="F138:H138" si="41">SUM(F128:F136)</f>
        <v>0.47397001960964419</v>
      </c>
      <c r="G138" s="311">
        <f t="shared" si="41"/>
        <v>1.7880299803903577</v>
      </c>
      <c r="H138" s="311">
        <f t="shared" si="41"/>
        <v>2.2620000000000018</v>
      </c>
      <c r="I138" s="311"/>
      <c r="J138" s="311">
        <f t="shared" ref="J138:L138" si="42">SUM(J128:J136)</f>
        <v>0.59233975240211945</v>
      </c>
      <c r="K138" s="311">
        <f t="shared" si="42"/>
        <v>2.009660247597882</v>
      </c>
      <c r="L138" s="311">
        <f t="shared" si="42"/>
        <v>2.6020000000000012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0.44974499281318409</v>
      </c>
      <c r="C145" s="302">
        <v>1.7898353765320885</v>
      </c>
      <c r="D145" s="302">
        <f>SUM(B145:C145)</f>
        <v>2.2395803693452727</v>
      </c>
      <c r="E145" s="303"/>
      <c r="F145" s="302">
        <v>0.86777621844982711</v>
      </c>
      <c r="G145" s="302">
        <v>2.8314689607662982</v>
      </c>
      <c r="H145" s="302">
        <f>SUM(F145:G145)</f>
        <v>3.6992451792161254</v>
      </c>
      <c r="I145" s="303"/>
      <c r="J145" s="302">
        <v>1.2847845944660949</v>
      </c>
      <c r="K145" s="302">
        <v>3.4105618149833816</v>
      </c>
      <c r="L145" s="302">
        <f>SUM(J145:K145)</f>
        <v>4.6953464094494768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0.4482017348042765</v>
      </c>
      <c r="C146" s="302">
        <v>2.2509249788769905</v>
      </c>
      <c r="D146" s="302">
        <f t="shared" ref="D146:D153" si="43">SUM(B146:C146)</f>
        <v>2.6991267136812671</v>
      </c>
      <c r="E146" s="303"/>
      <c r="F146" s="302">
        <v>0.73610214909483984</v>
      </c>
      <c r="G146" s="302">
        <v>3.7349264188630475</v>
      </c>
      <c r="H146" s="302">
        <f t="shared" ref="H146:H153" si="44">SUM(F146:G146)</f>
        <v>4.4710285679578874</v>
      </c>
      <c r="I146" s="303"/>
      <c r="J146" s="302">
        <v>1.159739837715295</v>
      </c>
      <c r="K146" s="302">
        <v>5.3473496279185824</v>
      </c>
      <c r="L146" s="302">
        <f t="shared" ref="L146:L153" si="45">SUM(J146:K146)</f>
        <v>6.5070894656338769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0.37893997422512338</v>
      </c>
      <c r="C147" s="302">
        <v>1.1193566362220317</v>
      </c>
      <c r="D147" s="302">
        <f t="shared" si="43"/>
        <v>1.4982966104471551</v>
      </c>
      <c r="E147" s="303"/>
      <c r="F147" s="302">
        <v>0.55005070124322308</v>
      </c>
      <c r="G147" s="302">
        <v>1.8019012931229172</v>
      </c>
      <c r="H147" s="302">
        <f t="shared" si="44"/>
        <v>2.3519519943661402</v>
      </c>
      <c r="I147" s="303"/>
      <c r="J147" s="302">
        <v>0.77492346414361035</v>
      </c>
      <c r="K147" s="302">
        <v>2.0294192835889175</v>
      </c>
      <c r="L147" s="302">
        <f t="shared" si="45"/>
        <v>2.804342747732528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1.6454122809647918</v>
      </c>
      <c r="C148" s="302">
        <v>0.18414505229087172</v>
      </c>
      <c r="D148" s="302">
        <f t="shared" si="43"/>
        <v>1.8295573332556634</v>
      </c>
      <c r="E148" s="303"/>
      <c r="F148" s="302">
        <v>2.0677168223562314</v>
      </c>
      <c r="G148" s="302">
        <v>0.28121988802717568</v>
      </c>
      <c r="H148" s="302">
        <f t="shared" si="44"/>
        <v>2.3489367103834073</v>
      </c>
      <c r="I148" s="303"/>
      <c r="J148" s="302">
        <v>1.9969305268329929</v>
      </c>
      <c r="K148" s="302">
        <v>0.33458415234458427</v>
      </c>
      <c r="L148" s="302">
        <f t="shared" si="45"/>
        <v>2.3315146791775772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8.9668523238019049E-2</v>
      </c>
      <c r="C149" s="302">
        <v>13.635858996865972</v>
      </c>
      <c r="D149" s="302">
        <f t="shared" si="43"/>
        <v>13.725527520103991</v>
      </c>
      <c r="E149" s="303"/>
      <c r="F149" s="302">
        <v>0.17499171854213305</v>
      </c>
      <c r="G149" s="302">
        <v>13.449549642213325</v>
      </c>
      <c r="H149" s="302">
        <f t="shared" si="44"/>
        <v>13.624541360755458</v>
      </c>
      <c r="I149" s="303"/>
      <c r="J149" s="302">
        <v>0.39656098992254635</v>
      </c>
      <c r="K149" s="302">
        <v>16.060601885342855</v>
      </c>
      <c r="L149" s="302">
        <f t="shared" si="45"/>
        <v>16.4571628752654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1.7927685277234193E-2</v>
      </c>
      <c r="C150" s="302">
        <v>3.6041944923032268E-2</v>
      </c>
      <c r="D150" s="302">
        <f t="shared" si="43"/>
        <v>5.3969630200266461E-2</v>
      </c>
      <c r="E150" s="303"/>
      <c r="F150" s="302">
        <v>2.7895959587880451E-2</v>
      </c>
      <c r="G150" s="302">
        <v>5.7685356507911623E-2</v>
      </c>
      <c r="H150" s="302">
        <f t="shared" si="44"/>
        <v>8.5581316095792073E-2</v>
      </c>
      <c r="I150" s="303"/>
      <c r="J150" s="302">
        <v>5.2127164216625825E-2</v>
      </c>
      <c r="K150" s="302">
        <v>7.2045095334615589E-2</v>
      </c>
      <c r="L150" s="302">
        <f t="shared" si="45"/>
        <v>0.12417225955124142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0.25649542894324884</v>
      </c>
      <c r="C151" s="302">
        <v>0.21421897630685213</v>
      </c>
      <c r="D151" s="302">
        <f t="shared" si="43"/>
        <v>0.470714405250101</v>
      </c>
      <c r="E151" s="303"/>
      <c r="F151" s="302">
        <v>0.30952380302630772</v>
      </c>
      <c r="G151" s="302">
        <v>0.30279476490695001</v>
      </c>
      <c r="H151" s="302">
        <f t="shared" si="44"/>
        <v>0.61231856793325767</v>
      </c>
      <c r="I151" s="303"/>
      <c r="J151" s="302">
        <v>0.42486460608484294</v>
      </c>
      <c r="K151" s="302">
        <v>0.41764522345824695</v>
      </c>
      <c r="L151" s="302">
        <f t="shared" si="45"/>
        <v>0.84250982954308995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1.9792164145909376E-2</v>
      </c>
      <c r="C152" s="302">
        <v>2.1480512878182685</v>
      </c>
      <c r="D152" s="302">
        <f t="shared" si="43"/>
        <v>2.167843451964178</v>
      </c>
      <c r="E152" s="303"/>
      <c r="F152" s="302">
        <v>2.2132239252831795E-2</v>
      </c>
      <c r="G152" s="302">
        <v>2.4251866179112063</v>
      </c>
      <c r="H152" s="302">
        <f t="shared" si="44"/>
        <v>2.4473188571640381</v>
      </c>
      <c r="I152" s="303"/>
      <c r="J152" s="302">
        <v>3.5194766494728129E-2</v>
      </c>
      <c r="K152" s="302">
        <v>3.3286945145513629</v>
      </c>
      <c r="L152" s="302">
        <f t="shared" si="45"/>
        <v>3.3638892810460912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9.3794472518373209E-2</v>
      </c>
      <c r="C153" s="302">
        <v>1.3145894932337454</v>
      </c>
      <c r="D153" s="302">
        <f t="shared" si="43"/>
        <v>1.4083839657521187</v>
      </c>
      <c r="E153" s="303"/>
      <c r="F153" s="302">
        <v>0.10784245443854885</v>
      </c>
      <c r="G153" s="302">
        <v>1.4592349916893863</v>
      </c>
      <c r="H153" s="302">
        <f t="shared" si="44"/>
        <v>1.5670774461279351</v>
      </c>
      <c r="I153" s="303"/>
      <c r="J153" s="302">
        <v>0.13325518604539319</v>
      </c>
      <c r="K153" s="302">
        <v>1.551717266555356</v>
      </c>
      <c r="L153" s="302">
        <f t="shared" si="45"/>
        <v>1.6849724526007492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3.3999772569301605</v>
      </c>
      <c r="C155" s="311">
        <f t="shared" ref="C155:D155" si="46">SUM(C145:C153)</f>
        <v>22.693022743069854</v>
      </c>
      <c r="D155" s="311">
        <f t="shared" si="46"/>
        <v>26.093000000000014</v>
      </c>
      <c r="E155" s="311"/>
      <c r="F155" s="311">
        <f t="shared" ref="F155:H155" si="47">SUM(F145:F153)</f>
        <v>4.8640320659918235</v>
      </c>
      <c r="G155" s="311">
        <f t="shared" si="47"/>
        <v>26.343967934008216</v>
      </c>
      <c r="H155" s="311">
        <f t="shared" si="47"/>
        <v>31.208000000000041</v>
      </c>
      <c r="I155" s="311"/>
      <c r="J155" s="311">
        <f t="shared" ref="J155:L155" si="48">SUM(J145:J153)</f>
        <v>6.2583811359221295</v>
      </c>
      <c r="K155" s="311">
        <f t="shared" si="48"/>
        <v>32.552618864077907</v>
      </c>
      <c r="L155" s="311">
        <f t="shared" si="48"/>
        <v>38.811000000000028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2.0076239066721304</v>
      </c>
      <c r="C162" s="302">
        <v>4.6279736622991239</v>
      </c>
      <c r="D162" s="302">
        <f>SUM(B162:C162)</f>
        <v>6.6355975689712547</v>
      </c>
      <c r="E162" s="303"/>
      <c r="F162" s="302">
        <v>2.9106456098119153</v>
      </c>
      <c r="G162" s="302">
        <v>5.5878681120485778</v>
      </c>
      <c r="H162" s="302">
        <f>SUM(F162:G162)</f>
        <v>8.498513721860494</v>
      </c>
      <c r="I162" s="303"/>
      <c r="J162" s="302">
        <v>3.1261459179146898</v>
      </c>
      <c r="K162" s="302">
        <v>6.2129634863933791</v>
      </c>
      <c r="L162" s="302">
        <f>SUM(J162:K162)</f>
        <v>9.3391094043080685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1.4158473111010959</v>
      </c>
      <c r="C163" s="302">
        <v>2.4444449913622606</v>
      </c>
      <c r="D163" s="302">
        <f t="shared" ref="D163:D170" si="49">SUM(B163:C163)</f>
        <v>3.8602923024633564</v>
      </c>
      <c r="E163" s="303"/>
      <c r="F163" s="302">
        <v>2.1051412682973125</v>
      </c>
      <c r="G163" s="302">
        <v>3.2884098328809261</v>
      </c>
      <c r="H163" s="302">
        <f t="shared" ref="H163:H170" si="50">SUM(F163:G163)</f>
        <v>5.3935511011782387</v>
      </c>
      <c r="I163" s="303"/>
      <c r="J163" s="302">
        <v>2.7960858710583718</v>
      </c>
      <c r="K163" s="302">
        <v>4.0956427158247362</v>
      </c>
      <c r="L163" s="302">
        <f t="shared" ref="L163:L170" si="51">SUM(J163:K163)</f>
        <v>6.891728586883108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1.6010227368155305</v>
      </c>
      <c r="C164" s="302">
        <v>2.5942136302379883</v>
      </c>
      <c r="D164" s="302">
        <f t="shared" si="49"/>
        <v>4.1952363670535187</v>
      </c>
      <c r="E164" s="303"/>
      <c r="F164" s="302">
        <v>2.0424917770388831</v>
      </c>
      <c r="G164" s="302">
        <v>3.073960860200962</v>
      </c>
      <c r="H164" s="302">
        <f t="shared" si="50"/>
        <v>5.1164526372398456</v>
      </c>
      <c r="I164" s="303"/>
      <c r="J164" s="302">
        <v>2.303893776920753</v>
      </c>
      <c r="K164" s="302">
        <v>3.0654020010654834</v>
      </c>
      <c r="L164" s="302">
        <f t="shared" si="51"/>
        <v>5.3692957779862365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3.251318029525089</v>
      </c>
      <c r="C165" s="302">
        <v>1.6642203061891854</v>
      </c>
      <c r="D165" s="302">
        <f t="shared" si="49"/>
        <v>4.9155383357142739</v>
      </c>
      <c r="E165" s="303"/>
      <c r="F165" s="302">
        <v>3.3290892099376501</v>
      </c>
      <c r="G165" s="302">
        <v>1.8381801682201271</v>
      </c>
      <c r="H165" s="302">
        <f t="shared" si="50"/>
        <v>5.1672693781577772</v>
      </c>
      <c r="I165" s="303"/>
      <c r="J165" s="302">
        <v>3.84771967780397</v>
      </c>
      <c r="K165" s="302">
        <v>2.1531448421208754</v>
      </c>
      <c r="L165" s="302">
        <f t="shared" si="51"/>
        <v>6.0008645199248454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0.62163127614819047</v>
      </c>
      <c r="C166" s="302">
        <v>5.7476848006136416</v>
      </c>
      <c r="D166" s="302">
        <f t="shared" si="49"/>
        <v>6.369316076761832</v>
      </c>
      <c r="E166" s="303"/>
      <c r="F166" s="302">
        <v>0.65733116831720784</v>
      </c>
      <c r="G166" s="302">
        <v>4.6827622701779701</v>
      </c>
      <c r="H166" s="302">
        <f t="shared" si="50"/>
        <v>5.3400934384951775</v>
      </c>
      <c r="I166" s="303"/>
      <c r="J166" s="302">
        <v>0.64586561973873113</v>
      </c>
      <c r="K166" s="302">
        <v>4.4927470012313186</v>
      </c>
      <c r="L166" s="302">
        <f t="shared" si="51"/>
        <v>5.1386126209700498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0.3297053677199277</v>
      </c>
      <c r="C167" s="302">
        <v>0.12037355163118985</v>
      </c>
      <c r="D167" s="302">
        <f t="shared" si="49"/>
        <v>0.45007891935111755</v>
      </c>
      <c r="E167" s="303"/>
      <c r="F167" s="302">
        <v>0.34071260199207687</v>
      </c>
      <c r="G167" s="302">
        <v>0.13684727798388929</v>
      </c>
      <c r="H167" s="302">
        <f t="shared" si="50"/>
        <v>0.47755987997596616</v>
      </c>
      <c r="I167" s="303"/>
      <c r="J167" s="302">
        <v>0.41565798045657371</v>
      </c>
      <c r="K167" s="302">
        <v>0.17841365095925335</v>
      </c>
      <c r="L167" s="302">
        <f t="shared" si="51"/>
        <v>0.59407163141582708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14.276678824295846</v>
      </c>
      <c r="C168" s="302">
        <v>7.3691056031382356</v>
      </c>
      <c r="D168" s="302">
        <f t="shared" si="49"/>
        <v>21.64578442743408</v>
      </c>
      <c r="E168" s="303"/>
      <c r="F168" s="302">
        <v>13.384351198834986</v>
      </c>
      <c r="G168" s="302">
        <v>7.283322255408037</v>
      </c>
      <c r="H168" s="302">
        <f t="shared" si="50"/>
        <v>20.667673454243022</v>
      </c>
      <c r="I168" s="303"/>
      <c r="J168" s="302">
        <v>11.215804990621786</v>
      </c>
      <c r="K168" s="302">
        <v>6.9403207592702314</v>
      </c>
      <c r="L168" s="302">
        <f t="shared" si="51"/>
        <v>18.156125749892016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0.58744508365694892</v>
      </c>
      <c r="C169" s="302">
        <v>2.5797749080670238</v>
      </c>
      <c r="D169" s="302">
        <f t="shared" si="49"/>
        <v>3.1672199917239725</v>
      </c>
      <c r="E169" s="303"/>
      <c r="F169" s="302">
        <v>0.51954373056361836</v>
      </c>
      <c r="G169" s="302">
        <v>2.1770875501838782</v>
      </c>
      <c r="H169" s="302">
        <f t="shared" si="50"/>
        <v>2.6966312807474964</v>
      </c>
      <c r="I169" s="303"/>
      <c r="J169" s="302">
        <v>0.77453978483661678</v>
      </c>
      <c r="K169" s="302">
        <v>2.2746283523832824</v>
      </c>
      <c r="L169" s="302">
        <f t="shared" si="51"/>
        <v>3.0491681372198993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2.186269711488293</v>
      </c>
      <c r="C170" s="302">
        <v>3.3046662990382392</v>
      </c>
      <c r="D170" s="302">
        <f t="shared" si="49"/>
        <v>5.4909360105265321</v>
      </c>
      <c r="E170" s="303"/>
      <c r="F170" s="302">
        <v>1.8534026977581006</v>
      </c>
      <c r="G170" s="302">
        <v>2.6948524103438487</v>
      </c>
      <c r="H170" s="302">
        <f t="shared" si="50"/>
        <v>4.5482551081019498</v>
      </c>
      <c r="I170" s="303"/>
      <c r="J170" s="302">
        <v>1.8655839960517959</v>
      </c>
      <c r="K170" s="302">
        <v>2.1194395753481801</v>
      </c>
      <c r="L170" s="302">
        <f t="shared" si="51"/>
        <v>3.9850235713999762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26.277542247423053</v>
      </c>
      <c r="C172" s="311">
        <f t="shared" ref="C172:D172" si="52">SUM(C162:C170)</f>
        <v>30.452457752576883</v>
      </c>
      <c r="D172" s="311">
        <f t="shared" si="52"/>
        <v>56.729999999999947</v>
      </c>
      <c r="E172" s="311"/>
      <c r="F172" s="311">
        <f t="shared" ref="F172:H172" si="53">SUM(F162:F170)</f>
        <v>27.142709262551751</v>
      </c>
      <c r="G172" s="311">
        <f t="shared" si="53"/>
        <v>30.763290737448216</v>
      </c>
      <c r="H172" s="311">
        <f t="shared" si="53"/>
        <v>57.90599999999997</v>
      </c>
      <c r="I172" s="311"/>
      <c r="J172" s="311">
        <f t="shared" ref="J172:L172" si="54">SUM(J162:J170)</f>
        <v>26.991297615403287</v>
      </c>
      <c r="K172" s="311">
        <f t="shared" si="54"/>
        <v>31.532702384596739</v>
      </c>
      <c r="L172" s="311">
        <f t="shared" si="54"/>
        <v>58.524000000000036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0.2051752742785975</v>
      </c>
      <c r="C179" s="302">
        <v>0.85851483186018962</v>
      </c>
      <c r="D179" s="302">
        <f>SUM(B179:C179)</f>
        <v>1.0636901061387871</v>
      </c>
      <c r="E179" s="303"/>
      <c r="F179" s="302">
        <v>0.24015707665456154</v>
      </c>
      <c r="G179" s="302">
        <v>0.86928888525859904</v>
      </c>
      <c r="H179" s="302">
        <f>SUM(F179:G179)</f>
        <v>1.1094459619131607</v>
      </c>
      <c r="I179" s="303"/>
      <c r="J179" s="302">
        <v>0.30503559254890011</v>
      </c>
      <c r="K179" s="302">
        <v>0.89789932132320338</v>
      </c>
      <c r="L179" s="302">
        <f>SUM(J179:K179)</f>
        <v>1.2029349138721035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0.13266088875875762</v>
      </c>
      <c r="C180" s="302">
        <v>0.62754368551126039</v>
      </c>
      <c r="D180" s="302">
        <f t="shared" ref="D180:D187" si="55">SUM(B180:C180)</f>
        <v>0.76020457427001797</v>
      </c>
      <c r="E180" s="303"/>
      <c r="F180" s="302">
        <v>0.1847561300269342</v>
      </c>
      <c r="G180" s="302">
        <v>0.7044112982466979</v>
      </c>
      <c r="H180" s="302">
        <f t="shared" ref="H180:H187" si="56">SUM(F180:G180)</f>
        <v>0.88916742827363215</v>
      </c>
      <c r="I180" s="303"/>
      <c r="J180" s="302">
        <v>0.23589305480159367</v>
      </c>
      <c r="K180" s="302">
        <v>0.85052226368186623</v>
      </c>
      <c r="L180" s="302">
        <f t="shared" ref="L180:L187" si="57">SUM(J180:K180)</f>
        <v>1.08641531848346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0.16342745166415054</v>
      </c>
      <c r="C181" s="302">
        <v>0.6774315886133695</v>
      </c>
      <c r="D181" s="302">
        <f t="shared" si="55"/>
        <v>0.84085904027752001</v>
      </c>
      <c r="E181" s="303"/>
      <c r="F181" s="302">
        <v>0.19435412231982485</v>
      </c>
      <c r="G181" s="302">
        <v>0.69656125757787501</v>
      </c>
      <c r="H181" s="302">
        <f t="shared" si="56"/>
        <v>0.89091537989769987</v>
      </c>
      <c r="I181" s="303"/>
      <c r="J181" s="302">
        <v>0.21363420234234712</v>
      </c>
      <c r="K181" s="302">
        <v>0.66180712969452471</v>
      </c>
      <c r="L181" s="302">
        <f t="shared" si="57"/>
        <v>0.8754413320368718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0.8207717747414206</v>
      </c>
      <c r="C182" s="302">
        <v>0.60883008364529301</v>
      </c>
      <c r="D182" s="302">
        <f t="shared" si="55"/>
        <v>1.4296018583867136</v>
      </c>
      <c r="E182" s="303"/>
      <c r="F182" s="302">
        <v>0.86058093018869408</v>
      </c>
      <c r="G182" s="302">
        <v>0.62100913275536518</v>
      </c>
      <c r="H182" s="302">
        <f t="shared" si="56"/>
        <v>1.4815900629440593</v>
      </c>
      <c r="I182" s="303"/>
      <c r="J182" s="302">
        <v>0.77758001284196898</v>
      </c>
      <c r="K182" s="302">
        <v>0.63981628404857993</v>
      </c>
      <c r="L182" s="302">
        <f t="shared" si="57"/>
        <v>1.4173962968905489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2.3999833041022062E-2</v>
      </c>
      <c r="C183" s="302">
        <v>0.8776742978115144</v>
      </c>
      <c r="D183" s="302">
        <f t="shared" si="55"/>
        <v>0.90167413085253645</v>
      </c>
      <c r="E183" s="303"/>
      <c r="F183" s="302">
        <v>2.3401976146731722E-2</v>
      </c>
      <c r="G183" s="302">
        <v>0.6359132558127174</v>
      </c>
      <c r="H183" s="302">
        <f t="shared" si="56"/>
        <v>0.65931523195944908</v>
      </c>
      <c r="I183" s="303"/>
      <c r="J183" s="302">
        <v>5.2767994839227089E-2</v>
      </c>
      <c r="K183" s="302">
        <v>0.56099126456039483</v>
      </c>
      <c r="L183" s="302">
        <f t="shared" si="57"/>
        <v>0.61375925939962195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0.28504594634772401</v>
      </c>
      <c r="C184" s="302">
        <v>0.31554330459638902</v>
      </c>
      <c r="D184" s="302">
        <f t="shared" si="55"/>
        <v>0.60058925094411308</v>
      </c>
      <c r="E184" s="303"/>
      <c r="F184" s="302">
        <v>0.27780290323369872</v>
      </c>
      <c r="G184" s="302">
        <v>0.30694544565033821</v>
      </c>
      <c r="H184" s="302">
        <f t="shared" si="56"/>
        <v>0.58474834888403693</v>
      </c>
      <c r="I184" s="303"/>
      <c r="J184" s="302">
        <v>0.28765477161767139</v>
      </c>
      <c r="K184" s="302">
        <v>0.33379796745879464</v>
      </c>
      <c r="L184" s="302">
        <f t="shared" si="57"/>
        <v>0.62145273907646603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0.20166296520084312</v>
      </c>
      <c r="C185" s="302">
        <v>0.2453711203751211</v>
      </c>
      <c r="D185" s="302">
        <f t="shared" si="55"/>
        <v>0.44703408557596425</v>
      </c>
      <c r="E185" s="303"/>
      <c r="F185" s="302">
        <v>0.21059936429785525</v>
      </c>
      <c r="G185" s="302">
        <v>0.22047215654356639</v>
      </c>
      <c r="H185" s="302">
        <f t="shared" si="56"/>
        <v>0.43107152084142164</v>
      </c>
      <c r="I185" s="303"/>
      <c r="J185" s="302">
        <v>0.24794457126609382</v>
      </c>
      <c r="K185" s="302">
        <v>0.27477289490886525</v>
      </c>
      <c r="L185" s="302">
        <f t="shared" si="57"/>
        <v>0.52271746617495907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0.17745190113433687</v>
      </c>
      <c r="C186" s="302">
        <v>3.3774474167778519</v>
      </c>
      <c r="D186" s="302">
        <f t="shared" si="55"/>
        <v>3.5548993179121888</v>
      </c>
      <c r="E186" s="303"/>
      <c r="F186" s="302">
        <v>0.14928791634407348</v>
      </c>
      <c r="G186" s="302">
        <v>2.8182216084700316</v>
      </c>
      <c r="H186" s="302">
        <f t="shared" si="56"/>
        <v>2.9675095248141052</v>
      </c>
      <c r="I186" s="303"/>
      <c r="J186" s="302">
        <v>0.26151680198223892</v>
      </c>
      <c r="K186" s="302">
        <v>2.7295895441339986</v>
      </c>
      <c r="L186" s="302">
        <f t="shared" si="57"/>
        <v>2.9911063461162373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0.38510930906209817</v>
      </c>
      <c r="C187" s="302">
        <v>1.6273383265800607</v>
      </c>
      <c r="D187" s="302">
        <f t="shared" si="55"/>
        <v>2.0124476356421588</v>
      </c>
      <c r="E187" s="303"/>
      <c r="F187" s="302">
        <v>0.34396467208872461</v>
      </c>
      <c r="G187" s="302">
        <v>1.0992718683837137</v>
      </c>
      <c r="H187" s="302">
        <f t="shared" si="56"/>
        <v>1.4432365404724383</v>
      </c>
      <c r="I187" s="303"/>
      <c r="J187" s="302">
        <v>0.33936620585166566</v>
      </c>
      <c r="K187" s="302">
        <v>0.83741012209808874</v>
      </c>
      <c r="L187" s="302">
        <f t="shared" si="57"/>
        <v>1.1767763279497543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2.3953053442289503</v>
      </c>
      <c r="C189" s="311">
        <f t="shared" ref="C189:D189" si="58">SUM(C179:C187)</f>
        <v>9.2156946557710491</v>
      </c>
      <c r="D189" s="311">
        <f t="shared" si="58"/>
        <v>11.611000000000001</v>
      </c>
      <c r="E189" s="311"/>
      <c r="F189" s="311">
        <f t="shared" ref="F189:H189" si="59">SUM(F179:F187)</f>
        <v>2.4849050913010986</v>
      </c>
      <c r="G189" s="311">
        <f t="shared" si="59"/>
        <v>7.972094908698903</v>
      </c>
      <c r="H189" s="311">
        <f t="shared" si="59"/>
        <v>10.457000000000004</v>
      </c>
      <c r="I189" s="311"/>
      <c r="J189" s="311">
        <f t="shared" ref="J189:L189" si="60">SUM(J179:J187)</f>
        <v>2.7213932080917065</v>
      </c>
      <c r="K189" s="311">
        <f t="shared" si="60"/>
        <v>7.7866067919083157</v>
      </c>
      <c r="L189" s="311">
        <f t="shared" si="60"/>
        <v>10.508000000000022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2.1513710383629849</v>
      </c>
      <c r="C196" s="302">
        <v>3.2887345615737278</v>
      </c>
      <c r="D196" s="302">
        <f>SUM(B196:C196)</f>
        <v>5.4401055999367127</v>
      </c>
      <c r="E196" s="303"/>
      <c r="F196" s="302">
        <v>2.6397901729894007</v>
      </c>
      <c r="G196" s="302">
        <v>3.5013822738319256</v>
      </c>
      <c r="H196" s="302">
        <f>SUM(F196:G196)</f>
        <v>6.1411724468213258</v>
      </c>
      <c r="I196" s="303"/>
      <c r="J196" s="302">
        <v>3.3522605800552854</v>
      </c>
      <c r="K196" s="302">
        <v>4.7507862387249489</v>
      </c>
      <c r="L196" s="302">
        <f>SUM(J196:K196)</f>
        <v>8.1030468187802338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0.47631911840436603</v>
      </c>
      <c r="C197" s="302">
        <v>0.68338276027224287</v>
      </c>
      <c r="D197" s="302">
        <f t="shared" ref="D197:D204" si="61">SUM(B197:C197)</f>
        <v>1.1597018786766089</v>
      </c>
      <c r="E197" s="303"/>
      <c r="F197" s="302">
        <v>0.65799710716013315</v>
      </c>
      <c r="G197" s="302">
        <v>0.89556362743497853</v>
      </c>
      <c r="H197" s="302">
        <f t="shared" ref="H197:H204" si="62">SUM(F197:G197)</f>
        <v>1.5535607345951117</v>
      </c>
      <c r="I197" s="303"/>
      <c r="J197" s="302">
        <v>0.77091798549271773</v>
      </c>
      <c r="K197" s="302">
        <v>1.0587354808612706</v>
      </c>
      <c r="L197" s="302">
        <f t="shared" ref="L197:L204" si="63">SUM(J197:K197)</f>
        <v>1.8296534663539883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0.55523168567399128</v>
      </c>
      <c r="C198" s="302">
        <v>0.54218877572899649</v>
      </c>
      <c r="D198" s="302">
        <f t="shared" si="61"/>
        <v>1.0974204614029879</v>
      </c>
      <c r="E198" s="303"/>
      <c r="F198" s="302">
        <v>0.71927509237070264</v>
      </c>
      <c r="G198" s="302">
        <v>0.67301746895874548</v>
      </c>
      <c r="H198" s="302">
        <f t="shared" si="62"/>
        <v>1.3922925613294481</v>
      </c>
      <c r="I198" s="303"/>
      <c r="J198" s="302">
        <v>0.90038456194671623</v>
      </c>
      <c r="K198" s="302">
        <v>0.6749293407332656</v>
      </c>
      <c r="L198" s="302">
        <f t="shared" si="63"/>
        <v>1.5753139026799818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1.3049759915903498</v>
      </c>
      <c r="C199" s="302">
        <v>0.63956532439053815</v>
      </c>
      <c r="D199" s="302">
        <f t="shared" si="61"/>
        <v>1.944541315980888</v>
      </c>
      <c r="E199" s="303"/>
      <c r="F199" s="302">
        <v>1.4575315232854715</v>
      </c>
      <c r="G199" s="302">
        <v>0.6745695964926639</v>
      </c>
      <c r="H199" s="302">
        <f t="shared" si="62"/>
        <v>2.1321011197781354</v>
      </c>
      <c r="I199" s="303"/>
      <c r="J199" s="302">
        <v>1.7384337126713203</v>
      </c>
      <c r="K199" s="302">
        <v>0.95353433883673966</v>
      </c>
      <c r="L199" s="302">
        <f t="shared" si="63"/>
        <v>2.6919680515080602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1.5191505626547464</v>
      </c>
      <c r="C200" s="302">
        <v>2.5144971278567532</v>
      </c>
      <c r="D200" s="302">
        <f t="shared" si="61"/>
        <v>4.0336476905114997</v>
      </c>
      <c r="E200" s="303"/>
      <c r="F200" s="302">
        <v>1.572565013902413</v>
      </c>
      <c r="G200" s="302">
        <v>2.1951808567238422</v>
      </c>
      <c r="H200" s="302">
        <f t="shared" si="62"/>
        <v>3.7677458706262552</v>
      </c>
      <c r="I200" s="303"/>
      <c r="J200" s="302">
        <v>1.6524793833437974</v>
      </c>
      <c r="K200" s="302">
        <v>1.9331573701222284</v>
      </c>
      <c r="L200" s="302">
        <f t="shared" si="63"/>
        <v>3.5856367534660256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1.1884062171680294</v>
      </c>
      <c r="C201" s="302">
        <v>0.28376301685946065</v>
      </c>
      <c r="D201" s="302">
        <f t="shared" si="61"/>
        <v>1.4721692340274901</v>
      </c>
      <c r="E201" s="303"/>
      <c r="F201" s="302">
        <v>1.2499538927170415</v>
      </c>
      <c r="G201" s="302">
        <v>0.36763935301058842</v>
      </c>
      <c r="H201" s="302">
        <f t="shared" si="62"/>
        <v>1.6175932457276299</v>
      </c>
      <c r="I201" s="303"/>
      <c r="J201" s="302">
        <v>1.5763543248311429</v>
      </c>
      <c r="K201" s="302">
        <v>0.42148230224550071</v>
      </c>
      <c r="L201" s="302">
        <f t="shared" si="63"/>
        <v>1.9978366270766437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1.8426111940761414</v>
      </c>
      <c r="C202" s="302">
        <v>1.3737173982746305</v>
      </c>
      <c r="D202" s="302">
        <f t="shared" si="61"/>
        <v>3.2163285923507718</v>
      </c>
      <c r="E202" s="303"/>
      <c r="F202" s="302">
        <v>2.1420000079520758</v>
      </c>
      <c r="G202" s="302">
        <v>1.5591677716328398</v>
      </c>
      <c r="H202" s="302">
        <f t="shared" si="62"/>
        <v>3.7011677795849156</v>
      </c>
      <c r="I202" s="303"/>
      <c r="J202" s="302">
        <v>2.7689141757810218</v>
      </c>
      <c r="K202" s="302">
        <v>1.9369494107888141</v>
      </c>
      <c r="L202" s="302">
        <f t="shared" si="63"/>
        <v>4.7058635865698362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0.18225657980974846</v>
      </c>
      <c r="C203" s="302">
        <v>0.67155016561876379</v>
      </c>
      <c r="D203" s="302">
        <f t="shared" si="61"/>
        <v>0.85380674542851231</v>
      </c>
      <c r="E203" s="303"/>
      <c r="F203" s="302">
        <v>0.17150411455798581</v>
      </c>
      <c r="G203" s="302">
        <v>0.87845171852762804</v>
      </c>
      <c r="H203" s="302">
        <f t="shared" si="62"/>
        <v>1.0499558330856138</v>
      </c>
      <c r="I203" s="303"/>
      <c r="J203" s="302">
        <v>0.49614185142665579</v>
      </c>
      <c r="K203" s="302">
        <v>1.2091163000054874</v>
      </c>
      <c r="L203" s="302">
        <f t="shared" si="63"/>
        <v>1.7052581514321432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7.9372001424547607</v>
      </c>
      <c r="C204" s="302">
        <v>4.6510783392297208</v>
      </c>
      <c r="D204" s="302">
        <f t="shared" si="61"/>
        <v>12.588278481684481</v>
      </c>
      <c r="E204" s="303"/>
      <c r="F204" s="302">
        <v>8.9162572272182228</v>
      </c>
      <c r="G204" s="302">
        <v>5.7781531812333311</v>
      </c>
      <c r="H204" s="302">
        <f t="shared" si="62"/>
        <v>14.694410408451553</v>
      </c>
      <c r="I204" s="303"/>
      <c r="J204" s="302">
        <v>9.4136141439691254</v>
      </c>
      <c r="K204" s="302">
        <v>6.1818084981639245</v>
      </c>
      <c r="L204" s="302">
        <f t="shared" si="63"/>
        <v>15.59542264213305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17.15752253019512</v>
      </c>
      <c r="C206" s="311">
        <f t="shared" ref="C206:D206" si="64">SUM(C196:C204)</f>
        <v>14.648477469804835</v>
      </c>
      <c r="D206" s="311">
        <f t="shared" si="64"/>
        <v>31.805999999999955</v>
      </c>
      <c r="E206" s="311"/>
      <c r="F206" s="311">
        <f t="shared" ref="F206:H206" si="65">SUM(F196:F204)</f>
        <v>19.526874152153447</v>
      </c>
      <c r="G206" s="311">
        <f t="shared" si="65"/>
        <v>16.523125847846543</v>
      </c>
      <c r="H206" s="311">
        <f t="shared" si="65"/>
        <v>36.049999999999997</v>
      </c>
      <c r="I206" s="311"/>
      <c r="J206" s="311">
        <f t="shared" ref="J206:L206" si="66">SUM(J196:J204)</f>
        <v>22.669500719517785</v>
      </c>
      <c r="K206" s="311">
        <f t="shared" si="66"/>
        <v>19.120499280482179</v>
      </c>
      <c r="L206" s="311">
        <f t="shared" si="66"/>
        <v>41.789999999999964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6.6873213536569998E-2</v>
      </c>
      <c r="C213" s="302">
        <v>0.16125499709633961</v>
      </c>
      <c r="D213" s="302">
        <f>SUM(B213:C213)</f>
        <v>0.22812821063290961</v>
      </c>
      <c r="E213" s="303"/>
      <c r="F213" s="302">
        <v>0.10269448076134285</v>
      </c>
      <c r="G213" s="302">
        <v>0.20285019842232163</v>
      </c>
      <c r="H213" s="302">
        <f>SUM(F213:G213)</f>
        <v>0.30554467918366446</v>
      </c>
      <c r="I213" s="303"/>
      <c r="J213" s="302">
        <v>0.10214130262263418</v>
      </c>
      <c r="K213" s="302">
        <v>0.21471436585019227</v>
      </c>
      <c r="L213" s="302">
        <f>SUM(J213:K213)</f>
        <v>0.31685566847282642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0.12353482206002096</v>
      </c>
      <c r="C214" s="302">
        <v>0.20714579569847433</v>
      </c>
      <c r="D214" s="302">
        <f t="shared" ref="D214:D221" si="67">SUM(B214:C214)</f>
        <v>0.33068061775849528</v>
      </c>
      <c r="E214" s="303"/>
      <c r="F214" s="302">
        <v>0.19187956942116932</v>
      </c>
      <c r="G214" s="302">
        <v>0.28300606513833365</v>
      </c>
      <c r="H214" s="302">
        <f t="shared" ref="H214:H221" si="68">SUM(F214:G214)</f>
        <v>0.47488563455950294</v>
      </c>
      <c r="I214" s="303"/>
      <c r="J214" s="302">
        <v>0.2022804324115462</v>
      </c>
      <c r="K214" s="302">
        <v>0.30178058793691614</v>
      </c>
      <c r="L214" s="302">
        <f t="shared" ref="L214:L221" si="69">SUM(J214:K214)</f>
        <v>0.50406102034846234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0.22053880979769516</v>
      </c>
      <c r="C215" s="302">
        <v>0.21024417998711561</v>
      </c>
      <c r="D215" s="302">
        <f t="shared" si="67"/>
        <v>0.43078298978481078</v>
      </c>
      <c r="E215" s="303"/>
      <c r="F215" s="302">
        <v>0.32085034665253487</v>
      </c>
      <c r="G215" s="302">
        <v>0.23223615332054071</v>
      </c>
      <c r="H215" s="302">
        <f t="shared" si="68"/>
        <v>0.55308649997307557</v>
      </c>
      <c r="I215" s="303"/>
      <c r="J215" s="302">
        <v>0.30521770307159979</v>
      </c>
      <c r="K215" s="302">
        <v>0.20399235536204713</v>
      </c>
      <c r="L215" s="302">
        <f t="shared" si="69"/>
        <v>0.50921005843364697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0.12103794234634259</v>
      </c>
      <c r="C216" s="302">
        <v>3.5619294408515474E-2</v>
      </c>
      <c r="D216" s="302">
        <f t="shared" si="67"/>
        <v>0.15665723675485807</v>
      </c>
      <c r="E216" s="303"/>
      <c r="F216" s="302">
        <v>0.13620252587118509</v>
      </c>
      <c r="G216" s="302">
        <v>5.2062517366958952E-2</v>
      </c>
      <c r="H216" s="302">
        <f t="shared" si="68"/>
        <v>0.18826504323814403</v>
      </c>
      <c r="I216" s="303"/>
      <c r="J216" s="302">
        <v>8.3886567396162487E-2</v>
      </c>
      <c r="K216" s="302">
        <v>4.0473119404261473E-2</v>
      </c>
      <c r="L216" s="302">
        <f t="shared" si="69"/>
        <v>0.12435968680042396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2.7015315137824472E-2</v>
      </c>
      <c r="C217" s="302">
        <v>0.17458437144145972</v>
      </c>
      <c r="D217" s="302">
        <f t="shared" si="67"/>
        <v>0.20159968657928418</v>
      </c>
      <c r="E217" s="303"/>
      <c r="F217" s="302">
        <v>3.693069223377677E-2</v>
      </c>
      <c r="G217" s="302">
        <v>0.15020208170679791</v>
      </c>
      <c r="H217" s="302">
        <f t="shared" si="68"/>
        <v>0.18713277394057468</v>
      </c>
      <c r="I217" s="303"/>
      <c r="J217" s="302">
        <v>4.881677761722452E-2</v>
      </c>
      <c r="K217" s="302">
        <v>0.12120803317437802</v>
      </c>
      <c r="L217" s="302">
        <f t="shared" si="69"/>
        <v>0.17002481079160253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6.0859455488128614E-2</v>
      </c>
      <c r="C218" s="302">
        <v>2.8040091590130014E-2</v>
      </c>
      <c r="D218" s="302">
        <f t="shared" si="67"/>
        <v>8.8899547078258631E-2</v>
      </c>
      <c r="E218" s="303"/>
      <c r="F218" s="302">
        <v>6.4319696778240204E-2</v>
      </c>
      <c r="G218" s="302">
        <v>3.6277732292627388E-2</v>
      </c>
      <c r="H218" s="302">
        <f t="shared" si="68"/>
        <v>0.10059742907086759</v>
      </c>
      <c r="I218" s="303"/>
      <c r="J218" s="302">
        <v>5.8743935463896571E-2</v>
      </c>
      <c r="K218" s="302">
        <v>3.9051183373588857E-2</v>
      </c>
      <c r="L218" s="302">
        <f t="shared" si="69"/>
        <v>9.7795118837485429E-2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4.3377478896100906E-2</v>
      </c>
      <c r="C219" s="302">
        <v>4.0416084565371581E-2</v>
      </c>
      <c r="D219" s="302">
        <f t="shared" si="67"/>
        <v>8.3793563461472487E-2</v>
      </c>
      <c r="E219" s="303"/>
      <c r="F219" s="302">
        <v>4.7236694503454649E-2</v>
      </c>
      <c r="G219" s="302">
        <v>4.7585240959072607E-2</v>
      </c>
      <c r="H219" s="302">
        <f t="shared" si="68"/>
        <v>9.4821935462527263E-2</v>
      </c>
      <c r="I219" s="303"/>
      <c r="J219" s="302">
        <v>3.9878409505549092E-2</v>
      </c>
      <c r="K219" s="302">
        <v>5.3996074334758261E-2</v>
      </c>
      <c r="L219" s="302">
        <f t="shared" si="69"/>
        <v>9.387448384030736E-2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7.5607172214335883E-3</v>
      </c>
      <c r="C220" s="302">
        <v>3.4917553955953431E-2</v>
      </c>
      <c r="D220" s="302">
        <f t="shared" si="67"/>
        <v>4.247827117738702E-2</v>
      </c>
      <c r="E220" s="303"/>
      <c r="F220" s="302">
        <v>7.8790847034768997E-3</v>
      </c>
      <c r="G220" s="302">
        <v>4.4810122685484101E-2</v>
      </c>
      <c r="H220" s="302">
        <f t="shared" si="68"/>
        <v>5.2689207388961004E-2</v>
      </c>
      <c r="I220" s="303"/>
      <c r="J220" s="302">
        <v>5.5071111237632933E-3</v>
      </c>
      <c r="K220" s="302">
        <v>4.2710196588014816E-2</v>
      </c>
      <c r="L220" s="302">
        <f t="shared" si="69"/>
        <v>4.821730771177811E-2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7.0010950916188947E-2</v>
      </c>
      <c r="C221" s="302">
        <v>0.12396892585633426</v>
      </c>
      <c r="D221" s="302">
        <f t="shared" si="67"/>
        <v>0.19397987677252321</v>
      </c>
      <c r="E221" s="303"/>
      <c r="F221" s="302">
        <v>5.9394718254705346E-2</v>
      </c>
      <c r="G221" s="302">
        <v>0.13058207892797802</v>
      </c>
      <c r="H221" s="302">
        <f t="shared" si="68"/>
        <v>0.18997679718268337</v>
      </c>
      <c r="I221" s="303"/>
      <c r="J221" s="302">
        <v>4.4880276297733133E-2</v>
      </c>
      <c r="K221" s="302">
        <v>0.10372156846573351</v>
      </c>
      <c r="L221" s="302">
        <f t="shared" si="69"/>
        <v>0.14860184476346663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0.7408087054003053</v>
      </c>
      <c r="C223" s="311">
        <f t="shared" ref="C223:D223" si="70">SUM(C213:C221)</f>
        <v>1.0161912945996943</v>
      </c>
      <c r="D223" s="311">
        <f t="shared" si="70"/>
        <v>1.756999999999999</v>
      </c>
      <c r="E223" s="311"/>
      <c r="F223" s="311">
        <f t="shared" ref="F223:H223" si="71">SUM(F213:F221)</f>
        <v>0.96738780917988598</v>
      </c>
      <c r="G223" s="311">
        <f t="shared" si="71"/>
        <v>1.1796121908201149</v>
      </c>
      <c r="H223" s="311">
        <f t="shared" si="71"/>
        <v>2.1470000000000011</v>
      </c>
      <c r="I223" s="311"/>
      <c r="J223" s="311">
        <f t="shared" ref="J223:L223" si="72">SUM(J213:J221)</f>
        <v>0.8913525155101093</v>
      </c>
      <c r="K223" s="311">
        <f t="shared" si="72"/>
        <v>1.1216474844898905</v>
      </c>
      <c r="L223" s="311">
        <f t="shared" si="72"/>
        <v>2.0129999999999995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0.33018969811808485</v>
      </c>
      <c r="C230" s="302">
        <v>1.0330800774792508</v>
      </c>
      <c r="D230" s="302">
        <f>SUM(B230:C230)</f>
        <v>1.3632697755973355</v>
      </c>
      <c r="E230" s="303"/>
      <c r="F230" s="302">
        <v>0.3262960474214382</v>
      </c>
      <c r="G230" s="302">
        <v>0.95344272194120938</v>
      </c>
      <c r="H230" s="302">
        <f>SUM(F230:G230)</f>
        <v>1.2797387693626476</v>
      </c>
      <c r="I230" s="303"/>
      <c r="J230" s="302">
        <v>0.39891181026372891</v>
      </c>
      <c r="K230" s="302">
        <v>1.0132417231466386</v>
      </c>
      <c r="L230" s="302">
        <f>SUM(J230:K230)</f>
        <v>1.4121535334103674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0.61597998416215827</v>
      </c>
      <c r="C231" s="302">
        <v>2.9457549009042951</v>
      </c>
      <c r="D231" s="302">
        <f t="shared" ref="D231:D238" si="73">SUM(B231:C231)</f>
        <v>3.5617348850664534</v>
      </c>
      <c r="E231" s="303"/>
      <c r="F231" s="302">
        <v>0.67739657371580797</v>
      </c>
      <c r="G231" s="302">
        <v>2.8487174237765207</v>
      </c>
      <c r="H231" s="302">
        <f t="shared" ref="H231:H238" si="74">SUM(F231:G231)</f>
        <v>3.5261139974923288</v>
      </c>
      <c r="I231" s="303"/>
      <c r="J231" s="302">
        <v>0.87571976334454094</v>
      </c>
      <c r="K231" s="302">
        <v>3.2942344206966263</v>
      </c>
      <c r="L231" s="302">
        <f t="shared" ref="L231:L238" si="75">SUM(J231:K231)</f>
        <v>4.1699541840411669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0.47445197118395271</v>
      </c>
      <c r="C232" s="302">
        <v>0.98210609385011638</v>
      </c>
      <c r="D232" s="302">
        <f t="shared" si="73"/>
        <v>1.456558065034069</v>
      </c>
      <c r="E232" s="303"/>
      <c r="F232" s="302">
        <v>0.45112821384302265</v>
      </c>
      <c r="G232" s="302">
        <v>0.91412438690672182</v>
      </c>
      <c r="H232" s="302">
        <f t="shared" si="74"/>
        <v>1.3652526007497445</v>
      </c>
      <c r="I232" s="303"/>
      <c r="J232" s="302">
        <v>0.50794308968009316</v>
      </c>
      <c r="K232" s="302">
        <v>0.94071975392952001</v>
      </c>
      <c r="L232" s="302">
        <f t="shared" si="75"/>
        <v>1.4486628436096132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0.4460007762411981</v>
      </c>
      <c r="C233" s="302">
        <v>0.16921209223048544</v>
      </c>
      <c r="D233" s="302">
        <f t="shared" si="73"/>
        <v>0.61521286847168355</v>
      </c>
      <c r="E233" s="303"/>
      <c r="F233" s="302">
        <v>0.3138476106968226</v>
      </c>
      <c r="G233" s="302">
        <v>0.16182893213461327</v>
      </c>
      <c r="H233" s="302">
        <f t="shared" si="74"/>
        <v>0.4756765428314359</v>
      </c>
      <c r="I233" s="303"/>
      <c r="J233" s="302">
        <v>0.24027369771352383</v>
      </c>
      <c r="K233" s="302">
        <v>0.15900723032811268</v>
      </c>
      <c r="L233" s="302">
        <f t="shared" si="75"/>
        <v>0.39928092804163651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3.4262374611162209E-2</v>
      </c>
      <c r="C234" s="302">
        <v>0.69559785134909879</v>
      </c>
      <c r="D234" s="302">
        <f t="shared" si="73"/>
        <v>0.72986022596026101</v>
      </c>
      <c r="E234" s="303"/>
      <c r="F234" s="302">
        <v>3.1825309665547953E-2</v>
      </c>
      <c r="G234" s="302">
        <v>0.41640030978381015</v>
      </c>
      <c r="H234" s="302">
        <f t="shared" si="74"/>
        <v>0.44822561944935813</v>
      </c>
      <c r="I234" s="303"/>
      <c r="J234" s="302">
        <v>5.4510295926960155E-2</v>
      </c>
      <c r="K234" s="302">
        <v>0.39240737167520445</v>
      </c>
      <c r="L234" s="302">
        <f t="shared" si="75"/>
        <v>0.44691766760216461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0.1437676755193395</v>
      </c>
      <c r="C235" s="302">
        <v>0.1362793314655763</v>
      </c>
      <c r="D235" s="302">
        <f t="shared" si="73"/>
        <v>0.2800470069849158</v>
      </c>
      <c r="E235" s="303"/>
      <c r="F235" s="302">
        <v>9.9763306562290321E-2</v>
      </c>
      <c r="G235" s="302">
        <v>0.11899550277050415</v>
      </c>
      <c r="H235" s="302">
        <f t="shared" si="74"/>
        <v>0.21875880933279446</v>
      </c>
      <c r="I235" s="303"/>
      <c r="J235" s="302">
        <v>0.12606500088325875</v>
      </c>
      <c r="K235" s="302">
        <v>0.18633676381091877</v>
      </c>
      <c r="L235" s="302">
        <f t="shared" si="75"/>
        <v>0.31240176469417752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0.20701091870371016</v>
      </c>
      <c r="C236" s="302">
        <v>0.17978642518389149</v>
      </c>
      <c r="D236" s="302">
        <f t="shared" si="73"/>
        <v>0.38679734388760167</v>
      </c>
      <c r="E236" s="303"/>
      <c r="F236" s="302">
        <v>0.13275587201820588</v>
      </c>
      <c r="G236" s="302">
        <v>0.14380781690058478</v>
      </c>
      <c r="H236" s="302">
        <f t="shared" si="74"/>
        <v>0.27656368891879068</v>
      </c>
      <c r="I236" s="303"/>
      <c r="J236" s="302">
        <v>0.15316710577983286</v>
      </c>
      <c r="K236" s="302">
        <v>0.21158640206509932</v>
      </c>
      <c r="L236" s="302">
        <f t="shared" si="75"/>
        <v>0.36475350784493221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3.3754514844822996E-2</v>
      </c>
      <c r="C237" s="302">
        <v>0.10738524622626175</v>
      </c>
      <c r="D237" s="302">
        <f t="shared" si="73"/>
        <v>0.14113976107108475</v>
      </c>
      <c r="E237" s="303"/>
      <c r="F237" s="302">
        <v>1.9699784218390564E-2</v>
      </c>
      <c r="G237" s="302">
        <v>8.4756116819342864E-2</v>
      </c>
      <c r="H237" s="302">
        <f t="shared" si="74"/>
        <v>0.10445590103773343</v>
      </c>
      <c r="I237" s="303"/>
      <c r="J237" s="302">
        <v>2.8676557776833086E-2</v>
      </c>
      <c r="K237" s="302">
        <v>0.10749891104950554</v>
      </c>
      <c r="L237" s="302">
        <f t="shared" si="75"/>
        <v>0.13617546882633863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0.14695896380806245</v>
      </c>
      <c r="C238" s="302">
        <v>0.20242110411851499</v>
      </c>
      <c r="D238" s="302">
        <f t="shared" si="73"/>
        <v>0.34938006792657744</v>
      </c>
      <c r="E238" s="303"/>
      <c r="F238" s="302">
        <v>6.4785828316347216E-2</v>
      </c>
      <c r="G238" s="302">
        <v>0.10942824250882352</v>
      </c>
      <c r="H238" s="302">
        <f t="shared" si="74"/>
        <v>0.17421407082517074</v>
      </c>
      <c r="I238" s="303"/>
      <c r="J238" s="302">
        <v>8.1614207401076222E-2</v>
      </c>
      <c r="K238" s="302">
        <v>0.10208589452854028</v>
      </c>
      <c r="L238" s="302">
        <f t="shared" si="75"/>
        <v>0.1837001019296165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2.4323768771924912</v>
      </c>
      <c r="C240" s="311">
        <f t="shared" ref="C240:D240" si="76">SUM(C230:C238)</f>
        <v>6.4516231228074901</v>
      </c>
      <c r="D240" s="311">
        <f t="shared" si="76"/>
        <v>8.8839999999999826</v>
      </c>
      <c r="E240" s="311"/>
      <c r="F240" s="311">
        <f t="shared" ref="F240:H240" si="77">SUM(F230:F238)</f>
        <v>2.1174985464578731</v>
      </c>
      <c r="G240" s="311">
        <f t="shared" si="77"/>
        <v>5.7515014535421312</v>
      </c>
      <c r="H240" s="311">
        <f t="shared" si="77"/>
        <v>7.8690000000000042</v>
      </c>
      <c r="I240" s="311"/>
      <c r="J240" s="311">
        <f t="shared" ref="J240:L240" si="78">SUM(J230:J238)</f>
        <v>2.4668815287698482</v>
      </c>
      <c r="K240" s="311">
        <f t="shared" si="78"/>
        <v>6.4071184712301656</v>
      </c>
      <c r="L240" s="311">
        <f t="shared" si="78"/>
        <v>8.8740000000000148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0.85141193803514559</v>
      </c>
      <c r="C247" s="302">
        <v>1.7215214728663788</v>
      </c>
      <c r="D247" s="302">
        <f>SUM(B247:C247)</f>
        <v>2.5729334109015243</v>
      </c>
      <c r="E247" s="303"/>
      <c r="F247" s="302">
        <v>1.1015570151085421</v>
      </c>
      <c r="G247" s="302">
        <v>1.8242131973572471</v>
      </c>
      <c r="H247" s="302">
        <f>SUM(F247:G247)</f>
        <v>2.9257702124657889</v>
      </c>
      <c r="I247" s="303"/>
      <c r="J247" s="302">
        <v>1.2778857122252529</v>
      </c>
      <c r="K247" s="302">
        <v>1.6897680446784633</v>
      </c>
      <c r="L247" s="302">
        <f>SUM(J247:K247)</f>
        <v>2.967653756903716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0.99965504018890416</v>
      </c>
      <c r="C248" s="302">
        <v>1.9598912721287101</v>
      </c>
      <c r="D248" s="302">
        <f t="shared" ref="D248:D255" si="79">SUM(B248:C248)</f>
        <v>2.959546312317614</v>
      </c>
      <c r="E248" s="303"/>
      <c r="F248" s="302">
        <v>1.4928426962828831</v>
      </c>
      <c r="G248" s="302">
        <v>2.3569699121612913</v>
      </c>
      <c r="H248" s="302">
        <f t="shared" ref="H248:H255" si="80">SUM(F248:G248)</f>
        <v>3.8498126084441742</v>
      </c>
      <c r="I248" s="303"/>
      <c r="J248" s="302">
        <v>1.8241449419209199</v>
      </c>
      <c r="K248" s="302">
        <v>2.7250157094102687</v>
      </c>
      <c r="L248" s="302">
        <f t="shared" ref="L248:L255" si="81">SUM(J248:K248)</f>
        <v>4.5491606513311886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1.3619322567319614</v>
      </c>
      <c r="C249" s="302">
        <v>1.9836550477641814</v>
      </c>
      <c r="D249" s="302">
        <f t="shared" si="79"/>
        <v>3.3455873044961431</v>
      </c>
      <c r="E249" s="303"/>
      <c r="F249" s="302">
        <v>1.6773870733631275</v>
      </c>
      <c r="G249" s="302">
        <v>2.0758361621741077</v>
      </c>
      <c r="H249" s="302">
        <f t="shared" si="80"/>
        <v>3.7532232355372352</v>
      </c>
      <c r="I249" s="303"/>
      <c r="J249" s="302">
        <v>1.7083034446066638</v>
      </c>
      <c r="K249" s="302">
        <v>1.7811665882977721</v>
      </c>
      <c r="L249" s="302">
        <f t="shared" si="81"/>
        <v>3.4894700329044359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3.1991504762976333</v>
      </c>
      <c r="C250" s="302">
        <v>1.0876658494346179</v>
      </c>
      <c r="D250" s="302">
        <f t="shared" si="79"/>
        <v>4.2868163257322509</v>
      </c>
      <c r="E250" s="303"/>
      <c r="F250" s="302">
        <v>3.1130897126152344</v>
      </c>
      <c r="G250" s="302">
        <v>1.1343016924361382</v>
      </c>
      <c r="H250" s="302">
        <f t="shared" si="80"/>
        <v>4.2473914050513724</v>
      </c>
      <c r="I250" s="303"/>
      <c r="J250" s="302">
        <v>2.176611575324503</v>
      </c>
      <c r="K250" s="302">
        <v>0.97831710411682027</v>
      </c>
      <c r="L250" s="302">
        <f t="shared" si="81"/>
        <v>3.1549286794413232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3.9083413445380778E-2</v>
      </c>
      <c r="C251" s="302">
        <v>0.26324854460550012</v>
      </c>
      <c r="D251" s="302">
        <f t="shared" si="79"/>
        <v>0.30233195805088092</v>
      </c>
      <c r="E251" s="303"/>
      <c r="F251" s="302">
        <v>4.4226382848659256E-2</v>
      </c>
      <c r="G251" s="302">
        <v>0.1616444531066599</v>
      </c>
      <c r="H251" s="302">
        <f t="shared" si="80"/>
        <v>0.20587083595531916</v>
      </c>
      <c r="I251" s="303"/>
      <c r="J251" s="302">
        <v>7.0305304820855175E-2</v>
      </c>
      <c r="K251" s="302">
        <v>0.14106325584240814</v>
      </c>
      <c r="L251" s="302">
        <f t="shared" si="81"/>
        <v>0.21136856066326332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4.7908104685008245E-2</v>
      </c>
      <c r="C252" s="302">
        <v>6.1762294528116178E-2</v>
      </c>
      <c r="D252" s="302">
        <f t="shared" si="79"/>
        <v>0.10967039921312442</v>
      </c>
      <c r="E252" s="303"/>
      <c r="F252" s="302">
        <v>6.0464664882967041E-2</v>
      </c>
      <c r="G252" s="302">
        <v>6.0104296261715366E-2</v>
      </c>
      <c r="H252" s="302">
        <f t="shared" si="80"/>
        <v>0.12056896114468241</v>
      </c>
      <c r="I252" s="303"/>
      <c r="J252" s="302">
        <v>6.3514389033461391E-2</v>
      </c>
      <c r="K252" s="302">
        <v>7.8373850400762113E-2</v>
      </c>
      <c r="L252" s="302">
        <f t="shared" si="81"/>
        <v>0.14188823943422352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0.68667517570276604</v>
      </c>
      <c r="C253" s="302">
        <v>0.40806412854432778</v>
      </c>
      <c r="D253" s="302">
        <f t="shared" si="79"/>
        <v>1.0947393042470939</v>
      </c>
      <c r="E253" s="303"/>
      <c r="F253" s="302">
        <v>0.74618607541685422</v>
      </c>
      <c r="G253" s="302">
        <v>0.35707347002714029</v>
      </c>
      <c r="H253" s="302">
        <f t="shared" si="80"/>
        <v>1.1032595454439944</v>
      </c>
      <c r="I253" s="303"/>
      <c r="J253" s="302">
        <v>0.79064866525640043</v>
      </c>
      <c r="K253" s="302">
        <v>0.41937821998756558</v>
      </c>
      <c r="L253" s="302">
        <f t="shared" si="81"/>
        <v>1.210026885243966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3.1291569575930274E-2</v>
      </c>
      <c r="C254" s="302">
        <v>9.3343187383961468E-2</v>
      </c>
      <c r="D254" s="302">
        <f t="shared" si="79"/>
        <v>0.12463475695989173</v>
      </c>
      <c r="E254" s="303"/>
      <c r="F254" s="302">
        <v>2.5818817671338843E-2</v>
      </c>
      <c r="G254" s="302">
        <v>6.5082656577977432E-2</v>
      </c>
      <c r="H254" s="302">
        <f t="shared" si="80"/>
        <v>9.0901474249316272E-2</v>
      </c>
      <c r="I254" s="303"/>
      <c r="J254" s="302">
        <v>4.3140125323633538E-2</v>
      </c>
      <c r="K254" s="302">
        <v>8.0866224314759177E-2</v>
      </c>
      <c r="L254" s="302">
        <f t="shared" si="81"/>
        <v>0.12400634963839272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0.10506495707288982</v>
      </c>
      <c r="C255" s="302">
        <v>0.15867527100858239</v>
      </c>
      <c r="D255" s="302">
        <f t="shared" si="79"/>
        <v>0.26374022808147224</v>
      </c>
      <c r="E255" s="303"/>
      <c r="F255" s="302">
        <v>9.3899886140197605E-2</v>
      </c>
      <c r="G255" s="302">
        <v>0.11230183556791445</v>
      </c>
      <c r="H255" s="302">
        <f t="shared" si="80"/>
        <v>0.20620172170811207</v>
      </c>
      <c r="I255" s="303"/>
      <c r="J255" s="302">
        <v>8.9407977979270498E-2</v>
      </c>
      <c r="K255" s="302">
        <v>0.10508886646024423</v>
      </c>
      <c r="L255" s="302">
        <f t="shared" si="81"/>
        <v>0.19449684443951473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7.3221729317356186</v>
      </c>
      <c r="C257" s="311">
        <f t="shared" ref="C257:D257" si="82">SUM(C247:C255)</f>
        <v>7.7378270682643766</v>
      </c>
      <c r="D257" s="311">
        <f t="shared" si="82"/>
        <v>15.059999999999995</v>
      </c>
      <c r="E257" s="311"/>
      <c r="F257" s="311">
        <f t="shared" ref="F257:H257" si="83">SUM(F247:F255)</f>
        <v>8.3554723243298046</v>
      </c>
      <c r="G257" s="311">
        <f t="shared" si="83"/>
        <v>8.147527675670192</v>
      </c>
      <c r="H257" s="311">
        <f t="shared" si="83"/>
        <v>16.502999999999997</v>
      </c>
      <c r="I257" s="311"/>
      <c r="J257" s="311">
        <f t="shared" ref="J257:L257" si="84">SUM(J247:J255)</f>
        <v>8.0439621364909595</v>
      </c>
      <c r="K257" s="311">
        <f t="shared" si="84"/>
        <v>7.9990378635090646</v>
      </c>
      <c r="L257" s="311">
        <f t="shared" si="84"/>
        <v>16.043000000000024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0.62639369576539095</v>
      </c>
      <c r="C264" s="302">
        <v>0.96099885578155864</v>
      </c>
      <c r="D264" s="302">
        <f>SUM(B264:C264)</f>
        <v>1.5873925515469496</v>
      </c>
      <c r="E264" s="303"/>
      <c r="F264" s="302">
        <v>0.87444113959670922</v>
      </c>
      <c r="G264" s="302">
        <v>1.2814813180010929</v>
      </c>
      <c r="H264" s="302">
        <f>SUM(F264:G264)</f>
        <v>2.1559224575978022</v>
      </c>
      <c r="I264" s="303"/>
      <c r="J264" s="302">
        <v>0.93350730148701855</v>
      </c>
      <c r="K264" s="302">
        <v>1.2635736364228638</v>
      </c>
      <c r="L264" s="302">
        <f>SUM(J264:K264)</f>
        <v>2.1970809379098823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0.52867898814048153</v>
      </c>
      <c r="C265" s="302">
        <v>0.52750298300030607</v>
      </c>
      <c r="D265" s="302">
        <f t="shared" ref="D265:D272" si="85">SUM(B265:C265)</f>
        <v>1.0561819711407876</v>
      </c>
      <c r="E265" s="303"/>
      <c r="F265" s="302">
        <v>0.95658689584530454</v>
      </c>
      <c r="G265" s="302">
        <v>0.88683698271958633</v>
      </c>
      <c r="H265" s="302">
        <f t="shared" ref="H265:H272" si="86">SUM(F265:G265)</f>
        <v>1.8434238785648909</v>
      </c>
      <c r="I265" s="303"/>
      <c r="J265" s="302">
        <v>0.97650825244352302</v>
      </c>
      <c r="K265" s="302">
        <v>0.82654883869963347</v>
      </c>
      <c r="L265" s="302">
        <f t="shared" ref="L265:L272" si="87">SUM(J265:K265)</f>
        <v>1.8030570911431565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0.55377882264924427</v>
      </c>
      <c r="C266" s="302">
        <v>0.49026141108220084</v>
      </c>
      <c r="D266" s="302">
        <f t="shared" si="85"/>
        <v>1.0440402337314452</v>
      </c>
      <c r="E266" s="303"/>
      <c r="F266" s="302">
        <v>0.8975847905297345</v>
      </c>
      <c r="G266" s="302">
        <v>0.69110881019795556</v>
      </c>
      <c r="H266" s="302">
        <f t="shared" si="86"/>
        <v>1.5886936007276899</v>
      </c>
      <c r="I266" s="303"/>
      <c r="J266" s="302">
        <v>0.87163578811916476</v>
      </c>
      <c r="K266" s="302">
        <v>0.52292481335324248</v>
      </c>
      <c r="L266" s="302">
        <f t="shared" si="87"/>
        <v>1.3945606014724072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1.463225041315096</v>
      </c>
      <c r="C267" s="302">
        <v>0.12743117505358928</v>
      </c>
      <c r="D267" s="302">
        <f t="shared" si="85"/>
        <v>1.5906562163686853</v>
      </c>
      <c r="E267" s="303"/>
      <c r="F267" s="302">
        <v>1.4974711457258314</v>
      </c>
      <c r="G267" s="302">
        <v>0.16620966362800338</v>
      </c>
      <c r="H267" s="302">
        <f t="shared" si="86"/>
        <v>1.6636808093538349</v>
      </c>
      <c r="I267" s="303"/>
      <c r="J267" s="302">
        <v>0.98848251090943651</v>
      </c>
      <c r="K267" s="302">
        <v>0.13721433223307408</v>
      </c>
      <c r="L267" s="302">
        <f t="shared" si="87"/>
        <v>1.1256968431425105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0.14408123168005732</v>
      </c>
      <c r="C268" s="302">
        <v>0.67574940433517439</v>
      </c>
      <c r="D268" s="302">
        <f t="shared" si="85"/>
        <v>0.81983063601523165</v>
      </c>
      <c r="E268" s="303"/>
      <c r="F268" s="302">
        <v>0.14784093485888605</v>
      </c>
      <c r="G268" s="302">
        <v>0.57853999248939836</v>
      </c>
      <c r="H268" s="302">
        <f t="shared" si="86"/>
        <v>0.72638092734828441</v>
      </c>
      <c r="I268" s="303"/>
      <c r="J268" s="302">
        <v>0.23005090556312222</v>
      </c>
      <c r="K268" s="302">
        <v>0.53231044291677376</v>
      </c>
      <c r="L268" s="302">
        <f t="shared" si="87"/>
        <v>0.76236134847989601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0.19520072863380569</v>
      </c>
      <c r="C269" s="302">
        <v>0.1331663472041906</v>
      </c>
      <c r="D269" s="302">
        <f t="shared" si="85"/>
        <v>0.32836707583799629</v>
      </c>
      <c r="E269" s="303"/>
      <c r="F269" s="302">
        <v>0.23842252277421919</v>
      </c>
      <c r="G269" s="302">
        <v>0.15320227877526818</v>
      </c>
      <c r="H269" s="302">
        <f t="shared" si="86"/>
        <v>0.39162480154948737</v>
      </c>
      <c r="I269" s="303"/>
      <c r="J269" s="302">
        <v>0.25557424022879094</v>
      </c>
      <c r="K269" s="302">
        <v>0.15496341946737599</v>
      </c>
      <c r="L269" s="302">
        <f t="shared" si="87"/>
        <v>0.41053765969616696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0.59686114085849196</v>
      </c>
      <c r="C270" s="302">
        <v>0.27766264269814955</v>
      </c>
      <c r="D270" s="302">
        <f t="shared" si="85"/>
        <v>0.87452378355664151</v>
      </c>
      <c r="E270" s="303"/>
      <c r="F270" s="302">
        <v>0.64437461036583343</v>
      </c>
      <c r="G270" s="302">
        <v>0.25847274372126289</v>
      </c>
      <c r="H270" s="302">
        <f t="shared" si="86"/>
        <v>0.90284735408709627</v>
      </c>
      <c r="I270" s="303"/>
      <c r="J270" s="302">
        <v>0.55611235859277253</v>
      </c>
      <c r="K270" s="302">
        <v>0.20598139467989501</v>
      </c>
      <c r="L270" s="302">
        <f t="shared" si="87"/>
        <v>0.76209375327266748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2.0398092980832956E-2</v>
      </c>
      <c r="C271" s="302">
        <v>0.11546055827252343</v>
      </c>
      <c r="D271" s="302">
        <f t="shared" si="85"/>
        <v>0.13585865125335639</v>
      </c>
      <c r="E271" s="303"/>
      <c r="F271" s="302">
        <v>2.1938352263786695E-2</v>
      </c>
      <c r="G271" s="302">
        <v>0.13108304859734241</v>
      </c>
      <c r="H271" s="302">
        <f t="shared" si="86"/>
        <v>0.15302140086112909</v>
      </c>
      <c r="I271" s="303"/>
      <c r="J271" s="302">
        <v>3.8193062233332485E-2</v>
      </c>
      <c r="K271" s="302">
        <v>0.1064484932653981</v>
      </c>
      <c r="L271" s="302">
        <f t="shared" si="87"/>
        <v>0.14464155549873059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0.19443160285490083</v>
      </c>
      <c r="C272" s="302">
        <v>0.14871727769400855</v>
      </c>
      <c r="D272" s="302">
        <f t="shared" si="85"/>
        <v>0.34314888054890935</v>
      </c>
      <c r="E272" s="303"/>
      <c r="F272" s="302">
        <v>0.15493338841675117</v>
      </c>
      <c r="G272" s="302">
        <v>0.14747138149301905</v>
      </c>
      <c r="H272" s="302">
        <f t="shared" si="86"/>
        <v>0.30240476990977022</v>
      </c>
      <c r="I272" s="303"/>
      <c r="J272" s="302">
        <v>0.13223477656203003</v>
      </c>
      <c r="K272" s="302">
        <v>0.11073543282254533</v>
      </c>
      <c r="L272" s="302">
        <f t="shared" si="87"/>
        <v>0.24297020938457536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4.3230493448783012</v>
      </c>
      <c r="C274" s="311">
        <f t="shared" ref="C274:D274" si="88">SUM(C264:C272)</f>
        <v>3.4569506551217013</v>
      </c>
      <c r="D274" s="311">
        <f t="shared" si="88"/>
        <v>7.7800000000000029</v>
      </c>
      <c r="E274" s="311"/>
      <c r="F274" s="311">
        <f t="shared" ref="F274:H274" si="89">SUM(F264:F272)</f>
        <v>5.4335937803770555</v>
      </c>
      <c r="G274" s="311">
        <f t="shared" si="89"/>
        <v>4.2944062196229291</v>
      </c>
      <c r="H274" s="311">
        <f t="shared" si="89"/>
        <v>9.7279999999999873</v>
      </c>
      <c r="I274" s="311"/>
      <c r="J274" s="311">
        <f t="shared" ref="J274:L274" si="90">SUM(J264:J272)</f>
        <v>4.9822991961391905</v>
      </c>
      <c r="K274" s="311">
        <f t="shared" si="90"/>
        <v>3.8607008038608024</v>
      </c>
      <c r="L274" s="311">
        <f t="shared" si="90"/>
        <v>8.8429999999999911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1.2282021680083925</v>
      </c>
      <c r="C281" s="302">
        <v>2.9222205356524791</v>
      </c>
      <c r="D281" s="302">
        <f>SUM(B281:C281)</f>
        <v>4.1504227036608716</v>
      </c>
      <c r="E281" s="303"/>
      <c r="F281" s="302">
        <v>1.8998747254173483</v>
      </c>
      <c r="G281" s="302">
        <v>2.8332051717614588</v>
      </c>
      <c r="H281" s="302">
        <f>SUM(F281:G281)</f>
        <v>4.7330798971788068</v>
      </c>
      <c r="I281" s="303"/>
      <c r="J281" s="302">
        <v>2.3419422312764842</v>
      </c>
      <c r="K281" s="302">
        <v>3.1184442737108684</v>
      </c>
      <c r="L281" s="302">
        <f>SUM(J281:K281)</f>
        <v>5.460386504987353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3.1454828566924595</v>
      </c>
      <c r="C282" s="302">
        <v>7.7444737440924829</v>
      </c>
      <c r="D282" s="302">
        <f t="shared" ref="D282:D289" si="91">SUM(B282:C282)</f>
        <v>10.889956600784942</v>
      </c>
      <c r="E282" s="303"/>
      <c r="F282" s="302">
        <v>4.9398930179335059</v>
      </c>
      <c r="G282" s="302">
        <v>7.7016729030783457</v>
      </c>
      <c r="H282" s="302">
        <f t="shared" ref="H282:H289" si="92">SUM(F282:G282)</f>
        <v>12.641565921011852</v>
      </c>
      <c r="I282" s="303"/>
      <c r="J282" s="302">
        <v>6.4328493378710068</v>
      </c>
      <c r="K282" s="302">
        <v>8.6399221590384769</v>
      </c>
      <c r="L282" s="302">
        <f t="shared" ref="L282:L289" si="93">SUM(J282:K282)</f>
        <v>15.072771496909484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2.284256001810578</v>
      </c>
      <c r="C283" s="302">
        <v>3.3115572600231031</v>
      </c>
      <c r="D283" s="302">
        <f t="shared" si="91"/>
        <v>5.5958132618336816</v>
      </c>
      <c r="E283" s="303"/>
      <c r="F283" s="302">
        <v>3.1080241975833705</v>
      </c>
      <c r="G283" s="302">
        <v>3.2647689617425057</v>
      </c>
      <c r="H283" s="302">
        <f t="shared" si="92"/>
        <v>6.3727931593258766</v>
      </c>
      <c r="I283" s="303"/>
      <c r="J283" s="302">
        <v>3.7494145188363492</v>
      </c>
      <c r="K283" s="302">
        <v>3.0827211016737421</v>
      </c>
      <c r="L283" s="302">
        <f t="shared" si="93"/>
        <v>6.8321356205100914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3.964107860860465</v>
      </c>
      <c r="C284" s="302">
        <v>0.9375128293539684</v>
      </c>
      <c r="D284" s="302">
        <f t="shared" si="91"/>
        <v>4.9016206902144335</v>
      </c>
      <c r="E284" s="303"/>
      <c r="F284" s="302">
        <v>4.6879147884919679</v>
      </c>
      <c r="G284" s="302">
        <v>0.90732901985655756</v>
      </c>
      <c r="H284" s="302">
        <f t="shared" si="92"/>
        <v>5.5952438083485259</v>
      </c>
      <c r="I284" s="303"/>
      <c r="J284" s="302">
        <v>3.7773849049014947</v>
      </c>
      <c r="K284" s="302">
        <v>0.81953698045336731</v>
      </c>
      <c r="L284" s="302">
        <f t="shared" si="93"/>
        <v>4.5969218853548623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0.10714318134564801</v>
      </c>
      <c r="C285" s="302">
        <v>1.0256989919668229</v>
      </c>
      <c r="D285" s="302">
        <f t="shared" si="91"/>
        <v>1.1328421733124709</v>
      </c>
      <c r="E285" s="303"/>
      <c r="F285" s="302">
        <v>0.14080953337030355</v>
      </c>
      <c r="G285" s="302">
        <v>0.66613640556839104</v>
      </c>
      <c r="H285" s="302">
        <f t="shared" si="92"/>
        <v>0.8069459389386946</v>
      </c>
      <c r="I285" s="303"/>
      <c r="J285" s="302">
        <v>0.28792826971785418</v>
      </c>
      <c r="K285" s="302">
        <v>0.64545834859620599</v>
      </c>
      <c r="L285" s="302">
        <f t="shared" si="93"/>
        <v>0.93338661831406022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0.61684486921212522</v>
      </c>
      <c r="C286" s="302">
        <v>0.22647936066469199</v>
      </c>
      <c r="D286" s="302">
        <f t="shared" si="91"/>
        <v>0.84332422987681721</v>
      </c>
      <c r="E286" s="303"/>
      <c r="F286" s="302">
        <v>0.63110535150743319</v>
      </c>
      <c r="G286" s="302">
        <v>0.18814656240179745</v>
      </c>
      <c r="H286" s="302">
        <f t="shared" si="92"/>
        <v>0.81925191390923069</v>
      </c>
      <c r="I286" s="303"/>
      <c r="J286" s="302">
        <v>0.93646894242909251</v>
      </c>
      <c r="K286" s="302">
        <v>0.31493106943617083</v>
      </c>
      <c r="L286" s="302">
        <f t="shared" si="93"/>
        <v>1.2514000118652633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0.63679076596014728</v>
      </c>
      <c r="C287" s="302">
        <v>0.4186881753753427</v>
      </c>
      <c r="D287" s="302">
        <f t="shared" si="91"/>
        <v>1.0554789413354899</v>
      </c>
      <c r="E287" s="303"/>
      <c r="F287" s="302">
        <v>0.70663445650987955</v>
      </c>
      <c r="G287" s="302">
        <v>0.37468109884630596</v>
      </c>
      <c r="H287" s="302">
        <f t="shared" si="92"/>
        <v>1.0813155553561855</v>
      </c>
      <c r="I287" s="303"/>
      <c r="J287" s="302">
        <v>0.759190119319062</v>
      </c>
      <c r="K287" s="302">
        <v>0.48028485843707508</v>
      </c>
      <c r="L287" s="302">
        <f t="shared" si="93"/>
        <v>1.2394749777561371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0.10146080384605366</v>
      </c>
      <c r="C288" s="302">
        <v>0.44491267058099576</v>
      </c>
      <c r="D288" s="302">
        <f t="shared" si="91"/>
        <v>0.54637347442704942</v>
      </c>
      <c r="E288" s="303"/>
      <c r="F288" s="302">
        <v>0.11046077398003172</v>
      </c>
      <c r="G288" s="302">
        <v>0.331381268914688</v>
      </c>
      <c r="H288" s="302">
        <f t="shared" si="92"/>
        <v>0.44184204289471973</v>
      </c>
      <c r="I288" s="303"/>
      <c r="J288" s="302">
        <v>0.1986002773042764</v>
      </c>
      <c r="K288" s="302">
        <v>0.40165713787239804</v>
      </c>
      <c r="L288" s="302">
        <f t="shared" si="93"/>
        <v>0.60025741517667441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0.48393642136807558</v>
      </c>
      <c r="C289" s="302">
        <v>0.55423150318619263</v>
      </c>
      <c r="D289" s="302">
        <f t="shared" si="91"/>
        <v>1.0381679245542683</v>
      </c>
      <c r="E289" s="303"/>
      <c r="F289" s="302">
        <v>0.48321034099750931</v>
      </c>
      <c r="G289" s="302">
        <v>0.41875142203857951</v>
      </c>
      <c r="H289" s="302">
        <f t="shared" si="92"/>
        <v>0.90196176303608877</v>
      </c>
      <c r="I289" s="303"/>
      <c r="J289" s="302">
        <v>0.56789422138346002</v>
      </c>
      <c r="K289" s="302">
        <v>0.48537124774256785</v>
      </c>
      <c r="L289" s="302">
        <f t="shared" si="93"/>
        <v>1.0532654691260279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12.568224929103948</v>
      </c>
      <c r="C291" s="311">
        <f t="shared" ref="C291:D291" si="94">SUM(C281:C289)</f>
        <v>17.585775070896084</v>
      </c>
      <c r="D291" s="311">
        <f t="shared" si="94"/>
        <v>30.154000000000028</v>
      </c>
      <c r="E291" s="311"/>
      <c r="F291" s="311">
        <f t="shared" ref="F291:H291" si="95">SUM(F281:F289)</f>
        <v>16.707927185791345</v>
      </c>
      <c r="G291" s="311">
        <f t="shared" si="95"/>
        <v>16.686072814208629</v>
      </c>
      <c r="H291" s="311">
        <f t="shared" si="95"/>
        <v>33.393999999999984</v>
      </c>
      <c r="I291" s="311"/>
      <c r="J291" s="311">
        <f t="shared" ref="J291:L291" si="96">SUM(J281:J289)</f>
        <v>19.051672823039077</v>
      </c>
      <c r="K291" s="311">
        <f t="shared" si="96"/>
        <v>17.988327176960869</v>
      </c>
      <c r="L291" s="311">
        <f t="shared" si="96"/>
        <v>37.039999999999957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0.65179984605025498</v>
      </c>
      <c r="C298" s="302">
        <v>1.3691692754375304</v>
      </c>
      <c r="D298" s="302">
        <f>SUM(B298:C298)</f>
        <v>2.0209691214877852</v>
      </c>
      <c r="E298" s="303"/>
      <c r="F298" s="302">
        <v>0.92069262309756228</v>
      </c>
      <c r="G298" s="302">
        <v>1.6001811506821</v>
      </c>
      <c r="H298" s="302">
        <f>SUM(F298:G298)</f>
        <v>2.5208737737796625</v>
      </c>
      <c r="I298" s="303"/>
      <c r="J298" s="302">
        <v>1.2068453529294261</v>
      </c>
      <c r="K298" s="302">
        <v>2.1445381847997553</v>
      </c>
      <c r="L298" s="302">
        <f>SUM(J298:K298)</f>
        <v>3.3513835377291814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1.0005517886898352</v>
      </c>
      <c r="C299" s="302">
        <v>1.1652736589805213</v>
      </c>
      <c r="D299" s="302">
        <f t="shared" ref="D299:D306" si="97">SUM(B299:C299)</f>
        <v>2.1658254476703567</v>
      </c>
      <c r="E299" s="303"/>
      <c r="F299" s="302">
        <v>1.4021554332590671</v>
      </c>
      <c r="G299" s="302">
        <v>1.4673137315517433</v>
      </c>
      <c r="H299" s="302">
        <f t="shared" ref="H299:H306" si="98">SUM(F299:G299)</f>
        <v>2.8694691648108104</v>
      </c>
      <c r="I299" s="303"/>
      <c r="J299" s="302">
        <v>1.9656642108619908</v>
      </c>
      <c r="K299" s="302">
        <v>2.0930440211168948</v>
      </c>
      <c r="L299" s="302">
        <f t="shared" ref="L299:L306" si="99">SUM(J299:K299)</f>
        <v>4.0587082319788852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1.3016252594567352</v>
      </c>
      <c r="C300" s="302">
        <v>1.6665015006882595</v>
      </c>
      <c r="D300" s="302">
        <f t="shared" si="97"/>
        <v>2.9681267601449948</v>
      </c>
      <c r="E300" s="303"/>
      <c r="F300" s="302">
        <v>1.7223574978204668</v>
      </c>
      <c r="G300" s="302">
        <v>1.9442208092682058</v>
      </c>
      <c r="H300" s="302">
        <f t="shared" si="98"/>
        <v>3.6665783070886726</v>
      </c>
      <c r="I300" s="303"/>
      <c r="J300" s="302">
        <v>2.1657284340672103</v>
      </c>
      <c r="K300" s="302">
        <v>2.2435761575954474</v>
      </c>
      <c r="L300" s="302">
        <f t="shared" si="99"/>
        <v>4.4093045916626572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2.0282289176603525</v>
      </c>
      <c r="C301" s="302">
        <v>0.50528279782035002</v>
      </c>
      <c r="D301" s="302">
        <f t="shared" si="97"/>
        <v>2.5335117154807025</v>
      </c>
      <c r="E301" s="303"/>
      <c r="F301" s="302">
        <v>2.1443231794361663</v>
      </c>
      <c r="G301" s="302">
        <v>0.52798681486380239</v>
      </c>
      <c r="H301" s="302">
        <f t="shared" si="98"/>
        <v>2.6723099942999688</v>
      </c>
      <c r="I301" s="303"/>
      <c r="J301" s="302">
        <v>2.3559050617843873</v>
      </c>
      <c r="K301" s="302">
        <v>0.64294103526572233</v>
      </c>
      <c r="L301" s="302">
        <f t="shared" si="99"/>
        <v>2.9988460970501096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0.13724857485227113</v>
      </c>
      <c r="C302" s="302">
        <v>0.89272181153660646</v>
      </c>
      <c r="D302" s="302">
        <f t="shared" si="97"/>
        <v>1.0299703863888776</v>
      </c>
      <c r="E302" s="303"/>
      <c r="F302" s="302">
        <v>0.18100362851246637</v>
      </c>
      <c r="G302" s="302">
        <v>0.74102341549688922</v>
      </c>
      <c r="H302" s="302">
        <f t="shared" si="98"/>
        <v>0.92202704400935565</v>
      </c>
      <c r="I302" s="303"/>
      <c r="J302" s="302">
        <v>0.32151611855294959</v>
      </c>
      <c r="K302" s="302">
        <v>0.79737780062222441</v>
      </c>
      <c r="L302" s="302">
        <f t="shared" si="99"/>
        <v>1.1188939191751741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1.416521252731378</v>
      </c>
      <c r="C303" s="302">
        <v>0.51848799347462693</v>
      </c>
      <c r="D303" s="302">
        <f t="shared" si="97"/>
        <v>1.9350092462060049</v>
      </c>
      <c r="E303" s="303"/>
      <c r="F303" s="302">
        <v>1.5453197865750454</v>
      </c>
      <c r="G303" s="302">
        <v>0.56045575864514574</v>
      </c>
      <c r="H303" s="302">
        <f t="shared" si="98"/>
        <v>2.1057755452201912</v>
      </c>
      <c r="I303" s="303"/>
      <c r="J303" s="302">
        <v>1.9783508562800385</v>
      </c>
      <c r="K303" s="302">
        <v>0.82139525314716177</v>
      </c>
      <c r="L303" s="302">
        <f t="shared" si="99"/>
        <v>2.7997461094272005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0.69433135672286617</v>
      </c>
      <c r="C304" s="302">
        <v>0.6624089705103815</v>
      </c>
      <c r="D304" s="302">
        <f t="shared" si="97"/>
        <v>1.3567403272332477</v>
      </c>
      <c r="E304" s="303"/>
      <c r="F304" s="302">
        <v>0.75094013854153352</v>
      </c>
      <c r="G304" s="302">
        <v>0.60592676129357226</v>
      </c>
      <c r="H304" s="302">
        <f t="shared" si="98"/>
        <v>1.3568668998351057</v>
      </c>
      <c r="I304" s="303"/>
      <c r="J304" s="302">
        <v>1.140251577389185</v>
      </c>
      <c r="K304" s="302">
        <v>0.80430685020745663</v>
      </c>
      <c r="L304" s="302">
        <f t="shared" si="99"/>
        <v>1.9445584275966417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0.18669665277147057</v>
      </c>
      <c r="C305" s="302">
        <v>1.0163487982232187</v>
      </c>
      <c r="D305" s="302">
        <f t="shared" si="97"/>
        <v>1.2030454509946893</v>
      </c>
      <c r="E305" s="303"/>
      <c r="F305" s="302">
        <v>0.16914857583380927</v>
      </c>
      <c r="G305" s="302">
        <v>0.8608874772633679</v>
      </c>
      <c r="H305" s="302">
        <f t="shared" si="98"/>
        <v>1.0300360530971773</v>
      </c>
      <c r="I305" s="303"/>
      <c r="J305" s="302">
        <v>0.3582742367996854</v>
      </c>
      <c r="K305" s="302">
        <v>1.0579438867945405</v>
      </c>
      <c r="L305" s="302">
        <f t="shared" si="99"/>
        <v>1.4162181235942259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2.5849701257564397</v>
      </c>
      <c r="C306" s="302">
        <v>4.8798314186368961</v>
      </c>
      <c r="D306" s="302">
        <f t="shared" si="97"/>
        <v>7.4648015443933353</v>
      </c>
      <c r="E306" s="303"/>
      <c r="F306" s="302">
        <v>2.3516782669437206</v>
      </c>
      <c r="G306" s="302">
        <v>3.9783849509153111</v>
      </c>
      <c r="H306" s="302">
        <f t="shared" si="98"/>
        <v>6.3300632178590313</v>
      </c>
      <c r="I306" s="303"/>
      <c r="J306" s="302">
        <v>2.6951103112558426</v>
      </c>
      <c r="K306" s="302">
        <v>4.9822306505300569</v>
      </c>
      <c r="L306" s="302">
        <f t="shared" si="99"/>
        <v>7.6773409617858999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10.001973774691603</v>
      </c>
      <c r="C308" s="311">
        <f t="shared" ref="C308:D308" si="100">SUM(C298:C306)</f>
        <v>12.676026225308391</v>
      </c>
      <c r="D308" s="311">
        <f t="shared" si="100"/>
        <v>22.677999999999994</v>
      </c>
      <c r="E308" s="311"/>
      <c r="F308" s="311">
        <f t="shared" ref="F308:H308" si="101">SUM(F298:F306)</f>
        <v>11.187619130019836</v>
      </c>
      <c r="G308" s="311">
        <f t="shared" si="101"/>
        <v>12.286380869980139</v>
      </c>
      <c r="H308" s="311">
        <f t="shared" si="101"/>
        <v>23.473999999999975</v>
      </c>
      <c r="I308" s="311"/>
      <c r="J308" s="311">
        <f t="shared" ref="J308:L308" si="102">SUM(J298:J306)</f>
        <v>14.187646159920714</v>
      </c>
      <c r="K308" s="311">
        <f t="shared" si="102"/>
        <v>15.58735384007926</v>
      </c>
      <c r="L308" s="311">
        <f t="shared" si="102"/>
        <v>29.774999999999977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0.55878754552495569</v>
      </c>
      <c r="C315" s="302">
        <v>1.1053060130045038</v>
      </c>
      <c r="D315" s="302">
        <f>SUM(B315:C315)</f>
        <v>1.6640935585294594</v>
      </c>
      <c r="E315" s="303"/>
      <c r="F315" s="302">
        <v>0.63773529373097249</v>
      </c>
      <c r="G315" s="302">
        <v>1.1497482272192265</v>
      </c>
      <c r="H315" s="302">
        <f>SUM(F315:G315)</f>
        <v>1.7874835209501989</v>
      </c>
      <c r="I315" s="303"/>
      <c r="J315" s="302">
        <v>0.67498120375152215</v>
      </c>
      <c r="K315" s="302">
        <v>1.0818549196123879</v>
      </c>
      <c r="L315" s="302">
        <f>SUM(J315:K315)</f>
        <v>1.75683612336391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2.2881730193228669</v>
      </c>
      <c r="C316" s="302">
        <v>1.9731540926914088</v>
      </c>
      <c r="D316" s="302">
        <f t="shared" ref="D316:D323" si="103">SUM(B316:C316)</f>
        <v>4.2613271120142757</v>
      </c>
      <c r="E316" s="303"/>
      <c r="F316" s="302">
        <v>2.6503420333163121</v>
      </c>
      <c r="G316" s="302">
        <v>2.2982154800903736</v>
      </c>
      <c r="H316" s="302">
        <f t="shared" ref="H316:H323" si="104">SUM(F316:G316)</f>
        <v>4.9485575134066853</v>
      </c>
      <c r="I316" s="303"/>
      <c r="J316" s="302">
        <v>2.8589097398285404</v>
      </c>
      <c r="K316" s="302">
        <v>2.4971649233268671</v>
      </c>
      <c r="L316" s="302">
        <f t="shared" ref="L316:L323" si="105">SUM(J316:K316)</f>
        <v>5.3560746631554075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2.0554446521961172</v>
      </c>
      <c r="C317" s="302">
        <v>2.6449143744479224</v>
      </c>
      <c r="D317" s="302">
        <f t="shared" si="103"/>
        <v>4.7003590266440396</v>
      </c>
      <c r="E317" s="303"/>
      <c r="F317" s="302">
        <v>2.1759932404716626</v>
      </c>
      <c r="G317" s="302">
        <v>2.6435319450885046</v>
      </c>
      <c r="H317" s="302">
        <f t="shared" si="104"/>
        <v>4.8195251855601668</v>
      </c>
      <c r="I317" s="303"/>
      <c r="J317" s="302">
        <v>2.5368412561655971</v>
      </c>
      <c r="K317" s="302">
        <v>2.3108963742177431</v>
      </c>
      <c r="L317" s="302">
        <f t="shared" si="105"/>
        <v>4.8477376303833406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3.5493895633012933</v>
      </c>
      <c r="C318" s="302">
        <v>1.0753459815236903</v>
      </c>
      <c r="D318" s="302">
        <f t="shared" si="103"/>
        <v>4.6247355448249836</v>
      </c>
      <c r="E318" s="303"/>
      <c r="F318" s="302">
        <v>2.9670864563397523</v>
      </c>
      <c r="G318" s="302">
        <v>1.0118886306509209</v>
      </c>
      <c r="H318" s="302">
        <f t="shared" si="104"/>
        <v>3.9789750869906735</v>
      </c>
      <c r="I318" s="303"/>
      <c r="J318" s="302">
        <v>1.8975408355406851</v>
      </c>
      <c r="K318" s="302">
        <v>0.75046773833891944</v>
      </c>
      <c r="L318" s="302">
        <f t="shared" si="105"/>
        <v>2.6480085738796046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4.5926423818384465E-2</v>
      </c>
      <c r="C319" s="302">
        <v>0.38618486231578258</v>
      </c>
      <c r="D319" s="302">
        <f t="shared" si="103"/>
        <v>0.43211128613416705</v>
      </c>
      <c r="E319" s="303"/>
      <c r="F319" s="302">
        <v>4.4793387804079855E-2</v>
      </c>
      <c r="G319" s="302">
        <v>0.28416747784464436</v>
      </c>
      <c r="H319" s="302">
        <f t="shared" si="104"/>
        <v>0.32896086564872423</v>
      </c>
      <c r="I319" s="303"/>
      <c r="J319" s="302">
        <v>9.7917069065210666E-2</v>
      </c>
      <c r="K319" s="302">
        <v>0.25340280556001693</v>
      </c>
      <c r="L319" s="302">
        <f t="shared" si="105"/>
        <v>0.35131987462522762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0.91482360550946495</v>
      </c>
      <c r="C320" s="302">
        <v>0.19209596233584655</v>
      </c>
      <c r="D320" s="302">
        <f t="shared" si="103"/>
        <v>1.1069195678453114</v>
      </c>
      <c r="E320" s="303"/>
      <c r="F320" s="302">
        <v>0.7982123496215866</v>
      </c>
      <c r="G320" s="302">
        <v>0.18228052706477027</v>
      </c>
      <c r="H320" s="302">
        <f t="shared" si="104"/>
        <v>0.98049287668635687</v>
      </c>
      <c r="I320" s="303"/>
      <c r="J320" s="302">
        <v>0.79945296252372811</v>
      </c>
      <c r="K320" s="302">
        <v>0.20724807362114198</v>
      </c>
      <c r="L320" s="302">
        <f t="shared" si="105"/>
        <v>1.0067010361448701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0.31405959591366783</v>
      </c>
      <c r="C321" s="302">
        <v>0.16143734444466851</v>
      </c>
      <c r="D321" s="302">
        <f t="shared" si="103"/>
        <v>0.47549694035833634</v>
      </c>
      <c r="E321" s="303"/>
      <c r="F321" s="302">
        <v>0.29080184004810922</v>
      </c>
      <c r="G321" s="302">
        <v>0.14267975791686549</v>
      </c>
      <c r="H321" s="302">
        <f t="shared" si="104"/>
        <v>0.43348159796497471</v>
      </c>
      <c r="I321" s="303"/>
      <c r="J321" s="302">
        <v>0.30436049415647831</v>
      </c>
      <c r="K321" s="302">
        <v>0.17101498871801968</v>
      </c>
      <c r="L321" s="302">
        <f t="shared" si="105"/>
        <v>0.47537548287449799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3.3512711825107101E-2</v>
      </c>
      <c r="C322" s="302">
        <v>0.28852950035491676</v>
      </c>
      <c r="D322" s="302">
        <f t="shared" si="103"/>
        <v>0.32204221218002388</v>
      </c>
      <c r="E322" s="303"/>
      <c r="F322" s="302">
        <v>2.5770113559559361E-2</v>
      </c>
      <c r="G322" s="302">
        <v>0.21035676475342993</v>
      </c>
      <c r="H322" s="302">
        <f t="shared" si="104"/>
        <v>0.23612687831298929</v>
      </c>
      <c r="I322" s="303"/>
      <c r="J322" s="302">
        <v>4.8658912656154019E-2</v>
      </c>
      <c r="K322" s="302">
        <v>0.21772221995436861</v>
      </c>
      <c r="L322" s="302">
        <f t="shared" si="105"/>
        <v>0.26638113261052265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0.31766720203389848</v>
      </c>
      <c r="C323" s="302">
        <v>0.39424754943548285</v>
      </c>
      <c r="D323" s="302">
        <f t="shared" si="103"/>
        <v>0.71191475146938132</v>
      </c>
      <c r="E323" s="303"/>
      <c r="F323" s="302">
        <v>0.30792485021901228</v>
      </c>
      <c r="G323" s="302">
        <v>0.27447162426022054</v>
      </c>
      <c r="H323" s="302">
        <f t="shared" si="104"/>
        <v>0.58239647447923282</v>
      </c>
      <c r="I323" s="303"/>
      <c r="J323" s="302">
        <v>0.34707055282257648</v>
      </c>
      <c r="K323" s="302">
        <v>0.21349493014001319</v>
      </c>
      <c r="L323" s="302">
        <f t="shared" si="105"/>
        <v>0.56056548296258968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10.077784319445756</v>
      </c>
      <c r="C325" s="311">
        <f t="shared" ref="C325:D325" si="106">SUM(C315:C323)</f>
        <v>8.2212156805542236</v>
      </c>
      <c r="D325" s="311">
        <f t="shared" si="106"/>
        <v>18.298999999999978</v>
      </c>
      <c r="E325" s="311"/>
      <c r="F325" s="311">
        <f t="shared" ref="F325:H325" si="107">SUM(F315:F323)</f>
        <v>9.8986595651110463</v>
      </c>
      <c r="G325" s="311">
        <f t="shared" si="107"/>
        <v>8.1973404348889574</v>
      </c>
      <c r="H325" s="311">
        <f t="shared" si="107"/>
        <v>18.096</v>
      </c>
      <c r="I325" s="311"/>
      <c r="J325" s="311">
        <f t="shared" ref="J325:L325" si="108">SUM(J315:J323)</f>
        <v>9.5657330265104932</v>
      </c>
      <c r="K325" s="311">
        <f t="shared" si="108"/>
        <v>7.7032669734894776</v>
      </c>
      <c r="L325" s="311">
        <f t="shared" si="108"/>
        <v>17.26899999999997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0.35833417379542298</v>
      </c>
      <c r="C332" s="302">
        <v>0.4108321600900473</v>
      </c>
      <c r="D332" s="302">
        <f>SUM(B332:C332)</f>
        <v>0.76916633388547029</v>
      </c>
      <c r="E332" s="303"/>
      <c r="F332" s="302">
        <v>0.47467438854885019</v>
      </c>
      <c r="G332" s="302">
        <v>0.36873966679670378</v>
      </c>
      <c r="H332" s="302">
        <f>SUM(F332:G332)</f>
        <v>0.84341405534555403</v>
      </c>
      <c r="I332" s="303"/>
      <c r="J332" s="302">
        <v>0.56782945442457999</v>
      </c>
      <c r="K332" s="302">
        <v>0.3779502621226874</v>
      </c>
      <c r="L332" s="302">
        <f>SUM(J332:K332)</f>
        <v>0.94577971654726745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9.3961201657380204</v>
      </c>
      <c r="C333" s="302">
        <v>6.2688277789488094</v>
      </c>
      <c r="D333" s="302">
        <f t="shared" ref="D333:D340" si="109">SUM(B333:C333)</f>
        <v>15.66494794468683</v>
      </c>
      <c r="E333" s="303"/>
      <c r="F333" s="302">
        <v>11.534422855730448</v>
      </c>
      <c r="G333" s="302">
        <v>6.1968703059212586</v>
      </c>
      <c r="H333" s="302">
        <f t="shared" ref="H333:H340" si="110">SUM(F333:G333)</f>
        <v>17.731293161651706</v>
      </c>
      <c r="I333" s="303"/>
      <c r="J333" s="302">
        <v>13.654534309934043</v>
      </c>
      <c r="K333" s="302">
        <v>7.0900357294951544</v>
      </c>
      <c r="L333" s="302">
        <f t="shared" ref="L333:L340" si="111">SUM(J333:K333)</f>
        <v>20.744570039429199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1.5570316978233101</v>
      </c>
      <c r="C334" s="302">
        <v>0.92897185031359353</v>
      </c>
      <c r="D334" s="302">
        <f t="shared" si="109"/>
        <v>2.4860035481369036</v>
      </c>
      <c r="E334" s="303"/>
      <c r="F334" s="302">
        <v>1.7880354585056997</v>
      </c>
      <c r="G334" s="302">
        <v>0.82281228138362117</v>
      </c>
      <c r="H334" s="302">
        <f t="shared" si="110"/>
        <v>2.6108477398893211</v>
      </c>
      <c r="I334" s="303"/>
      <c r="J334" s="302">
        <v>1.9862157598929699</v>
      </c>
      <c r="K334" s="302">
        <v>0.65317188792056735</v>
      </c>
      <c r="L334" s="302">
        <f t="shared" si="111"/>
        <v>2.6393876478135372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1.3716182521268789</v>
      </c>
      <c r="C335" s="302">
        <v>0.22088244535618784</v>
      </c>
      <c r="D335" s="302">
        <f t="shared" si="109"/>
        <v>1.5925006974830667</v>
      </c>
      <c r="E335" s="303"/>
      <c r="F335" s="302">
        <v>1.311479753659486</v>
      </c>
      <c r="G335" s="302">
        <v>0.17897281057380987</v>
      </c>
      <c r="H335" s="302">
        <f t="shared" si="110"/>
        <v>1.490452564233296</v>
      </c>
      <c r="I335" s="303"/>
      <c r="J335" s="302">
        <v>0.58645437673812217</v>
      </c>
      <c r="K335" s="302">
        <v>0.14142255930639966</v>
      </c>
      <c r="L335" s="302">
        <f t="shared" si="111"/>
        <v>0.72787693604452186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0.20900401989615019</v>
      </c>
      <c r="C336" s="302">
        <v>0.22753318372605388</v>
      </c>
      <c r="D336" s="302">
        <f t="shared" si="109"/>
        <v>0.43653720362220405</v>
      </c>
      <c r="E336" s="303"/>
      <c r="F336" s="302">
        <v>0.18788754293132429</v>
      </c>
      <c r="G336" s="302">
        <v>0.13909089302673264</v>
      </c>
      <c r="H336" s="302">
        <f t="shared" si="110"/>
        <v>0.32697843595805692</v>
      </c>
      <c r="I336" s="303"/>
      <c r="J336" s="302">
        <v>0.15465244321623731</v>
      </c>
      <c r="K336" s="302">
        <v>9.4140931526157087E-2</v>
      </c>
      <c r="L336" s="302">
        <f t="shared" si="111"/>
        <v>0.24879337474239438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6.6460839229284803</v>
      </c>
      <c r="C337" s="302">
        <v>0.48409699431692388</v>
      </c>
      <c r="D337" s="302">
        <f t="shared" si="109"/>
        <v>7.1301809172454043</v>
      </c>
      <c r="E337" s="303"/>
      <c r="F337" s="302">
        <v>6.6935160183692641</v>
      </c>
      <c r="G337" s="302">
        <v>0.43384617864256003</v>
      </c>
      <c r="H337" s="302">
        <f t="shared" si="110"/>
        <v>7.1273621970118244</v>
      </c>
      <c r="I337" s="303"/>
      <c r="J337" s="302">
        <v>7.4293441546394643</v>
      </c>
      <c r="K337" s="302">
        <v>0.4896015642690586</v>
      </c>
      <c r="L337" s="302">
        <f t="shared" si="111"/>
        <v>7.9189457189085228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0.1184395928796606</v>
      </c>
      <c r="C338" s="302">
        <v>5.0241152080457582E-2</v>
      </c>
      <c r="D338" s="302">
        <f t="shared" si="109"/>
        <v>0.1686807449601182</v>
      </c>
      <c r="E338" s="303"/>
      <c r="F338" s="302">
        <v>0.11337237561869268</v>
      </c>
      <c r="G338" s="302">
        <v>3.4736776404476789E-2</v>
      </c>
      <c r="H338" s="302">
        <f t="shared" si="110"/>
        <v>0.14810915202316946</v>
      </c>
      <c r="I338" s="303"/>
      <c r="J338" s="302">
        <v>0.10498189240208337</v>
      </c>
      <c r="K338" s="302">
        <v>3.8857592078142759E-2</v>
      </c>
      <c r="L338" s="302">
        <f t="shared" si="111"/>
        <v>0.14383948448022613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0.15188975868331922</v>
      </c>
      <c r="C339" s="302">
        <v>0.39001716087746924</v>
      </c>
      <c r="D339" s="302">
        <f t="shared" si="109"/>
        <v>0.5419069195607884</v>
      </c>
      <c r="E339" s="303"/>
      <c r="F339" s="302">
        <v>0.16964515147229944</v>
      </c>
      <c r="G339" s="302">
        <v>0.22373168971975829</v>
      </c>
      <c r="H339" s="302">
        <f t="shared" si="110"/>
        <v>0.39337684119205774</v>
      </c>
      <c r="I339" s="303"/>
      <c r="J339" s="302">
        <v>0.20129611520925678</v>
      </c>
      <c r="K339" s="302">
        <v>0.23195829455615508</v>
      </c>
      <c r="L339" s="302">
        <f t="shared" si="111"/>
        <v>0.43325440976541185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1.5861854842806433</v>
      </c>
      <c r="C340" s="302">
        <v>0.41489020613860916</v>
      </c>
      <c r="D340" s="302">
        <f t="shared" si="109"/>
        <v>2.0010756904192526</v>
      </c>
      <c r="E340" s="303"/>
      <c r="F340" s="302">
        <v>1.3161736930852164</v>
      </c>
      <c r="G340" s="302">
        <v>0.25399215960979027</v>
      </c>
      <c r="H340" s="302">
        <f t="shared" si="110"/>
        <v>1.5701658526950066</v>
      </c>
      <c r="I340" s="303"/>
      <c r="J340" s="302">
        <v>0.73953800511029488</v>
      </c>
      <c r="K340" s="302">
        <v>0.18401466715861731</v>
      </c>
      <c r="L340" s="302">
        <f t="shared" si="111"/>
        <v>0.92355267226891224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21.394707068151888</v>
      </c>
      <c r="C342" s="311">
        <f t="shared" ref="C342:D342" si="112">SUM(C332:C340)</f>
        <v>9.3962929318481532</v>
      </c>
      <c r="D342" s="311">
        <f t="shared" si="112"/>
        <v>30.791000000000036</v>
      </c>
      <c r="E342" s="311"/>
      <c r="F342" s="311">
        <f t="shared" ref="F342:H342" si="113">SUM(F332:F340)</f>
        <v>23.589207237921276</v>
      </c>
      <c r="G342" s="311">
        <f t="shared" si="113"/>
        <v>8.6527927620787111</v>
      </c>
      <c r="H342" s="311">
        <f t="shared" si="113"/>
        <v>32.241999999999997</v>
      </c>
      <c r="I342" s="311"/>
      <c r="J342" s="311">
        <f t="shared" ref="J342:L342" si="114">SUM(J332:J340)</f>
        <v>25.424846511567051</v>
      </c>
      <c r="K342" s="311">
        <f t="shared" si="114"/>
        <v>9.3011534884329379</v>
      </c>
      <c r="L342" s="311">
        <f t="shared" si="114"/>
        <v>34.725999999999992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1.3025875935530924</v>
      </c>
      <c r="C349" s="302">
        <v>1.0561376964973226</v>
      </c>
      <c r="D349" s="302">
        <f>SUM(B349:C349)</f>
        <v>2.358725290050415</v>
      </c>
      <c r="E349" s="303"/>
      <c r="F349" s="302">
        <v>1.5460417145551164</v>
      </c>
      <c r="G349" s="302">
        <v>1.1327257529129486</v>
      </c>
      <c r="H349" s="302">
        <f>SUM(F349:G349)</f>
        <v>2.6787674674680648</v>
      </c>
      <c r="I349" s="303"/>
      <c r="J349" s="302">
        <v>2.2078875598676744</v>
      </c>
      <c r="K349" s="302">
        <v>1.3443740391313876</v>
      </c>
      <c r="L349" s="302">
        <f>SUM(J349:K349)</f>
        <v>3.552261598999062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11.782109689786392</v>
      </c>
      <c r="C350" s="302">
        <v>4.9685265919454142</v>
      </c>
      <c r="D350" s="302">
        <f t="shared" ref="D350:D357" si="115">SUM(B350:C350)</f>
        <v>16.750636281731808</v>
      </c>
      <c r="E350" s="303"/>
      <c r="F350" s="302">
        <v>13.047443029779989</v>
      </c>
      <c r="G350" s="302">
        <v>5.5606617666983427</v>
      </c>
      <c r="H350" s="302">
        <f t="shared" ref="H350:H357" si="116">SUM(F350:G350)</f>
        <v>18.608104796478333</v>
      </c>
      <c r="I350" s="303"/>
      <c r="J350" s="302">
        <v>17.856496344646839</v>
      </c>
      <c r="K350" s="302">
        <v>7.2755841047597061</v>
      </c>
      <c r="L350" s="302">
        <f t="shared" ref="L350:L357" si="117">SUM(J350:K350)</f>
        <v>25.132080449406544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5.372380582679293</v>
      </c>
      <c r="C351" s="302">
        <v>1.9003684866599084</v>
      </c>
      <c r="D351" s="302">
        <f t="shared" si="115"/>
        <v>7.2727490693392012</v>
      </c>
      <c r="E351" s="303"/>
      <c r="F351" s="302">
        <v>5.7879168147080344</v>
      </c>
      <c r="G351" s="302">
        <v>1.8503128411482799</v>
      </c>
      <c r="H351" s="302">
        <f t="shared" si="116"/>
        <v>7.6382296558563141</v>
      </c>
      <c r="I351" s="303"/>
      <c r="J351" s="302">
        <v>7.3202877500007189</v>
      </c>
      <c r="K351" s="302">
        <v>2.0129473442129617</v>
      </c>
      <c r="L351" s="302">
        <f t="shared" si="117"/>
        <v>9.3332350942136806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3.9330870467372354</v>
      </c>
      <c r="C352" s="302">
        <v>0.6259683397308381</v>
      </c>
      <c r="D352" s="302">
        <f t="shared" si="115"/>
        <v>4.5590553864680734</v>
      </c>
      <c r="E352" s="303"/>
      <c r="F352" s="302">
        <v>3.4392832453877911</v>
      </c>
      <c r="G352" s="302">
        <v>0.53206401131491288</v>
      </c>
      <c r="H352" s="302">
        <f t="shared" si="116"/>
        <v>3.9713472567027042</v>
      </c>
      <c r="I352" s="303"/>
      <c r="J352" s="302">
        <v>2.0735475289782359</v>
      </c>
      <c r="K352" s="302">
        <v>0.51696678330462031</v>
      </c>
      <c r="L352" s="302">
        <f t="shared" si="117"/>
        <v>2.5905143122828562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0.27478487766257337</v>
      </c>
      <c r="C353" s="302">
        <v>0.44015392234050082</v>
      </c>
      <c r="D353" s="302">
        <f t="shared" si="115"/>
        <v>0.71493880000307419</v>
      </c>
      <c r="E353" s="303"/>
      <c r="F353" s="302">
        <v>0.22289717872692047</v>
      </c>
      <c r="G353" s="302">
        <v>0.33718662228992458</v>
      </c>
      <c r="H353" s="302">
        <f t="shared" si="116"/>
        <v>0.56008380101684507</v>
      </c>
      <c r="I353" s="303"/>
      <c r="J353" s="302">
        <v>0.18751117831684996</v>
      </c>
      <c r="K353" s="302">
        <v>0.33903865434620606</v>
      </c>
      <c r="L353" s="302">
        <f t="shared" si="117"/>
        <v>0.52654983266305599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17.740777170964666</v>
      </c>
      <c r="C354" s="302">
        <v>1.6392115542035601</v>
      </c>
      <c r="D354" s="302">
        <f t="shared" si="115"/>
        <v>19.379988725168225</v>
      </c>
      <c r="E354" s="303"/>
      <c r="F354" s="302">
        <v>16.729895793941424</v>
      </c>
      <c r="G354" s="302">
        <v>1.5463760829206072</v>
      </c>
      <c r="H354" s="302">
        <f t="shared" si="116"/>
        <v>18.27627187686203</v>
      </c>
      <c r="I354" s="303"/>
      <c r="J354" s="302">
        <v>20.451036000195874</v>
      </c>
      <c r="K354" s="302">
        <v>2.2876796850978263</v>
      </c>
      <c r="L354" s="302">
        <f t="shared" si="117"/>
        <v>22.738715685293698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0.51925648548620207</v>
      </c>
      <c r="C355" s="302">
        <v>0.18296473852727752</v>
      </c>
      <c r="D355" s="302">
        <f t="shared" si="115"/>
        <v>0.70222122401347953</v>
      </c>
      <c r="E355" s="303"/>
      <c r="F355" s="302">
        <v>0.45872662732392872</v>
      </c>
      <c r="G355" s="302">
        <v>0.14173398564377285</v>
      </c>
      <c r="H355" s="302">
        <f t="shared" si="116"/>
        <v>0.60046061296770159</v>
      </c>
      <c r="I355" s="303"/>
      <c r="J355" s="302">
        <v>0.57974111293470854</v>
      </c>
      <c r="K355" s="302">
        <v>0.16232922372838215</v>
      </c>
      <c r="L355" s="302">
        <f t="shared" si="117"/>
        <v>0.74207033666309075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7.8230004254113958E-2</v>
      </c>
      <c r="C356" s="302">
        <v>0.32516040514451838</v>
      </c>
      <c r="D356" s="302">
        <f t="shared" si="115"/>
        <v>0.40339040939863235</v>
      </c>
      <c r="E356" s="303"/>
      <c r="F356" s="302">
        <v>5.8613188266681861E-2</v>
      </c>
      <c r="G356" s="302">
        <v>0.2489647637006297</v>
      </c>
      <c r="H356" s="302">
        <f t="shared" si="116"/>
        <v>0.30757795196731158</v>
      </c>
      <c r="I356" s="303"/>
      <c r="J356" s="302">
        <v>5.8885546321090915E-2</v>
      </c>
      <c r="K356" s="302">
        <v>0.24516119710058246</v>
      </c>
      <c r="L356" s="302">
        <f t="shared" si="117"/>
        <v>0.30404674342167337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1.1445111974667213</v>
      </c>
      <c r="C357" s="302">
        <v>0.68778361636032259</v>
      </c>
      <c r="D357" s="302">
        <f t="shared" si="115"/>
        <v>1.8322948138270438</v>
      </c>
      <c r="E357" s="303"/>
      <c r="F357" s="302">
        <v>0.84043050131727326</v>
      </c>
      <c r="G357" s="302">
        <v>0.43772607936335955</v>
      </c>
      <c r="H357" s="302">
        <f t="shared" si="116"/>
        <v>1.2781565806806328</v>
      </c>
      <c r="I357" s="303"/>
      <c r="J357" s="302">
        <v>0.60416960253386331</v>
      </c>
      <c r="K357" s="302">
        <v>0.30135634452246485</v>
      </c>
      <c r="L357" s="302">
        <f t="shared" si="117"/>
        <v>0.90552594705632816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42.147724648590291</v>
      </c>
      <c r="C359" s="311">
        <f t="shared" ref="C359:D359" si="118">SUM(C349:C357)</f>
        <v>11.826275351409663</v>
      </c>
      <c r="D359" s="311">
        <f t="shared" si="118"/>
        <v>53.973999999999954</v>
      </c>
      <c r="E359" s="311"/>
      <c r="F359" s="311">
        <f t="shared" ref="F359:H359" si="119">SUM(F349:F357)</f>
        <v>42.131248094007155</v>
      </c>
      <c r="G359" s="311">
        <f t="shared" si="119"/>
        <v>11.78775190599278</v>
      </c>
      <c r="H359" s="311">
        <f t="shared" si="119"/>
        <v>53.91899999999994</v>
      </c>
      <c r="I359" s="311"/>
      <c r="J359" s="311">
        <f t="shared" ref="J359:L359" si="120">SUM(J349:J357)</f>
        <v>51.339562623795857</v>
      </c>
      <c r="K359" s="311">
        <f t="shared" si="120"/>
        <v>14.485437376204136</v>
      </c>
      <c r="L359" s="311">
        <f t="shared" si="120"/>
        <v>65.825000000000003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0.39541465181995578</v>
      </c>
      <c r="C366" s="302">
        <v>0.56399877686006672</v>
      </c>
      <c r="D366" s="302">
        <f>SUM(B366:C366)</f>
        <v>0.95941342868002244</v>
      </c>
      <c r="E366" s="303"/>
      <c r="F366" s="302">
        <v>0.48531398516978913</v>
      </c>
      <c r="G366" s="302">
        <v>0.64228322137277194</v>
      </c>
      <c r="H366" s="302">
        <f>SUM(F366:G366)</f>
        <v>1.127597206542561</v>
      </c>
      <c r="I366" s="303"/>
      <c r="J366" s="302">
        <v>0.74740304506799837</v>
      </c>
      <c r="K366" s="302">
        <v>0.95638982989650234</v>
      </c>
      <c r="L366" s="302">
        <f>SUM(J366:K366)</f>
        <v>1.7037928749645008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0.91559884316466544</v>
      </c>
      <c r="C367" s="302">
        <v>0.82014918528757086</v>
      </c>
      <c r="D367" s="302">
        <f t="shared" ref="D367:D374" si="121">SUM(B367:C367)</f>
        <v>1.7357480284522362</v>
      </c>
      <c r="E367" s="303"/>
      <c r="F367" s="302">
        <v>1.0959255542468413</v>
      </c>
      <c r="G367" s="302">
        <v>0.93727845442248692</v>
      </c>
      <c r="H367" s="302">
        <f t="shared" ref="H367:H374" si="122">SUM(F367:G367)</f>
        <v>2.0332040086693284</v>
      </c>
      <c r="I367" s="303"/>
      <c r="J367" s="302">
        <v>1.4656941936613308</v>
      </c>
      <c r="K367" s="302">
        <v>1.4184985769046308</v>
      </c>
      <c r="L367" s="302">
        <f t="shared" ref="L367:L374" si="123">SUM(J367:K367)</f>
        <v>2.8841927705659618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1.7921358620903789</v>
      </c>
      <c r="C368" s="302">
        <v>2.0095976012081196</v>
      </c>
      <c r="D368" s="302">
        <f t="shared" si="121"/>
        <v>3.8017334632984987</v>
      </c>
      <c r="E368" s="303"/>
      <c r="F368" s="302">
        <v>2.1351045355180602</v>
      </c>
      <c r="G368" s="302">
        <v>1.9011511285023575</v>
      </c>
      <c r="H368" s="302">
        <f t="shared" si="122"/>
        <v>4.0362556640204179</v>
      </c>
      <c r="I368" s="303"/>
      <c r="J368" s="302">
        <v>2.9256014494915346</v>
      </c>
      <c r="K368" s="302">
        <v>2.4889160856201036</v>
      </c>
      <c r="L368" s="302">
        <f t="shared" si="123"/>
        <v>5.4145175351116386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1.0388604256600265</v>
      </c>
      <c r="C369" s="302">
        <v>0.14505052376998409</v>
      </c>
      <c r="D369" s="302">
        <f t="shared" si="121"/>
        <v>1.1839109494300106</v>
      </c>
      <c r="E369" s="303"/>
      <c r="F369" s="302">
        <v>0.96264315327126637</v>
      </c>
      <c r="G369" s="302">
        <v>0.15597915567308654</v>
      </c>
      <c r="H369" s="302">
        <f t="shared" si="122"/>
        <v>1.118622308944353</v>
      </c>
      <c r="I369" s="303"/>
      <c r="J369" s="302">
        <v>0.93932157690592566</v>
      </c>
      <c r="K369" s="302">
        <v>0.225794656864682</v>
      </c>
      <c r="L369" s="302">
        <f t="shared" si="123"/>
        <v>1.1651162337706076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0.19962130241771986</v>
      </c>
      <c r="C370" s="302">
        <v>0.78981924646276636</v>
      </c>
      <c r="D370" s="302">
        <f t="shared" si="121"/>
        <v>0.98944054888048627</v>
      </c>
      <c r="E370" s="303"/>
      <c r="F370" s="302">
        <v>0.23053641762001667</v>
      </c>
      <c r="G370" s="302">
        <v>0.68807817797559834</v>
      </c>
      <c r="H370" s="302">
        <f t="shared" si="122"/>
        <v>0.91861459559561498</v>
      </c>
      <c r="I370" s="303"/>
      <c r="J370" s="302">
        <v>0.35292520876763567</v>
      </c>
      <c r="K370" s="302">
        <v>0.83013007606620481</v>
      </c>
      <c r="L370" s="302">
        <f t="shared" si="123"/>
        <v>1.1830552848338405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0.93030688639968395</v>
      </c>
      <c r="C371" s="302">
        <v>0.42162723056467694</v>
      </c>
      <c r="D371" s="302">
        <f t="shared" si="121"/>
        <v>1.3519341169643608</v>
      </c>
      <c r="E371" s="303"/>
      <c r="F371" s="302">
        <v>0.80406209880726032</v>
      </c>
      <c r="G371" s="302">
        <v>0.49721185553900432</v>
      </c>
      <c r="H371" s="302">
        <f t="shared" si="122"/>
        <v>1.3012739543462646</v>
      </c>
      <c r="I371" s="303"/>
      <c r="J371" s="302">
        <v>0.96505950995971668</v>
      </c>
      <c r="K371" s="302">
        <v>0.76029844733451735</v>
      </c>
      <c r="L371" s="302">
        <f t="shared" si="123"/>
        <v>1.7253579572942339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0.28175246300175061</v>
      </c>
      <c r="C372" s="302">
        <v>0.25046854211823072</v>
      </c>
      <c r="D372" s="302">
        <f t="shared" si="121"/>
        <v>0.53222100511998138</v>
      </c>
      <c r="E372" s="303"/>
      <c r="F372" s="302">
        <v>0.24621616909872557</v>
      </c>
      <c r="G372" s="302">
        <v>0.27331053204637745</v>
      </c>
      <c r="H372" s="302">
        <f t="shared" si="122"/>
        <v>0.51952670114510302</v>
      </c>
      <c r="I372" s="303"/>
      <c r="J372" s="302">
        <v>0.30049277979000488</v>
      </c>
      <c r="K372" s="302">
        <v>0.35564352275462835</v>
      </c>
      <c r="L372" s="302">
        <f t="shared" si="123"/>
        <v>0.65613630254463318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2.8034842492582999E-2</v>
      </c>
      <c r="C373" s="302">
        <v>0.11943159737618765</v>
      </c>
      <c r="D373" s="302">
        <f t="shared" si="121"/>
        <v>0.14746643986877064</v>
      </c>
      <c r="E373" s="303"/>
      <c r="F373" s="302">
        <v>2.4496078923715203E-2</v>
      </c>
      <c r="G373" s="302">
        <v>0.12487171688043118</v>
      </c>
      <c r="H373" s="302">
        <f t="shared" si="122"/>
        <v>0.14936779580414639</v>
      </c>
      <c r="I373" s="303"/>
      <c r="J373" s="302">
        <v>5.8372588728707639E-2</v>
      </c>
      <c r="K373" s="302">
        <v>0.16927429644856726</v>
      </c>
      <c r="L373" s="302">
        <f t="shared" si="123"/>
        <v>0.22764688517727488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0.69950475223165276</v>
      </c>
      <c r="C374" s="302">
        <v>0.68362726707398247</v>
      </c>
      <c r="D374" s="302">
        <f t="shared" si="121"/>
        <v>1.3831320193056351</v>
      </c>
      <c r="E374" s="303"/>
      <c r="F374" s="302">
        <v>0.58207706198227671</v>
      </c>
      <c r="G374" s="302">
        <v>0.66046070294991066</v>
      </c>
      <c r="H374" s="302">
        <f t="shared" si="122"/>
        <v>1.2425377649321874</v>
      </c>
      <c r="I374" s="303"/>
      <c r="J374" s="302">
        <v>0.53357440260992584</v>
      </c>
      <c r="K374" s="302">
        <v>0.7056097531273976</v>
      </c>
      <c r="L374" s="302">
        <f t="shared" si="123"/>
        <v>1.2391841557373233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6.2812300292784178</v>
      </c>
      <c r="C376" s="311">
        <f t="shared" ref="C376:D376" si="124">SUM(C366:C374)</f>
        <v>5.8037699707215857</v>
      </c>
      <c r="D376" s="311">
        <f t="shared" si="124"/>
        <v>12.085000000000001</v>
      </c>
      <c r="E376" s="311"/>
      <c r="F376" s="311">
        <f t="shared" ref="F376:H376" si="125">SUM(F366:F374)</f>
        <v>6.5663750546379527</v>
      </c>
      <c r="G376" s="311">
        <f t="shared" si="125"/>
        <v>5.8806249453620243</v>
      </c>
      <c r="H376" s="311">
        <f t="shared" si="125"/>
        <v>12.446999999999976</v>
      </c>
      <c r="I376" s="311"/>
      <c r="J376" s="311">
        <f t="shared" ref="J376:L376" si="126">SUM(J366:J374)</f>
        <v>8.2884447549827804</v>
      </c>
      <c r="K376" s="311">
        <f t="shared" si="126"/>
        <v>7.9105552450172345</v>
      </c>
      <c r="L376" s="311">
        <f t="shared" si="126"/>
        <v>16.199000000000016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0.46627806930090104</v>
      </c>
      <c r="C383" s="302">
        <v>0.42275877043687671</v>
      </c>
      <c r="D383" s="302">
        <f>SUM(B383:C383)</f>
        <v>0.8890368397377777</v>
      </c>
      <c r="E383" s="303"/>
      <c r="F383" s="302">
        <v>0.63046648938950101</v>
      </c>
      <c r="G383" s="302">
        <v>0.62970182306082334</v>
      </c>
      <c r="H383" s="302">
        <f>SUM(F383:G383)</f>
        <v>1.2601683124503245</v>
      </c>
      <c r="I383" s="303"/>
      <c r="J383" s="302">
        <v>0.74339339075233857</v>
      </c>
      <c r="K383" s="302">
        <v>0.79645975020004001</v>
      </c>
      <c r="L383" s="302">
        <f>SUM(J383:K383)</f>
        <v>1.5398531409523786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1.0552939305331546</v>
      </c>
      <c r="C384" s="302">
        <v>0.70194731688877643</v>
      </c>
      <c r="D384" s="302">
        <f t="shared" ref="D384:D391" si="127">SUM(B384:C384)</f>
        <v>1.757241247421931</v>
      </c>
      <c r="E384" s="303"/>
      <c r="F384" s="302">
        <v>1.2630487597996363</v>
      </c>
      <c r="G384" s="302">
        <v>0.98018567113000632</v>
      </c>
      <c r="H384" s="302">
        <f t="shared" ref="H384:H391" si="128">SUM(F384:G384)</f>
        <v>2.2432344309296424</v>
      </c>
      <c r="I384" s="303"/>
      <c r="J384" s="302">
        <v>1.3545079346048496</v>
      </c>
      <c r="K384" s="302">
        <v>1.178556194743521</v>
      </c>
      <c r="L384" s="302">
        <f t="shared" ref="L384:L391" si="129">SUM(J384:K384)</f>
        <v>2.5330641293483707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0.89523957147699285</v>
      </c>
      <c r="C385" s="302">
        <v>0.33126346738809526</v>
      </c>
      <c r="D385" s="302">
        <f t="shared" si="127"/>
        <v>1.2265030388650882</v>
      </c>
      <c r="E385" s="303"/>
      <c r="F385" s="302">
        <v>0.95400789186016788</v>
      </c>
      <c r="G385" s="302">
        <v>0.48718449488508458</v>
      </c>
      <c r="H385" s="302">
        <f t="shared" si="128"/>
        <v>1.4411923867452525</v>
      </c>
      <c r="I385" s="303"/>
      <c r="J385" s="302">
        <v>1.0283196248715871</v>
      </c>
      <c r="K385" s="302">
        <v>0.4502085920611637</v>
      </c>
      <c r="L385" s="302">
        <f t="shared" si="129"/>
        <v>1.4785282169327507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0.84585090426794296</v>
      </c>
      <c r="C386" s="302">
        <v>9.5904936708481256E-2</v>
      </c>
      <c r="D386" s="302">
        <f t="shared" si="127"/>
        <v>0.94175584097642417</v>
      </c>
      <c r="E386" s="303"/>
      <c r="F386" s="302">
        <v>0.72601904167957065</v>
      </c>
      <c r="G386" s="302">
        <v>0.1105506343480306</v>
      </c>
      <c r="H386" s="302">
        <f t="shared" si="128"/>
        <v>0.83656967602760124</v>
      </c>
      <c r="I386" s="303"/>
      <c r="J386" s="302">
        <v>0.57726332519459256</v>
      </c>
      <c r="K386" s="302">
        <v>0.12728990952854488</v>
      </c>
      <c r="L386" s="302">
        <f t="shared" si="129"/>
        <v>0.70455323472313747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0.12549683681098081</v>
      </c>
      <c r="C387" s="302">
        <v>0.30967956079077774</v>
      </c>
      <c r="D387" s="302">
        <f t="shared" si="127"/>
        <v>0.43517639760175852</v>
      </c>
      <c r="E387" s="303"/>
      <c r="F387" s="302">
        <v>0.1510914122824347</v>
      </c>
      <c r="G387" s="302">
        <v>0.35800374969388093</v>
      </c>
      <c r="H387" s="302">
        <f t="shared" si="128"/>
        <v>0.50909516197631566</v>
      </c>
      <c r="I387" s="303"/>
      <c r="J387" s="302">
        <v>0.24868333150952909</v>
      </c>
      <c r="K387" s="302">
        <v>0.41469336896466114</v>
      </c>
      <c r="L387" s="302">
        <f t="shared" si="129"/>
        <v>0.66337670047419017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2.5421803016378606</v>
      </c>
      <c r="C388" s="302">
        <v>0.56277091767260901</v>
      </c>
      <c r="D388" s="302">
        <f t="shared" si="127"/>
        <v>3.1049512193104696</v>
      </c>
      <c r="E388" s="303"/>
      <c r="F388" s="302">
        <v>2.4248681285477494</v>
      </c>
      <c r="G388" s="302">
        <v>0.79991432764135373</v>
      </c>
      <c r="H388" s="302">
        <f t="shared" si="128"/>
        <v>3.2247824561891032</v>
      </c>
      <c r="I388" s="303"/>
      <c r="J388" s="302">
        <v>2.3495142841574927</v>
      </c>
      <c r="K388" s="302">
        <v>0.96972260439845015</v>
      </c>
      <c r="L388" s="302">
        <f t="shared" si="129"/>
        <v>3.3192368885559427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0.24519399286204474</v>
      </c>
      <c r="C389" s="302">
        <v>0.15777653976304512</v>
      </c>
      <c r="D389" s="302">
        <f t="shared" si="127"/>
        <v>0.40297053262508986</v>
      </c>
      <c r="E389" s="303"/>
      <c r="F389" s="302">
        <v>0.26933448535018945</v>
      </c>
      <c r="G389" s="302">
        <v>0.26965972488395545</v>
      </c>
      <c r="H389" s="302">
        <f t="shared" si="128"/>
        <v>0.53899421023414495</v>
      </c>
      <c r="I389" s="303"/>
      <c r="J389" s="302">
        <v>0.24391703805347859</v>
      </c>
      <c r="K389" s="302">
        <v>0.26277730257973148</v>
      </c>
      <c r="L389" s="302">
        <f t="shared" si="129"/>
        <v>0.50669434063321006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0.11852533761044538</v>
      </c>
      <c r="C390" s="302">
        <v>0.17346920861204246</v>
      </c>
      <c r="D390" s="302">
        <f t="shared" si="127"/>
        <v>0.29199454622248783</v>
      </c>
      <c r="E390" s="303"/>
      <c r="F390" s="302">
        <v>9.6186468826241378E-2</v>
      </c>
      <c r="G390" s="302">
        <v>0.23219670532415507</v>
      </c>
      <c r="H390" s="302">
        <f t="shared" si="128"/>
        <v>0.32838317415039642</v>
      </c>
      <c r="I390" s="303"/>
      <c r="J390" s="302">
        <v>0.20175599803994104</v>
      </c>
      <c r="K390" s="302">
        <v>0.23146865010383272</v>
      </c>
      <c r="L390" s="302">
        <f t="shared" si="129"/>
        <v>0.43322464814377376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0.57143730340029575</v>
      </c>
      <c r="C391" s="302">
        <v>0.33893303383866646</v>
      </c>
      <c r="D391" s="302">
        <f t="shared" si="127"/>
        <v>0.91037033723896221</v>
      </c>
      <c r="E391" s="303"/>
      <c r="F391" s="302">
        <v>0.39737758504121534</v>
      </c>
      <c r="G391" s="302">
        <v>0.43820260625601132</v>
      </c>
      <c r="H391" s="302">
        <f t="shared" si="128"/>
        <v>0.83558019129722672</v>
      </c>
      <c r="I391" s="303"/>
      <c r="J391" s="302">
        <v>0.25751815694183267</v>
      </c>
      <c r="K391" s="302">
        <v>0.40395054329440394</v>
      </c>
      <c r="L391" s="302">
        <f t="shared" si="129"/>
        <v>0.66146870023623661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6.8654962479006185</v>
      </c>
      <c r="C393" s="311">
        <f t="shared" ref="C393:D393" si="130">SUM(C383:C391)</f>
        <v>3.0945037520993703</v>
      </c>
      <c r="D393" s="311">
        <f t="shared" si="130"/>
        <v>9.9599999999999902</v>
      </c>
      <c r="E393" s="311"/>
      <c r="F393" s="311">
        <f t="shared" ref="F393:H393" si="131">SUM(F383:F391)</f>
        <v>6.9124002627767043</v>
      </c>
      <c r="G393" s="311">
        <f t="shared" si="131"/>
        <v>4.305599737223301</v>
      </c>
      <c r="H393" s="311">
        <f t="shared" si="131"/>
        <v>11.218000000000007</v>
      </c>
      <c r="I393" s="311"/>
      <c r="J393" s="311">
        <f t="shared" ref="J393:L393" si="132">SUM(J383:J391)</f>
        <v>7.0048730841256415</v>
      </c>
      <c r="K393" s="311">
        <f t="shared" si="132"/>
        <v>4.8351269158743495</v>
      </c>
      <c r="L393" s="311">
        <f t="shared" si="132"/>
        <v>11.839999999999991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Dorset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25.534377693454076</v>
      </c>
      <c r="C9" s="249">
        <f t="shared" ref="C9:D9" si="0">SUM(C26,C43,C60,C77,C94,C111,C128,C145,C162,C179,C196,C213,C230,C247,C264,C281,C298,C315,C332,C349,C366,C383)</f>
        <v>3.672937669795187</v>
      </c>
      <c r="D9" s="249">
        <f t="shared" si="0"/>
        <v>9.0785813634393335</v>
      </c>
      <c r="E9" s="249">
        <f>SUM(B9:D9)</f>
        <v>38.285896726688591</v>
      </c>
      <c r="F9" s="238"/>
      <c r="G9" s="249">
        <f>SUM(G26,G43,G60,G77,G94,G111,G128,G145,G162,G179,G196,G213,G230,G247,G264,G281,G298,G315,G332,G349,G366,G383)</f>
        <v>29.947306012885374</v>
      </c>
      <c r="H9" s="249">
        <f t="shared" ref="H9:I9" si="1">SUM(H26,H43,H60,H77,H94,H111,H128,H145,H162,H179,H196,H213,H230,H247,H264,H281,H298,H315,H332,H349,H366,H383)</f>
        <v>5.7529042617313966</v>
      </c>
      <c r="I9" s="249">
        <f t="shared" si="1"/>
        <v>10.657208627288204</v>
      </c>
      <c r="J9" s="249">
        <f>SUM(G9:I9)</f>
        <v>46.357418901904978</v>
      </c>
      <c r="K9" s="238"/>
      <c r="L9" s="249">
        <f>SUM(L26,L43,L60,L77,L94,L111,L128,L145,L162,L179,L196,L213,L230,L247,L264,L281,L298,L315,L332,L349,L366,L383)</f>
        <v>34.005531565190154</v>
      </c>
      <c r="M9" s="249">
        <f t="shared" ref="M9:N9" si="2">SUM(M26,M43,M60,M77,M94,M111,M128,M145,M162,M179,M196,M213,M230,M247,M264,M281,M298,M315,M332,M349,M366,M383)</f>
        <v>7.456203921470502</v>
      </c>
      <c r="N9" s="249">
        <f t="shared" si="2"/>
        <v>12.270307540904177</v>
      </c>
      <c r="O9" s="249">
        <f>SUM(L9:N9)</f>
        <v>53.732043027564835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47.686964269359969</v>
      </c>
      <c r="C10" s="249">
        <f t="shared" si="3"/>
        <v>15.869689191859687</v>
      </c>
      <c r="D10" s="249">
        <f t="shared" si="3"/>
        <v>10.961821275658293</v>
      </c>
      <c r="E10" s="249">
        <f t="shared" ref="E10:E17" si="4">SUM(B10:D10)</f>
        <v>74.518474736877948</v>
      </c>
      <c r="F10" s="238"/>
      <c r="G10" s="249">
        <f t="shared" ref="G10:I10" si="5">SUM(G27,G44,G61,G78,G95,G112,G129,G146,G163,G180,G197,G214,G231,G248,G265,G282,G299,G316,G333,G350,G367,G384)</f>
        <v>59.40603874644929</v>
      </c>
      <c r="H10" s="249">
        <f t="shared" si="5"/>
        <v>19.737590267716303</v>
      </c>
      <c r="I10" s="249">
        <f t="shared" si="5"/>
        <v>10.68370743249276</v>
      </c>
      <c r="J10" s="249">
        <f t="shared" ref="J10:J17" si="6">SUM(G10:I10)</f>
        <v>89.827336446658364</v>
      </c>
      <c r="K10" s="238"/>
      <c r="L10" s="249">
        <f t="shared" ref="L10:N10" si="7">SUM(L27,L44,L61,L78,L95,L112,L129,L146,L163,L180,L197,L214,L231,L248,L265,L282,L299,L316,L333,L350,L367,L384)</f>
        <v>73.604482803456847</v>
      </c>
      <c r="M10" s="249">
        <f t="shared" si="7"/>
        <v>25.735501973984782</v>
      </c>
      <c r="N10" s="249">
        <f t="shared" si="7"/>
        <v>11.013005497055023</v>
      </c>
      <c r="O10" s="249">
        <f t="shared" ref="O10:O17" si="8">SUM(L10:N10)</f>
        <v>110.35299027449665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27.503594112247235</v>
      </c>
      <c r="C11" s="249">
        <f t="shared" si="3"/>
        <v>9.3442445871137725</v>
      </c>
      <c r="D11" s="249">
        <f t="shared" si="3"/>
        <v>8.7143901823899839</v>
      </c>
      <c r="E11" s="249">
        <f t="shared" si="4"/>
        <v>45.56222888175099</v>
      </c>
      <c r="F11" s="238"/>
      <c r="G11" s="249">
        <f t="shared" ref="G11:I11" si="9">SUM(G28,G45,G62,G79,G96,G113,G130,G147,G164,G181,G198,G215,G232,G249,G266,G283,G300,G317,G334,G351,G368,G385)</f>
        <v>32.704140799850201</v>
      </c>
      <c r="H11" s="249">
        <f t="shared" si="9"/>
        <v>11.148535579527941</v>
      </c>
      <c r="I11" s="249">
        <f t="shared" si="9"/>
        <v>8.4596253014340945</v>
      </c>
      <c r="J11" s="249">
        <f t="shared" si="6"/>
        <v>52.312301680812233</v>
      </c>
      <c r="K11" s="238"/>
      <c r="L11" s="249">
        <f t="shared" ref="L11:N11" si="10">SUM(L28,L45,L62,L79,L96,L113,L130,L147,L164,L181,L198,L215,L232,L249,L266,L283,L300,L317,L334,L351,L368,L385)</f>
        <v>34.071884920945998</v>
      </c>
      <c r="M11" s="249">
        <f t="shared" si="10"/>
        <v>12.748211833772917</v>
      </c>
      <c r="N11" s="249">
        <f t="shared" si="10"/>
        <v>9.7325233536520201</v>
      </c>
      <c r="O11" s="249">
        <f t="shared" si="8"/>
        <v>56.552620108370938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21.066638782220011</v>
      </c>
      <c r="C12" s="249">
        <f t="shared" si="3"/>
        <v>16.744802389645834</v>
      </c>
      <c r="D12" s="249">
        <f t="shared" si="3"/>
        <v>2.2844537071077489</v>
      </c>
      <c r="E12" s="249">
        <f t="shared" si="4"/>
        <v>40.095894878973596</v>
      </c>
      <c r="F12" s="238"/>
      <c r="G12" s="249">
        <f t="shared" ref="G12:I12" si="11">SUM(G29,G46,G63,G80,G97,G114,G131,G148,G165,G182,G199,G216,G233,G250,G267,G284,G301,G318,G335,G352,G369,G386)</f>
        <v>21.905043811285026</v>
      </c>
      <c r="H12" s="249">
        <f t="shared" si="11"/>
        <v>16.392122974892509</v>
      </c>
      <c r="I12" s="249">
        <f t="shared" si="11"/>
        <v>2.6318558745283376</v>
      </c>
      <c r="J12" s="249">
        <f t="shared" si="6"/>
        <v>40.929022660705868</v>
      </c>
      <c r="K12" s="238"/>
      <c r="L12" s="249">
        <f t="shared" ref="L12:N12" si="12">SUM(L29,L46,L63,L80,L97,L114,L131,L148,L165,L182,L199,L216,L233,L250,L267,L284,L301,L318,L335,L352,L369,L386)</f>
        <v>18.568677116218783</v>
      </c>
      <c r="M12" s="249">
        <f t="shared" si="12"/>
        <v>13.773852958555832</v>
      </c>
      <c r="N12" s="249">
        <f t="shared" si="12"/>
        <v>3.2085285010772098</v>
      </c>
      <c r="O12" s="249">
        <f t="shared" si="8"/>
        <v>35.551058575851826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24.254458253335439</v>
      </c>
      <c r="C13" s="249">
        <f t="shared" si="3"/>
        <v>3.7610070028612248</v>
      </c>
      <c r="D13" s="249">
        <f t="shared" si="3"/>
        <v>16.009362066419861</v>
      </c>
      <c r="E13" s="249">
        <f t="shared" si="4"/>
        <v>44.024827322616524</v>
      </c>
      <c r="F13" s="238"/>
      <c r="G13" s="249">
        <f t="shared" ref="G13:I13" si="13">SUM(G30,G47,G64,G81,G98,G115,G132,G149,G166,G183,G200,G217,G234,G251,G268,G285,G302,G319,G336,G353,G370,G387)</f>
        <v>21.105396982913287</v>
      </c>
      <c r="H13" s="249">
        <f t="shared" si="13"/>
        <v>3.5293516255503881</v>
      </c>
      <c r="I13" s="249">
        <f t="shared" si="13"/>
        <v>15.721802543938155</v>
      </c>
      <c r="J13" s="249">
        <f t="shared" si="6"/>
        <v>40.356551152401828</v>
      </c>
      <c r="K13" s="238"/>
      <c r="L13" s="249">
        <f t="shared" ref="L13:N13" si="14">SUM(L30,L47,L64,L81,L98,L115,L132,L149,L166,L183,L200,L217,L234,L251,L268,L285,L302,L319,L336,L353,L370,L387)</f>
        <v>19.578085084416823</v>
      </c>
      <c r="M13" s="249">
        <f t="shared" si="14"/>
        <v>4.2269679127536728</v>
      </c>
      <c r="N13" s="249">
        <f t="shared" si="14"/>
        <v>18.270388750522059</v>
      </c>
      <c r="O13" s="249">
        <f t="shared" si="8"/>
        <v>42.075441747692551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15.507749595210365</v>
      </c>
      <c r="C14" s="249">
        <f t="shared" si="3"/>
        <v>18.861395011964653</v>
      </c>
      <c r="D14" s="249">
        <f t="shared" si="3"/>
        <v>4.5511477027600833</v>
      </c>
      <c r="E14" s="249">
        <f t="shared" si="4"/>
        <v>38.9202923099351</v>
      </c>
      <c r="F14" s="238"/>
      <c r="G14" s="249">
        <f t="shared" ref="G14:I14" si="15">SUM(G31,G48,G65,G82,G99,G116,G133,G150,G167,G184,G201,G218,G235,G252,G269,G286,G303,G320,G337,G354,G371,G388)</f>
        <v>15.41458748751992</v>
      </c>
      <c r="H14" s="249">
        <f t="shared" si="15"/>
        <v>18.001969989173958</v>
      </c>
      <c r="I14" s="249">
        <f t="shared" si="15"/>
        <v>5.0460351638841638</v>
      </c>
      <c r="J14" s="249">
        <f t="shared" si="6"/>
        <v>38.462592640578045</v>
      </c>
      <c r="K14" s="238"/>
      <c r="L14" s="249">
        <f t="shared" ref="L14:N14" si="16">SUM(L31,L48,L65,L82,L99,L116,L133,L150,L167,L184,L201,L218,L235,L252,L269,L286,L303,L320,L337,L354,L371,L388)</f>
        <v>19.250920297792163</v>
      </c>
      <c r="M14" s="249">
        <f t="shared" si="16"/>
        <v>20.325586906727356</v>
      </c>
      <c r="N14" s="249">
        <f t="shared" si="16"/>
        <v>6.5668340510730063</v>
      </c>
      <c r="O14" s="249">
        <f t="shared" si="8"/>
        <v>46.143341255592524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11.707085071435344</v>
      </c>
      <c r="C15" s="249">
        <f t="shared" si="3"/>
        <v>19.931445760351622</v>
      </c>
      <c r="D15" s="249">
        <f t="shared" si="3"/>
        <v>2.7212460166055434</v>
      </c>
      <c r="E15" s="249">
        <f t="shared" si="4"/>
        <v>34.359776848392507</v>
      </c>
      <c r="F15" s="238"/>
      <c r="G15" s="249">
        <f t="shared" ref="G15:I15" si="17">SUM(G32,G49,G66,G83,G100,G117,G134,G151,G168,G185,G202,G219,G236,G253,G270,G287,G304,G321,G338,G355,G372,G389)</f>
        <v>11.946661865756736</v>
      </c>
      <c r="H15" s="249">
        <f t="shared" si="17"/>
        <v>19.860224025567991</v>
      </c>
      <c r="I15" s="249">
        <f t="shared" si="17"/>
        <v>2.2790120103599287</v>
      </c>
      <c r="J15" s="249">
        <f t="shared" si="6"/>
        <v>34.085897901684653</v>
      </c>
      <c r="K15" s="238"/>
      <c r="L15" s="249">
        <f t="shared" ref="L15:N15" si="18">SUM(L32,L49,L66,L83,L100,L117,L134,L151,L168,L185,L202,L219,L236,L253,L270,L287,L304,L321,L338,L355,L372,L389)</f>
        <v>11.787025667113758</v>
      </c>
      <c r="M15" s="249">
        <f t="shared" si="18"/>
        <v>20.259866361191417</v>
      </c>
      <c r="N15" s="249">
        <f t="shared" si="18"/>
        <v>1.9650656409131415</v>
      </c>
      <c r="O15" s="249">
        <f t="shared" si="8"/>
        <v>34.011957669218312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14.601996654719089</v>
      </c>
      <c r="C16" s="249">
        <f t="shared" si="3"/>
        <v>2.8993351642123035</v>
      </c>
      <c r="D16" s="249">
        <f t="shared" si="3"/>
        <v>2.3452931248184647</v>
      </c>
      <c r="E16" s="249">
        <f t="shared" si="4"/>
        <v>19.846624943749859</v>
      </c>
      <c r="F16" s="238"/>
      <c r="G16" s="249">
        <f t="shared" ref="G16:I16" si="19">SUM(G33,G50,G67,G84,G101,G118,G135,G152,G169,G186,G203,G220,G237,G254,G271,G288,G305,G322,G339,G356,G373,G390)</f>
        <v>12.261579535161799</v>
      </c>
      <c r="H16" s="249">
        <f t="shared" si="19"/>
        <v>3.0443593389319559</v>
      </c>
      <c r="I16" s="249">
        <f t="shared" si="19"/>
        <v>2.6027768107543428</v>
      </c>
      <c r="J16" s="249">
        <f t="shared" si="6"/>
        <v>17.908715684848097</v>
      </c>
      <c r="K16" s="238"/>
      <c r="L16" s="249">
        <f t="shared" ref="L16:N16" si="20">SUM(L33,L50,L67,L84,L101,L118,L135,L152,L169,L186,L203,L220,L237,L254,L271,L288,L305,L322,L339,L356,L373,L390)</f>
        <v>12.917957434486279</v>
      </c>
      <c r="M16" s="249">
        <f t="shared" si="20"/>
        <v>4.4625661502392955</v>
      </c>
      <c r="N16" s="249">
        <f t="shared" si="20"/>
        <v>3.3851360931269361</v>
      </c>
      <c r="O16" s="249">
        <f t="shared" si="8"/>
        <v>20.765659677852508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16.557198187934954</v>
      </c>
      <c r="C17" s="249">
        <f t="shared" si="3"/>
        <v>21.875726024144736</v>
      </c>
      <c r="D17" s="249">
        <f t="shared" si="3"/>
        <v>3.310059138935066</v>
      </c>
      <c r="E17" s="249">
        <f t="shared" si="4"/>
        <v>41.742983351014757</v>
      </c>
      <c r="F17" s="238"/>
      <c r="G17" s="249">
        <f t="shared" ref="G17:I17" si="21">SUM(G34,G51,G68,G85,G102,G119,G136,G153,G170,G187,G204,G221,G238,G255,G272,G289,G306,G323,G340,G357,G374,G391)</f>
        <v>13.992879224390148</v>
      </c>
      <c r="H17" s="249">
        <f t="shared" si="21"/>
        <v>21.969132395131819</v>
      </c>
      <c r="I17" s="249">
        <f t="shared" si="21"/>
        <v>3.4951513108838697</v>
      </c>
      <c r="J17" s="249">
        <f t="shared" si="6"/>
        <v>39.457162930405836</v>
      </c>
      <c r="K17" s="238"/>
      <c r="L17" s="249">
        <f t="shared" ref="L17:N17" si="22">SUM(L34,L51,L68,L85,L102,L119,L136,L153,L170,L187,L204,L221,L238,L255,L272,L289,L306,L323,L340,L357,L374,L391)</f>
        <v>14.253024624875154</v>
      </c>
      <c r="M17" s="249">
        <f t="shared" si="22"/>
        <v>20.085624205597473</v>
      </c>
      <c r="N17" s="249">
        <f t="shared" si="22"/>
        <v>5.1622388328871862</v>
      </c>
      <c r="O17" s="249">
        <f t="shared" si="8"/>
        <v>39.500887663359812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204.42006261991648</v>
      </c>
      <c r="C19" s="247">
        <f t="shared" ref="C19:O19" si="23">SUM(C9:C17)</f>
        <v>112.96058280194902</v>
      </c>
      <c r="D19" s="247">
        <f t="shared" si="23"/>
        <v>59.976354578134384</v>
      </c>
      <c r="E19" s="247">
        <f t="shared" si="23"/>
        <v>377.35699999999986</v>
      </c>
      <c r="F19" s="247"/>
      <c r="G19" s="247">
        <f t="shared" si="23"/>
        <v>218.68363446621177</v>
      </c>
      <c r="H19" s="247">
        <f t="shared" si="23"/>
        <v>119.43619045822426</v>
      </c>
      <c r="I19" s="247">
        <f t="shared" si="23"/>
        <v>61.577175075563851</v>
      </c>
      <c r="J19" s="247">
        <f t="shared" si="23"/>
        <v>399.69699999999989</v>
      </c>
      <c r="K19" s="247"/>
      <c r="L19" s="247">
        <f t="shared" si="23"/>
        <v>238.03758951449598</v>
      </c>
      <c r="M19" s="247">
        <f t="shared" si="23"/>
        <v>129.07438222429326</v>
      </c>
      <c r="N19" s="247">
        <f t="shared" si="23"/>
        <v>71.574028261210756</v>
      </c>
      <c r="O19" s="247">
        <f t="shared" si="23"/>
        <v>438.68599999999998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0.24429320160283091</v>
      </c>
      <c r="C26" s="302">
        <v>2.0759159944964991E-2</v>
      </c>
      <c r="D26" s="302">
        <v>4.4559610576510519E-2</v>
      </c>
      <c r="E26" s="302">
        <f>SUM(B26:D26)</f>
        <v>0.30961197212430641</v>
      </c>
      <c r="F26" s="303"/>
      <c r="G26" s="302">
        <v>0.27562862731197335</v>
      </c>
      <c r="H26" s="302">
        <v>0.13700410543741504</v>
      </c>
      <c r="I26" s="302">
        <v>7.2844884831670495E-2</v>
      </c>
      <c r="J26" s="302">
        <f>SUM(G26:I26)</f>
        <v>0.4854776175810589</v>
      </c>
      <c r="K26" s="303"/>
      <c r="L26" s="302">
        <v>0.44814276297284422</v>
      </c>
      <c r="M26" s="302">
        <v>0.156775511685883</v>
      </c>
      <c r="N26" s="302">
        <v>5.9283017900187529E-2</v>
      </c>
      <c r="O26" s="302">
        <f>SUM(L26:N26)</f>
        <v>0.66420129255891469</v>
      </c>
    </row>
    <row r="27" spans="1:15" s="236" customFormat="1" x14ac:dyDescent="0.2">
      <c r="A27" s="237" t="str">
        <f>name!E$5</f>
        <v>Professional occupations</v>
      </c>
      <c r="B27" s="302">
        <v>0.18878069586774546</v>
      </c>
      <c r="C27" s="302">
        <v>1.5621715703549021E-2</v>
      </c>
      <c r="D27" s="302">
        <v>3.1951355057516784E-2</v>
      </c>
      <c r="E27" s="302">
        <f t="shared" ref="E27:E34" si="24">SUM(B27:D27)</f>
        <v>0.23635376662881127</v>
      </c>
      <c r="F27" s="303"/>
      <c r="G27" s="302">
        <v>0.25101007433799383</v>
      </c>
      <c r="H27" s="302">
        <v>0.16013565295952059</v>
      </c>
      <c r="I27" s="302">
        <v>6.3331554539266019E-2</v>
      </c>
      <c r="J27" s="302">
        <f t="shared" ref="J27:J34" si="25">SUM(G27:I27)</f>
        <v>0.47447728183678045</v>
      </c>
      <c r="K27" s="303"/>
      <c r="L27" s="302">
        <v>0.37420082729329079</v>
      </c>
      <c r="M27" s="302">
        <v>0.21543211195761147</v>
      </c>
      <c r="N27" s="302">
        <v>4.5315109290860203E-2</v>
      </c>
      <c r="O27" s="302">
        <f t="shared" ref="O27:O34" si="26">SUM(L27:N27)</f>
        <v>0.63494804854176257</v>
      </c>
    </row>
    <row r="28" spans="1:15" s="236" customFormat="1" x14ac:dyDescent="0.2">
      <c r="A28" s="237" t="str">
        <f>name!E$6</f>
        <v>Associate professional occupations</v>
      </c>
      <c r="B28" s="302">
        <v>0.11289084349813563</v>
      </c>
      <c r="C28" s="302">
        <v>1.4495885186790521E-2</v>
      </c>
      <c r="D28" s="302">
        <v>3.0365909731351528E-2</v>
      </c>
      <c r="E28" s="302">
        <f t="shared" si="24"/>
        <v>0.15775263841627768</v>
      </c>
      <c r="F28" s="303"/>
      <c r="G28" s="302">
        <v>0.1387309693999158</v>
      </c>
      <c r="H28" s="302">
        <v>0.12950415470619756</v>
      </c>
      <c r="I28" s="302">
        <v>6.7864905664430764E-2</v>
      </c>
      <c r="J28" s="302">
        <f t="shared" si="25"/>
        <v>0.33610002977054415</v>
      </c>
      <c r="K28" s="303"/>
      <c r="L28" s="302">
        <v>0.16098778729573709</v>
      </c>
      <c r="M28" s="302">
        <v>0.12304808671981297</v>
      </c>
      <c r="N28" s="302">
        <v>7.8370013991010429E-2</v>
      </c>
      <c r="O28" s="302">
        <f t="shared" si="26"/>
        <v>0.36240588800656048</v>
      </c>
    </row>
    <row r="29" spans="1:15" s="236" customFormat="1" x14ac:dyDescent="0.2">
      <c r="A29" s="237" t="str">
        <f>name!E$7</f>
        <v>Administrative and secretarial occupations</v>
      </c>
      <c r="B29" s="302">
        <v>8.9317884864234837E-2</v>
      </c>
      <c r="C29" s="302">
        <v>4.6876934031179915E-2</v>
      </c>
      <c r="D29" s="302">
        <v>3.4983315473584735E-2</v>
      </c>
      <c r="E29" s="302">
        <f t="shared" si="24"/>
        <v>0.17117813436899948</v>
      </c>
      <c r="F29" s="303"/>
      <c r="G29" s="302">
        <v>9.6176480383672949E-2</v>
      </c>
      <c r="H29" s="302">
        <v>0.15576265442414317</v>
      </c>
      <c r="I29" s="302">
        <v>7.7776247889879926E-2</v>
      </c>
      <c r="J29" s="302">
        <f t="shared" si="25"/>
        <v>0.32971538269769601</v>
      </c>
      <c r="K29" s="303"/>
      <c r="L29" s="302">
        <v>6.9566175636625247E-2</v>
      </c>
      <c r="M29" s="302">
        <v>0.13261862545616604</v>
      </c>
      <c r="N29" s="302">
        <v>3.9712674278958221E-2</v>
      </c>
      <c r="O29" s="302">
        <f t="shared" si="26"/>
        <v>0.24189747537174952</v>
      </c>
    </row>
    <row r="30" spans="1:15" s="236" customFormat="1" x14ac:dyDescent="0.2">
      <c r="A30" s="237" t="str">
        <f>name!E$8</f>
        <v>Skilled trades occupations</v>
      </c>
      <c r="B30" s="302">
        <v>1.1706811738774057</v>
      </c>
      <c r="C30" s="302">
        <v>0.12490218313599079</v>
      </c>
      <c r="D30" s="302">
        <v>1.684695745698481</v>
      </c>
      <c r="E30" s="302">
        <f t="shared" si="24"/>
        <v>2.9802791027118776</v>
      </c>
      <c r="F30" s="303"/>
      <c r="G30" s="302">
        <v>1.0616644774045485</v>
      </c>
      <c r="H30" s="302">
        <v>0.15818516357783505</v>
      </c>
      <c r="I30" s="302">
        <v>2.3793944583130657</v>
      </c>
      <c r="J30" s="302">
        <f>SUM(G30:I30)</f>
        <v>3.5992440992954493</v>
      </c>
      <c r="K30" s="303"/>
      <c r="L30" s="302">
        <v>1.3135558506161857</v>
      </c>
      <c r="M30" s="302">
        <v>0.25746966747455291</v>
      </c>
      <c r="N30" s="302">
        <v>1.8801544748371917</v>
      </c>
      <c r="O30" s="302">
        <f t="shared" si="26"/>
        <v>3.4511799929279303</v>
      </c>
    </row>
    <row r="31" spans="1:15" s="236" customFormat="1" x14ac:dyDescent="0.2">
      <c r="A31" s="237" t="str">
        <f>name!E$9</f>
        <v>Caring, leisure and other service occupations</v>
      </c>
      <c r="B31" s="302">
        <v>0.15834839721789537</v>
      </c>
      <c r="C31" s="302">
        <v>4.8392749795770303E-2</v>
      </c>
      <c r="D31" s="302">
        <v>0.11077986338164811</v>
      </c>
      <c r="E31" s="302">
        <f t="shared" si="24"/>
        <v>0.31752101039531377</v>
      </c>
      <c r="F31" s="303"/>
      <c r="G31" s="302">
        <v>0.15534954890287123</v>
      </c>
      <c r="H31" s="302">
        <v>7.1637907547147425E-2</v>
      </c>
      <c r="I31" s="302">
        <v>0.2988247483303122</v>
      </c>
      <c r="J31" s="302">
        <f t="shared" si="25"/>
        <v>0.52581220478033086</v>
      </c>
      <c r="K31" s="303"/>
      <c r="L31" s="302">
        <v>0.18127657969007349</v>
      </c>
      <c r="M31" s="302">
        <v>4.0876844108182209E-2</v>
      </c>
      <c r="N31" s="302">
        <v>0.31600597245925899</v>
      </c>
      <c r="O31" s="302">
        <f t="shared" si="26"/>
        <v>0.53815939625751463</v>
      </c>
    </row>
    <row r="32" spans="1:15" s="236" customFormat="1" x14ac:dyDescent="0.2">
      <c r="A32" s="237" t="str">
        <f>name!E$10</f>
        <v>Sales and customer service occupations</v>
      </c>
      <c r="B32" s="302">
        <v>5.013857629248536E-2</v>
      </c>
      <c r="C32" s="302">
        <v>1.4681680995056002E-2</v>
      </c>
      <c r="D32" s="302">
        <v>2.0078141643553982E-2</v>
      </c>
      <c r="E32" s="302">
        <f t="shared" si="24"/>
        <v>8.489839893109534E-2</v>
      </c>
      <c r="F32" s="303"/>
      <c r="G32" s="302">
        <v>4.9130166968079966E-2</v>
      </c>
      <c r="H32" s="302">
        <v>6.4683939180833164E-2</v>
      </c>
      <c r="I32" s="302">
        <v>2.8642577883162049E-2</v>
      </c>
      <c r="J32" s="302">
        <f t="shared" si="25"/>
        <v>0.14245668403207518</v>
      </c>
      <c r="K32" s="303"/>
      <c r="L32" s="302">
        <v>5.8742797508443169E-2</v>
      </c>
      <c r="M32" s="302">
        <v>7.8917954735895815E-2</v>
      </c>
      <c r="N32" s="302">
        <v>2.3574778188151051E-2</v>
      </c>
      <c r="O32" s="302">
        <f t="shared" si="26"/>
        <v>0.16123553043249003</v>
      </c>
    </row>
    <row r="33" spans="1:15" s="236" customFormat="1" x14ac:dyDescent="0.2">
      <c r="A33" s="237" t="str">
        <f>name!E$11</f>
        <v>Process, plant and machine operatives</v>
      </c>
      <c r="B33" s="302">
        <v>0.23385400398964137</v>
      </c>
      <c r="C33" s="302">
        <v>7.6221420980601062E-3</v>
      </c>
      <c r="D33" s="302">
        <v>5.3766713329954717E-2</v>
      </c>
      <c r="E33" s="302">
        <f t="shared" si="24"/>
        <v>0.29524285941765621</v>
      </c>
      <c r="F33" s="303"/>
      <c r="G33" s="302">
        <v>0.18308665715776243</v>
      </c>
      <c r="H33" s="302">
        <v>4.0428094582850176E-2</v>
      </c>
      <c r="I33" s="302">
        <v>0.1235179160156588</v>
      </c>
      <c r="J33" s="302">
        <f t="shared" si="25"/>
        <v>0.3470326677562714</v>
      </c>
      <c r="K33" s="303"/>
      <c r="L33" s="302">
        <v>0.19297450189046622</v>
      </c>
      <c r="M33" s="302">
        <v>4.0650403787353358E-2</v>
      </c>
      <c r="N33" s="302">
        <v>0.28795461743714656</v>
      </c>
      <c r="O33" s="302">
        <f t="shared" si="26"/>
        <v>0.52157952311496614</v>
      </c>
    </row>
    <row r="34" spans="1:15" s="236" customFormat="1" x14ac:dyDescent="0.2">
      <c r="A34" s="237" t="str">
        <f>name!E$12</f>
        <v>Elementary occupations</v>
      </c>
      <c r="B34" s="302">
        <v>0.54511528312190394</v>
      </c>
      <c r="C34" s="302">
        <v>9.62625566500208E-2</v>
      </c>
      <c r="D34" s="302">
        <v>0.6287842772337463</v>
      </c>
      <c r="E34" s="302">
        <f t="shared" si="24"/>
        <v>1.2701621170056709</v>
      </c>
      <c r="F34" s="303"/>
      <c r="G34" s="302">
        <v>0.40886579404782936</v>
      </c>
      <c r="H34" s="302">
        <v>0.16348351536925107</v>
      </c>
      <c r="I34" s="302">
        <v>0.87733472283272906</v>
      </c>
      <c r="J34" s="302">
        <f t="shared" si="25"/>
        <v>1.4496840322498095</v>
      </c>
      <c r="K34" s="303"/>
      <c r="L34" s="302">
        <v>0.2986940292116757</v>
      </c>
      <c r="M34" s="302">
        <v>7.3786680608976946E-2</v>
      </c>
      <c r="N34" s="302">
        <v>1.3129121429674546</v>
      </c>
      <c r="O34" s="302">
        <f t="shared" si="26"/>
        <v>1.6853928527881072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2.793420060332279</v>
      </c>
      <c r="C36" s="311">
        <f t="shared" ref="C36:O36" si="27">SUM(C26:C34)</f>
        <v>0.38961500754138245</v>
      </c>
      <c r="D36" s="311">
        <f t="shared" si="27"/>
        <v>2.6399649321263476</v>
      </c>
      <c r="E36" s="311">
        <f t="shared" si="27"/>
        <v>5.8230000000000084</v>
      </c>
      <c r="F36" s="311"/>
      <c r="G36" s="311">
        <f t="shared" si="27"/>
        <v>2.6196427959146473</v>
      </c>
      <c r="H36" s="311">
        <f t="shared" si="27"/>
        <v>1.0808251877851931</v>
      </c>
      <c r="I36" s="311">
        <f t="shared" si="27"/>
        <v>3.9895320163001755</v>
      </c>
      <c r="J36" s="311">
        <f t="shared" si="27"/>
        <v>7.6900000000000155</v>
      </c>
      <c r="K36" s="311"/>
      <c r="L36" s="311">
        <f t="shared" si="27"/>
        <v>3.0981413121153412</v>
      </c>
      <c r="M36" s="311">
        <f t="shared" si="27"/>
        <v>1.1195758865344347</v>
      </c>
      <c r="N36" s="311">
        <f t="shared" si="27"/>
        <v>4.0432828013502196</v>
      </c>
      <c r="O36" s="311">
        <f t="shared" si="27"/>
        <v>8.2609999999999975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4.858424305066078E-2</v>
      </c>
      <c r="C43" s="302">
        <v>5.6290232495537522E-4</v>
      </c>
      <c r="D43" s="302">
        <v>2.3361315342005275E-2</v>
      </c>
      <c r="E43" s="302">
        <f>SUM(B43:D43)</f>
        <v>7.2508460717621431E-2</v>
      </c>
      <c r="F43" s="303"/>
      <c r="G43" s="302">
        <v>5.5677171123125674E-2</v>
      </c>
      <c r="H43" s="302">
        <v>4.6028451816296245E-4</v>
      </c>
      <c r="I43" s="302">
        <v>0</v>
      </c>
      <c r="J43" s="302">
        <f>SUM(G43:I43)</f>
        <v>5.6137455641288636E-2</v>
      </c>
      <c r="K43" s="303"/>
      <c r="L43" s="302">
        <v>3.1167845729662337E-2</v>
      </c>
      <c r="M43" s="302">
        <v>3.485302021068271E-4</v>
      </c>
      <c r="N43" s="302">
        <v>0</v>
      </c>
      <c r="O43" s="302">
        <f>SUM(L43:N43)</f>
        <v>3.1516375931769161E-2</v>
      </c>
    </row>
    <row r="44" spans="1:15" s="236" customFormat="1" x14ac:dyDescent="0.2">
      <c r="A44" s="237" t="str">
        <f>name!E$5</f>
        <v>Professional occupations</v>
      </c>
      <c r="B44" s="302">
        <v>5.8930826962705796E-2</v>
      </c>
      <c r="C44" s="302">
        <v>1.4550624797332269E-3</v>
      </c>
      <c r="D44" s="302">
        <v>1.7939713837507646E-2</v>
      </c>
      <c r="E44" s="302">
        <f t="shared" ref="E44:E51" si="28">SUM(B44:D44)</f>
        <v>7.8325603279946671E-2</v>
      </c>
      <c r="F44" s="303"/>
      <c r="G44" s="302">
        <v>7.0732024308451269E-2</v>
      </c>
      <c r="H44" s="302">
        <v>1.7729280398772044E-3</v>
      </c>
      <c r="I44" s="302">
        <v>0</v>
      </c>
      <c r="J44" s="302">
        <f t="shared" ref="J44:J46" si="29">SUM(G44:I44)</f>
        <v>7.2504952348328475E-2</v>
      </c>
      <c r="K44" s="303"/>
      <c r="L44" s="302">
        <v>4.3737769014024312E-2</v>
      </c>
      <c r="M44" s="302">
        <v>1.1617247854264375E-3</v>
      </c>
      <c r="N44" s="302">
        <v>0</v>
      </c>
      <c r="O44" s="302">
        <f t="shared" ref="O44:O51" si="30">SUM(L44:N44)</f>
        <v>4.4899493799450747E-2</v>
      </c>
    </row>
    <row r="45" spans="1:15" s="236" customFormat="1" x14ac:dyDescent="0.2">
      <c r="A45" s="237" t="str">
        <f>name!E$6</f>
        <v>Associate professional occupations</v>
      </c>
      <c r="B45" s="302">
        <v>4.4944973800632324E-2</v>
      </c>
      <c r="C45" s="302">
        <v>1.2793378238064349E-3</v>
      </c>
      <c r="D45" s="302">
        <v>1.0170761722594169E-2</v>
      </c>
      <c r="E45" s="302">
        <f t="shared" si="28"/>
        <v>5.6395073347032934E-2</v>
      </c>
      <c r="F45" s="303"/>
      <c r="G45" s="302">
        <v>5.1575527948339896E-2</v>
      </c>
      <c r="H45" s="302">
        <v>1.4842720811948284E-3</v>
      </c>
      <c r="I45" s="302">
        <v>0</v>
      </c>
      <c r="J45" s="302">
        <f t="shared" si="29"/>
        <v>5.3059800029534726E-2</v>
      </c>
      <c r="K45" s="303"/>
      <c r="L45" s="302">
        <v>2.4845680440974953E-2</v>
      </c>
      <c r="M45" s="302">
        <v>8.6769839484743109E-4</v>
      </c>
      <c r="N45" s="302">
        <v>0</v>
      </c>
      <c r="O45" s="302">
        <f t="shared" si="30"/>
        <v>2.5713378835822386E-2</v>
      </c>
    </row>
    <row r="46" spans="1:15" s="236" customFormat="1" x14ac:dyDescent="0.2">
      <c r="A46" s="237" t="str">
        <f>name!E$7</f>
        <v>Administrative and secretarial occupations</v>
      </c>
      <c r="B46" s="302">
        <v>1.9941260043278539E-2</v>
      </c>
      <c r="C46" s="302">
        <v>1.7370556939534456E-3</v>
      </c>
      <c r="D46" s="302">
        <v>4.6807353258845417E-3</v>
      </c>
      <c r="E46" s="302">
        <f t="shared" si="28"/>
        <v>2.6359051063116527E-2</v>
      </c>
      <c r="F46" s="303"/>
      <c r="G46" s="302">
        <v>1.9023629057423563E-2</v>
      </c>
      <c r="H46" s="302">
        <v>1.9445942341541967E-3</v>
      </c>
      <c r="I46" s="302">
        <v>0</v>
      </c>
      <c r="J46" s="302">
        <f t="shared" si="29"/>
        <v>2.096822329157776E-2</v>
      </c>
      <c r="K46" s="303"/>
      <c r="L46" s="302">
        <v>8.145612610924443E-3</v>
      </c>
      <c r="M46" s="302">
        <v>6.642215988778954E-4</v>
      </c>
      <c r="N46" s="302">
        <v>0</v>
      </c>
      <c r="O46" s="302">
        <f t="shared" si="30"/>
        <v>8.8098342098023377E-3</v>
      </c>
    </row>
    <row r="47" spans="1:15" s="236" customFormat="1" x14ac:dyDescent="0.2">
      <c r="A47" s="237" t="str">
        <f>name!E$8</f>
        <v>Skilled trades occupations</v>
      </c>
      <c r="B47" s="302">
        <v>7.6369937897278944E-2</v>
      </c>
      <c r="C47" s="302">
        <v>1.4861533339875935E-3</v>
      </c>
      <c r="D47" s="302">
        <v>4.4293870773121621E-2</v>
      </c>
      <c r="E47" s="302">
        <f t="shared" si="28"/>
        <v>0.12214996200438816</v>
      </c>
      <c r="F47" s="303"/>
      <c r="G47" s="302">
        <v>6.484983910777109E-2</v>
      </c>
      <c r="H47" s="302">
        <v>1.0757603557833356E-3</v>
      </c>
      <c r="I47" s="302">
        <v>0</v>
      </c>
      <c r="J47" s="302">
        <f>SUM(G47:I47)</f>
        <v>6.5925599463554432E-2</v>
      </c>
      <c r="K47" s="303"/>
      <c r="L47" s="302">
        <v>2.5821699641463029E-2</v>
      </c>
      <c r="M47" s="302">
        <v>2.5571273416466266E-4</v>
      </c>
      <c r="N47" s="302">
        <v>0</v>
      </c>
      <c r="O47" s="302">
        <f t="shared" si="30"/>
        <v>2.607741237562769E-2</v>
      </c>
    </row>
    <row r="48" spans="1:15" s="236" customFormat="1" x14ac:dyDescent="0.2">
      <c r="A48" s="237" t="str">
        <f>name!E$9</f>
        <v>Caring, leisure and other service occupations</v>
      </c>
      <c r="B48" s="302">
        <v>1.0034064652591008E-2</v>
      </c>
      <c r="C48" s="302">
        <v>4.819775520286446E-3</v>
      </c>
      <c r="D48" s="302">
        <v>1.4030534138164455E-3</v>
      </c>
      <c r="E48" s="302">
        <f t="shared" si="28"/>
        <v>1.62568935866939E-2</v>
      </c>
      <c r="F48" s="303"/>
      <c r="G48" s="302">
        <v>9.1506263851684234E-3</v>
      </c>
      <c r="H48" s="302">
        <v>7.6244365753922929E-3</v>
      </c>
      <c r="I48" s="302">
        <v>0</v>
      </c>
      <c r="J48" s="302">
        <f t="shared" ref="J48:J51" si="31">SUM(G48:I48)</f>
        <v>1.6775062960560715E-2</v>
      </c>
      <c r="K48" s="303"/>
      <c r="L48" s="302">
        <v>4.744170879050616E-3</v>
      </c>
      <c r="M48" s="302">
        <v>5.0970956045814581E-3</v>
      </c>
      <c r="N48" s="302">
        <v>0</v>
      </c>
      <c r="O48" s="302">
        <f t="shared" si="30"/>
        <v>9.8412664836320732E-3</v>
      </c>
    </row>
    <row r="49" spans="1:15" s="236" customFormat="1" x14ac:dyDescent="0.2">
      <c r="A49" s="237" t="str">
        <f>name!E$10</f>
        <v>Sales and customer service occupations</v>
      </c>
      <c r="B49" s="302">
        <v>7.3678892923054601E-3</v>
      </c>
      <c r="C49" s="302">
        <v>2.9192246317776512E-3</v>
      </c>
      <c r="D49" s="302">
        <v>3.3532849123015193E-3</v>
      </c>
      <c r="E49" s="302">
        <f t="shared" si="28"/>
        <v>1.364039883638463E-2</v>
      </c>
      <c r="F49" s="303"/>
      <c r="G49" s="302">
        <v>6.9178102672923193E-3</v>
      </c>
      <c r="H49" s="302">
        <v>1.7408587941378476E-3</v>
      </c>
      <c r="I49" s="302">
        <v>0</v>
      </c>
      <c r="J49" s="302">
        <f t="shared" si="31"/>
        <v>8.6586690614301673E-3</v>
      </c>
      <c r="K49" s="303"/>
      <c r="L49" s="302">
        <v>3.8152052182930146E-3</v>
      </c>
      <c r="M49" s="302">
        <v>8.1949826697717213E-4</v>
      </c>
      <c r="N49" s="302">
        <v>0</v>
      </c>
      <c r="O49" s="302">
        <f t="shared" si="30"/>
        <v>4.6347034852701864E-3</v>
      </c>
    </row>
    <row r="50" spans="1:15" s="236" customFormat="1" x14ac:dyDescent="0.2">
      <c r="A50" s="237" t="str">
        <f>name!E$11</f>
        <v>Process, plant and machine operatives</v>
      </c>
      <c r="B50" s="302">
        <v>0.15528337200274392</v>
      </c>
      <c r="C50" s="302">
        <v>8.8296153151936924E-4</v>
      </c>
      <c r="D50" s="302">
        <v>2.7476308870292343E-2</v>
      </c>
      <c r="E50" s="302">
        <f t="shared" si="28"/>
        <v>0.18364264240455563</v>
      </c>
      <c r="F50" s="303"/>
      <c r="G50" s="302">
        <v>0.13487217346893993</v>
      </c>
      <c r="H50" s="302">
        <v>3.4240036423531913E-4</v>
      </c>
      <c r="I50" s="302">
        <v>0</v>
      </c>
      <c r="J50" s="302">
        <f t="shared" si="31"/>
        <v>0.13521457383317526</v>
      </c>
      <c r="K50" s="303"/>
      <c r="L50" s="302">
        <v>6.9826699679493509E-2</v>
      </c>
      <c r="M50" s="302">
        <v>1.9623406754496565E-4</v>
      </c>
      <c r="N50" s="302">
        <v>0</v>
      </c>
      <c r="O50" s="302">
        <f t="shared" si="30"/>
        <v>7.0022933747038468E-2</v>
      </c>
    </row>
    <row r="51" spans="1:15" s="236" customFormat="1" x14ac:dyDescent="0.2">
      <c r="A51" s="237" t="str">
        <f>name!E$12</f>
        <v>Elementary occupations</v>
      </c>
      <c r="B51" s="302">
        <v>7.6825051467265234E-3</v>
      </c>
      <c r="C51" s="302">
        <v>4.0995689586393932E-3</v>
      </c>
      <c r="D51" s="302">
        <v>6.6939840654893584E-2</v>
      </c>
      <c r="E51" s="302">
        <f t="shared" si="28"/>
        <v>7.8721914760259498E-2</v>
      </c>
      <c r="F51" s="303"/>
      <c r="G51" s="302">
        <v>5.7136912353466197E-3</v>
      </c>
      <c r="H51" s="302">
        <v>2.041972135202178E-3</v>
      </c>
      <c r="I51" s="302">
        <v>0</v>
      </c>
      <c r="J51" s="302">
        <f t="shared" si="31"/>
        <v>7.7556633705487977E-3</v>
      </c>
      <c r="K51" s="303"/>
      <c r="L51" s="302">
        <v>1.729617577823519E-3</v>
      </c>
      <c r="M51" s="302">
        <v>7.5498355376360602E-4</v>
      </c>
      <c r="N51" s="302">
        <v>0</v>
      </c>
      <c r="O51" s="302">
        <f t="shared" si="30"/>
        <v>2.4846011315871252E-3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0.42913907284892328</v>
      </c>
      <c r="C53" s="311">
        <f t="shared" ref="C53:E53" si="32">SUM(C43:C51)</f>
        <v>1.9242042298658935E-2</v>
      </c>
      <c r="D53" s="311">
        <f t="shared" si="32"/>
        <v>0.19961888485241713</v>
      </c>
      <c r="E53" s="311">
        <f t="shared" si="32"/>
        <v>0.64799999999999935</v>
      </c>
      <c r="F53" s="311"/>
      <c r="G53" s="311">
        <f t="shared" ref="G53:J53" si="33">SUM(G43:G51)</f>
        <v>0.41851249290185877</v>
      </c>
      <c r="H53" s="311">
        <f t="shared" si="33"/>
        <v>1.8487507098140166E-2</v>
      </c>
      <c r="I53" s="311">
        <f t="shared" si="33"/>
        <v>0</v>
      </c>
      <c r="J53" s="311">
        <f t="shared" si="33"/>
        <v>0.43699999999999894</v>
      </c>
      <c r="K53" s="311"/>
      <c r="L53" s="311">
        <f t="shared" ref="L53:O53" si="34">SUM(L43:L51)</f>
        <v>0.21383430079170976</v>
      </c>
      <c r="M53" s="311">
        <f t="shared" si="34"/>
        <v>1.0165699208290455E-2</v>
      </c>
      <c r="N53" s="311">
        <f t="shared" si="34"/>
        <v>0</v>
      </c>
      <c r="O53" s="311">
        <f t="shared" si="34"/>
        <v>0.22400000000000017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0.22734374049223904</v>
      </c>
      <c r="C60" s="302">
        <v>2.9197293568623339E-2</v>
      </c>
      <c r="D60" s="302">
        <v>4.4026539510989178E-2</v>
      </c>
      <c r="E60" s="302">
        <f>SUM(B60:D60)</f>
        <v>0.30056757357185154</v>
      </c>
      <c r="F60" s="303"/>
      <c r="G60" s="302">
        <v>0.27112757420669797</v>
      </c>
      <c r="H60" s="302">
        <v>4.2745597544773292E-2</v>
      </c>
      <c r="I60" s="302">
        <v>5.2055096393966098E-2</v>
      </c>
      <c r="J60" s="302">
        <f>SUM(G60:I60)</f>
        <v>0.36592826814543739</v>
      </c>
      <c r="K60" s="303"/>
      <c r="L60" s="302">
        <v>0.23809316045232942</v>
      </c>
      <c r="M60" s="302">
        <v>4.1556896004801044E-2</v>
      </c>
      <c r="N60" s="302">
        <v>5.3351317675517304E-2</v>
      </c>
      <c r="O60" s="302">
        <f>SUM(L60:N60)</f>
        <v>0.3330013741326478</v>
      </c>
    </row>
    <row r="61" spans="1:15" s="236" customFormat="1" x14ac:dyDescent="0.2">
      <c r="A61" s="237" t="str">
        <f>name!E$5</f>
        <v>Professional occupations</v>
      </c>
      <c r="B61" s="302">
        <v>0.20860751480388273</v>
      </c>
      <c r="C61" s="302">
        <v>1.7259678495214953E-2</v>
      </c>
      <c r="D61" s="302">
        <v>1.3753192301366027E-2</v>
      </c>
      <c r="E61" s="302">
        <f t="shared" ref="E61:E68" si="35">SUM(B61:D61)</f>
        <v>0.23962038560046373</v>
      </c>
      <c r="F61" s="303"/>
      <c r="G61" s="302">
        <v>0.28392736318458223</v>
      </c>
      <c r="H61" s="302">
        <v>2.8498766484200508E-2</v>
      </c>
      <c r="I61" s="302">
        <v>2.7514551254581812E-2</v>
      </c>
      <c r="J61" s="302">
        <f t="shared" ref="J61:J63" si="36">SUM(G61:I61)</f>
        <v>0.33994068092336455</v>
      </c>
      <c r="K61" s="303"/>
      <c r="L61" s="302">
        <v>0.30669304226936156</v>
      </c>
      <c r="M61" s="302">
        <v>2.3525324421864526E-2</v>
      </c>
      <c r="N61" s="302">
        <v>1.7742135408818079E-2</v>
      </c>
      <c r="O61" s="302">
        <f t="shared" ref="O61:O68" si="37">SUM(L61:N61)</f>
        <v>0.34796050210004414</v>
      </c>
    </row>
    <row r="62" spans="1:15" s="236" customFormat="1" x14ac:dyDescent="0.2">
      <c r="A62" s="237" t="str">
        <f>name!E$6</f>
        <v>Associate professional occupations</v>
      </c>
      <c r="B62" s="302">
        <v>0.28250778940089377</v>
      </c>
      <c r="C62" s="302">
        <v>3.6201655715808911E-2</v>
      </c>
      <c r="D62" s="302">
        <v>1.0680958031074163E-2</v>
      </c>
      <c r="E62" s="302">
        <f t="shared" si="35"/>
        <v>0.32939040314777684</v>
      </c>
      <c r="F62" s="303"/>
      <c r="G62" s="302">
        <v>0.34890471606315931</v>
      </c>
      <c r="H62" s="302">
        <v>4.877079272627223E-2</v>
      </c>
      <c r="I62" s="302">
        <v>1.6742023238385077E-2</v>
      </c>
      <c r="J62" s="302">
        <f t="shared" si="36"/>
        <v>0.41441753202781662</v>
      </c>
      <c r="K62" s="303"/>
      <c r="L62" s="302">
        <v>0.30131030019632649</v>
      </c>
      <c r="M62" s="302">
        <v>3.3678057330068997E-2</v>
      </c>
      <c r="N62" s="302">
        <v>1.0333545087545557E-2</v>
      </c>
      <c r="O62" s="302">
        <f t="shared" si="37"/>
        <v>0.34532190261394108</v>
      </c>
    </row>
    <row r="63" spans="1:15" s="236" customFormat="1" x14ac:dyDescent="0.2">
      <c r="A63" s="237" t="str">
        <f>name!E$7</f>
        <v>Administrative and secretarial occupations</v>
      </c>
      <c r="B63" s="302">
        <v>0.2331785364205729</v>
      </c>
      <c r="C63" s="302">
        <v>9.0907727558358173E-2</v>
      </c>
      <c r="D63" s="302">
        <v>5.4098503711048438E-3</v>
      </c>
      <c r="E63" s="302">
        <f t="shared" si="35"/>
        <v>0.32949611435003595</v>
      </c>
      <c r="F63" s="303"/>
      <c r="G63" s="302">
        <v>0.25076102023798941</v>
      </c>
      <c r="H63" s="302">
        <v>8.8521221761891353E-2</v>
      </c>
      <c r="I63" s="302">
        <v>1.437684684041832E-2</v>
      </c>
      <c r="J63" s="302">
        <f t="shared" si="36"/>
        <v>0.35365908884029912</v>
      </c>
      <c r="K63" s="303"/>
      <c r="L63" s="302">
        <v>0.18421203962365201</v>
      </c>
      <c r="M63" s="302">
        <v>6.4003742657905524E-2</v>
      </c>
      <c r="N63" s="302">
        <v>7.8234899881863568E-3</v>
      </c>
      <c r="O63" s="302">
        <f t="shared" si="37"/>
        <v>0.25603927226974393</v>
      </c>
    </row>
    <row r="64" spans="1:15" s="236" customFormat="1" x14ac:dyDescent="0.2">
      <c r="A64" s="237" t="str">
        <f>name!E$8</f>
        <v>Skilled trades occupations</v>
      </c>
      <c r="B64" s="302">
        <v>0.35056408481878143</v>
      </c>
      <c r="C64" s="302">
        <v>2.2484456824341196E-2</v>
      </c>
      <c r="D64" s="302">
        <v>7.8172186223922718E-2</v>
      </c>
      <c r="E64" s="302">
        <f t="shared" si="35"/>
        <v>0.45122072786704537</v>
      </c>
      <c r="F64" s="303"/>
      <c r="G64" s="302">
        <v>0.28439287425435289</v>
      </c>
      <c r="H64" s="302">
        <v>1.4966766002950089E-2</v>
      </c>
      <c r="I64" s="302">
        <v>0.1285726343694456</v>
      </c>
      <c r="J64" s="302">
        <f>SUM(G64:I64)</f>
        <v>0.4279322746267486</v>
      </c>
      <c r="K64" s="303"/>
      <c r="L64" s="302">
        <v>0.2184271611897122</v>
      </c>
      <c r="M64" s="302">
        <v>1.1093095299772942E-2</v>
      </c>
      <c r="N64" s="302">
        <v>9.9287452130447179E-2</v>
      </c>
      <c r="O64" s="302">
        <f t="shared" si="37"/>
        <v>0.32880770861993236</v>
      </c>
    </row>
    <row r="65" spans="1:15" s="236" customFormat="1" x14ac:dyDescent="0.2">
      <c r="A65" s="237" t="str">
        <f>name!E$9</f>
        <v>Caring, leisure and other service occupations</v>
      </c>
      <c r="B65" s="302">
        <v>3.0307295393175303E-2</v>
      </c>
      <c r="C65" s="302">
        <v>7.6813289387528422E-3</v>
      </c>
      <c r="D65" s="302">
        <v>2.5079245386348111E-3</v>
      </c>
      <c r="E65" s="302">
        <f t="shared" si="35"/>
        <v>4.0496548870562955E-2</v>
      </c>
      <c r="F65" s="303"/>
      <c r="G65" s="302">
        <v>3.298411140378061E-2</v>
      </c>
      <c r="H65" s="302">
        <v>9.3417593724395252E-3</v>
      </c>
      <c r="I65" s="302">
        <v>1.1387497513281723E-2</v>
      </c>
      <c r="J65" s="302">
        <f t="shared" ref="J65:J68" si="38">SUM(G65:I65)</f>
        <v>5.371336828950185E-2</v>
      </c>
      <c r="K65" s="303"/>
      <c r="L65" s="302">
        <v>2.9485100103535611E-2</v>
      </c>
      <c r="M65" s="302">
        <v>5.8985540888690903E-3</v>
      </c>
      <c r="N65" s="302">
        <v>1.182422388094005E-2</v>
      </c>
      <c r="O65" s="302">
        <f t="shared" si="37"/>
        <v>4.7207878073344756E-2</v>
      </c>
    </row>
    <row r="66" spans="1:15" s="236" customFormat="1" x14ac:dyDescent="0.2">
      <c r="A66" s="237" t="str">
        <f>name!E$10</f>
        <v>Sales and customer service occupations</v>
      </c>
      <c r="B66" s="302">
        <v>0.17644047296933868</v>
      </c>
      <c r="C66" s="302">
        <v>0.11850851003391996</v>
      </c>
      <c r="D66" s="302">
        <v>1.0856218073185913E-2</v>
      </c>
      <c r="E66" s="302">
        <f t="shared" si="35"/>
        <v>0.3058052010764446</v>
      </c>
      <c r="F66" s="303"/>
      <c r="G66" s="302">
        <v>0.1748324904477066</v>
      </c>
      <c r="H66" s="302">
        <v>0.10010010366540008</v>
      </c>
      <c r="I66" s="302">
        <v>1.2685923508809292E-2</v>
      </c>
      <c r="J66" s="302">
        <f t="shared" si="38"/>
        <v>0.28761851762191598</v>
      </c>
      <c r="K66" s="303"/>
      <c r="L66" s="302">
        <v>0.15435794065819189</v>
      </c>
      <c r="M66" s="302">
        <v>8.3987583076209252E-2</v>
      </c>
      <c r="N66" s="302">
        <v>1.0369827019863279E-2</v>
      </c>
      <c r="O66" s="302">
        <f t="shared" si="37"/>
        <v>0.24871535075426443</v>
      </c>
    </row>
    <row r="67" spans="1:15" s="236" customFormat="1" x14ac:dyDescent="0.2">
      <c r="A67" s="237" t="str">
        <f>name!E$11</f>
        <v>Process, plant and machine operatives</v>
      </c>
      <c r="B67" s="302">
        <v>1.0266553724263654</v>
      </c>
      <c r="C67" s="302">
        <v>8.0264051232005335E-2</v>
      </c>
      <c r="D67" s="302">
        <v>1.862097868266854E-2</v>
      </c>
      <c r="E67" s="302">
        <f t="shared" si="35"/>
        <v>1.1255404023410394</v>
      </c>
      <c r="F67" s="303"/>
      <c r="G67" s="302">
        <v>0.82958368474148847</v>
      </c>
      <c r="H67" s="302">
        <v>6.496394917753838E-2</v>
      </c>
      <c r="I67" s="302">
        <v>4.0748021266421505E-2</v>
      </c>
      <c r="J67" s="302">
        <f t="shared" si="38"/>
        <v>0.93529565518544833</v>
      </c>
      <c r="K67" s="303"/>
      <c r="L67" s="302">
        <v>0.72517159900411332</v>
      </c>
      <c r="M67" s="302">
        <v>7.8608709865465781E-2</v>
      </c>
      <c r="N67" s="302">
        <v>5.5744435571574984E-2</v>
      </c>
      <c r="O67" s="302">
        <f t="shared" si="37"/>
        <v>0.85952474444115401</v>
      </c>
    </row>
    <row r="68" spans="1:15" s="236" customFormat="1" x14ac:dyDescent="0.2">
      <c r="A68" s="237" t="str">
        <f>name!E$12</f>
        <v>Elementary occupations</v>
      </c>
      <c r="B68" s="302">
        <v>0.44647964264439011</v>
      </c>
      <c r="C68" s="302">
        <v>9.1799144774098299E-2</v>
      </c>
      <c r="D68" s="302">
        <v>5.5838557562886476E-3</v>
      </c>
      <c r="E68" s="302">
        <f t="shared" si="35"/>
        <v>0.54386264317477706</v>
      </c>
      <c r="F68" s="303"/>
      <c r="G68" s="302">
        <v>0.359555374303204</v>
      </c>
      <c r="H68" s="302">
        <v>6.9186699369003804E-2</v>
      </c>
      <c r="I68" s="302">
        <v>1.0752540667256123E-2</v>
      </c>
      <c r="J68" s="302">
        <f t="shared" si="38"/>
        <v>0.43949461433946391</v>
      </c>
      <c r="K68" s="303"/>
      <c r="L68" s="302">
        <v>0.23558705059784568</v>
      </c>
      <c r="M68" s="302">
        <v>4.443093844594577E-2</v>
      </c>
      <c r="N68" s="302">
        <v>1.2403277951135031E-2</v>
      </c>
      <c r="O68" s="302">
        <f t="shared" si="37"/>
        <v>0.29242126699492649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2.9820844493696397</v>
      </c>
      <c r="C70" s="311">
        <f t="shared" ref="C70:E70" si="39">SUM(C60:C68)</f>
        <v>0.49430384714112302</v>
      </c>
      <c r="D70" s="311">
        <f t="shared" si="39"/>
        <v>0.18961170348923484</v>
      </c>
      <c r="E70" s="311">
        <f t="shared" si="39"/>
        <v>3.6659999999999977</v>
      </c>
      <c r="F70" s="311"/>
      <c r="G70" s="311">
        <f t="shared" ref="G70:J70" si="40">SUM(G60:G68)</f>
        <v>2.8360692088429613</v>
      </c>
      <c r="H70" s="311">
        <f t="shared" si="40"/>
        <v>0.46709565610446924</v>
      </c>
      <c r="I70" s="311">
        <f t="shared" si="40"/>
        <v>0.31483513505256561</v>
      </c>
      <c r="J70" s="311">
        <f t="shared" si="40"/>
        <v>3.6179999999999963</v>
      </c>
      <c r="K70" s="311"/>
      <c r="L70" s="311">
        <f t="shared" ref="L70:O70" si="41">SUM(L60:L68)</f>
        <v>2.393337394095068</v>
      </c>
      <c r="M70" s="311">
        <f t="shared" si="41"/>
        <v>0.38678290119090292</v>
      </c>
      <c r="N70" s="311">
        <f t="shared" si="41"/>
        <v>0.27887970471402779</v>
      </c>
      <c r="O70" s="311">
        <f t="shared" si="41"/>
        <v>3.0589999999999993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0.94065972122596997</v>
      </c>
      <c r="C77" s="302">
        <v>4.9433555611877601E-2</v>
      </c>
      <c r="D77" s="302">
        <v>8.7499284247512216E-2</v>
      </c>
      <c r="E77" s="302">
        <f>SUM(B77:D77)</f>
        <v>1.0775925610853598</v>
      </c>
      <c r="F77" s="303"/>
      <c r="G77" s="302">
        <v>0.97115731310147702</v>
      </c>
      <c r="H77" s="302">
        <v>6.2245683950442582E-2</v>
      </c>
      <c r="I77" s="302">
        <v>0.16239079399277995</v>
      </c>
      <c r="J77" s="302">
        <f>SUM(G77:I77)</f>
        <v>1.1957937910446996</v>
      </c>
      <c r="K77" s="303"/>
      <c r="L77" s="302">
        <v>0.79228937874946437</v>
      </c>
      <c r="M77" s="302">
        <v>6.0389726852129469E-2</v>
      </c>
      <c r="N77" s="302">
        <v>0.13748378508377054</v>
      </c>
      <c r="O77" s="302">
        <f>SUM(L77:N77)</f>
        <v>0.99016289068536445</v>
      </c>
    </row>
    <row r="78" spans="1:15" s="236" customFormat="1" x14ac:dyDescent="0.2">
      <c r="A78" s="237" t="str">
        <f>name!E$5</f>
        <v>Professional occupations</v>
      </c>
      <c r="B78" s="302">
        <v>1.1233256061852976</v>
      </c>
      <c r="C78" s="302">
        <v>3.6711871220374295E-2</v>
      </c>
      <c r="D78" s="302">
        <v>9.8639605340615485E-2</v>
      </c>
      <c r="E78" s="302">
        <f t="shared" ref="E78:E85" si="42">SUM(B78:D78)</f>
        <v>1.2586770827462874</v>
      </c>
      <c r="F78" s="303"/>
      <c r="G78" s="302">
        <v>1.3141113530813167</v>
      </c>
      <c r="H78" s="302">
        <v>4.9884431472581488E-2</v>
      </c>
      <c r="I78" s="302">
        <v>0.1133990474249606</v>
      </c>
      <c r="J78" s="302">
        <f t="shared" ref="J78:J80" si="43">SUM(G78:I78)</f>
        <v>1.4773948319788588</v>
      </c>
      <c r="K78" s="303"/>
      <c r="L78" s="302">
        <v>1.1507465159566568</v>
      </c>
      <c r="M78" s="302">
        <v>5.5338245127381287E-2</v>
      </c>
      <c r="N78" s="302">
        <v>8.8162143100622647E-2</v>
      </c>
      <c r="O78" s="302">
        <f t="shared" ref="O78:O85" si="44">SUM(L78:N78)</f>
        <v>1.2942469041846607</v>
      </c>
    </row>
    <row r="79" spans="1:15" s="236" customFormat="1" x14ac:dyDescent="0.2">
      <c r="A79" s="237" t="str">
        <f>name!E$6</f>
        <v>Associate professional occupations</v>
      </c>
      <c r="B79" s="302">
        <v>0.72237733179668029</v>
      </c>
      <c r="C79" s="302">
        <v>5.6072359499727296E-2</v>
      </c>
      <c r="D79" s="302">
        <v>3.8595073021661153E-2</v>
      </c>
      <c r="E79" s="302">
        <f t="shared" si="42"/>
        <v>0.81704476431806872</v>
      </c>
      <c r="F79" s="303"/>
      <c r="G79" s="302">
        <v>0.78201513447200044</v>
      </c>
      <c r="H79" s="302">
        <v>6.6522952501590987E-2</v>
      </c>
      <c r="I79" s="302">
        <v>5.9459762051628388E-2</v>
      </c>
      <c r="J79" s="302">
        <f t="shared" si="43"/>
        <v>0.90799784902521985</v>
      </c>
      <c r="K79" s="303"/>
      <c r="L79" s="302">
        <v>0.56302534385723169</v>
      </c>
      <c r="M79" s="302">
        <v>6.2420125720427599E-2</v>
      </c>
      <c r="N79" s="302">
        <v>3.3468795941606726E-2</v>
      </c>
      <c r="O79" s="302">
        <f t="shared" si="44"/>
        <v>0.65891426551926591</v>
      </c>
    </row>
    <row r="80" spans="1:15" s="236" customFormat="1" x14ac:dyDescent="0.2">
      <c r="A80" s="237" t="str">
        <f>name!E$7</f>
        <v>Administrative and secretarial occupations</v>
      </c>
      <c r="B80" s="302">
        <v>0.41272744823464641</v>
      </c>
      <c r="C80" s="302">
        <v>0.11652885649613613</v>
      </c>
      <c r="D80" s="302">
        <v>1.3572354450988417E-2</v>
      </c>
      <c r="E80" s="302">
        <f t="shared" si="42"/>
        <v>0.54282865918177092</v>
      </c>
      <c r="F80" s="303"/>
      <c r="G80" s="302">
        <v>0.40911941987061839</v>
      </c>
      <c r="H80" s="302">
        <v>0.10845235651954097</v>
      </c>
      <c r="I80" s="302">
        <v>5.3448069314539652E-2</v>
      </c>
      <c r="J80" s="302">
        <f t="shared" si="43"/>
        <v>0.57101984570469899</v>
      </c>
      <c r="K80" s="303"/>
      <c r="L80" s="302">
        <v>0.28185292817023161</v>
      </c>
      <c r="M80" s="302">
        <v>6.9950008822236898E-2</v>
      </c>
      <c r="N80" s="302">
        <v>3.5457997456533108E-2</v>
      </c>
      <c r="O80" s="302">
        <f t="shared" si="44"/>
        <v>0.38726093444900161</v>
      </c>
    </row>
    <row r="81" spans="1:15" s="236" customFormat="1" x14ac:dyDescent="0.2">
      <c r="A81" s="237" t="str">
        <f>name!E$8</f>
        <v>Skilled trades occupations</v>
      </c>
      <c r="B81" s="302">
        <v>1.4646995910068863</v>
      </c>
      <c r="C81" s="302">
        <v>5.3183926969760424E-2</v>
      </c>
      <c r="D81" s="302">
        <v>0.13306641136379435</v>
      </c>
      <c r="E81" s="302">
        <f t="shared" si="42"/>
        <v>1.650949929340441</v>
      </c>
      <c r="F81" s="303"/>
      <c r="G81" s="302">
        <v>1.0816575791501359</v>
      </c>
      <c r="H81" s="302">
        <v>3.1375903669098718E-2</v>
      </c>
      <c r="I81" s="302">
        <v>9.4895912211072742E-2</v>
      </c>
      <c r="J81" s="302">
        <f>SUM(G81:I81)</f>
        <v>1.2079293950303076</v>
      </c>
      <c r="K81" s="303"/>
      <c r="L81" s="302">
        <v>0.78283183362472042</v>
      </c>
      <c r="M81" s="302">
        <v>3.4850036273049181E-2</v>
      </c>
      <c r="N81" s="302">
        <v>9.5685920503483013E-2</v>
      </c>
      <c r="O81" s="302">
        <f t="shared" si="44"/>
        <v>0.9133677904012526</v>
      </c>
    </row>
    <row r="82" spans="1:15" s="236" customFormat="1" x14ac:dyDescent="0.2">
      <c r="A82" s="237" t="str">
        <f>name!E$9</f>
        <v>Caring, leisure and other service occupations</v>
      </c>
      <c r="B82" s="302">
        <v>5.0660435778673574E-2</v>
      </c>
      <c r="C82" s="302">
        <v>1.2430065166055359E-2</v>
      </c>
      <c r="D82" s="302">
        <v>7.4938948424838666E-3</v>
      </c>
      <c r="E82" s="302">
        <f t="shared" si="42"/>
        <v>7.0584395787212789E-2</v>
      </c>
      <c r="F82" s="303"/>
      <c r="G82" s="302">
        <v>4.2898078038481745E-2</v>
      </c>
      <c r="H82" s="302">
        <v>1.0584077560200683E-2</v>
      </c>
      <c r="I82" s="302">
        <v>2.7077692231174077E-2</v>
      </c>
      <c r="J82" s="302">
        <f t="shared" ref="J82:J85" si="45">SUM(G82:I82)</f>
        <v>8.0559847829856507E-2</v>
      </c>
      <c r="K82" s="303"/>
      <c r="L82" s="302">
        <v>3.3159055126998363E-2</v>
      </c>
      <c r="M82" s="302">
        <v>7.0683260529867589E-3</v>
      </c>
      <c r="N82" s="302">
        <v>3.9063381460761153E-2</v>
      </c>
      <c r="O82" s="302">
        <f t="shared" si="44"/>
        <v>7.9290762640746276E-2</v>
      </c>
    </row>
    <row r="83" spans="1:15" s="236" customFormat="1" x14ac:dyDescent="0.2">
      <c r="A83" s="237" t="str">
        <f>name!E$10</f>
        <v>Sales and customer service occupations</v>
      </c>
      <c r="B83" s="302">
        <v>0.19610942901661191</v>
      </c>
      <c r="C83" s="302">
        <v>3.8661346441309204E-2</v>
      </c>
      <c r="D83" s="302">
        <v>1.0078066344567328E-2</v>
      </c>
      <c r="E83" s="302">
        <f t="shared" si="42"/>
        <v>0.24484884180248842</v>
      </c>
      <c r="F83" s="303"/>
      <c r="G83" s="302">
        <v>0.18064537560969821</v>
      </c>
      <c r="H83" s="302">
        <v>3.3328096042256734E-2</v>
      </c>
      <c r="I83" s="302">
        <v>2.0014009695844655E-2</v>
      </c>
      <c r="J83" s="302">
        <f t="shared" si="45"/>
        <v>0.23398748134779959</v>
      </c>
      <c r="K83" s="303"/>
      <c r="L83" s="302">
        <v>0.15664798092485752</v>
      </c>
      <c r="M83" s="302">
        <v>3.3582279370146406E-2</v>
      </c>
      <c r="N83" s="302">
        <v>1.8858521266232515E-2</v>
      </c>
      <c r="O83" s="302">
        <f t="shared" si="44"/>
        <v>0.20908878156123645</v>
      </c>
    </row>
    <row r="84" spans="1:15" s="236" customFormat="1" x14ac:dyDescent="0.2">
      <c r="A84" s="237" t="str">
        <f>name!E$11</f>
        <v>Process, plant and machine operatives</v>
      </c>
      <c r="B84" s="302">
        <v>1.0036245046599086</v>
      </c>
      <c r="C84" s="302">
        <v>7.6931666559878945E-2</v>
      </c>
      <c r="D84" s="302">
        <v>2.5191152499848598E-2</v>
      </c>
      <c r="E84" s="302">
        <f t="shared" si="42"/>
        <v>1.105747323719636</v>
      </c>
      <c r="F84" s="303"/>
      <c r="G84" s="302">
        <v>0.68763567977497198</v>
      </c>
      <c r="H84" s="302">
        <v>5.2546606159758778E-2</v>
      </c>
      <c r="I84" s="302">
        <v>3.7182189092125242E-2</v>
      </c>
      <c r="J84" s="302">
        <f t="shared" si="45"/>
        <v>0.77736447502685602</v>
      </c>
      <c r="K84" s="303"/>
      <c r="L84" s="302">
        <v>0.59384118516709339</v>
      </c>
      <c r="M84" s="302">
        <v>5.700749857321788E-2</v>
      </c>
      <c r="N84" s="302">
        <v>4.1537794343347187E-2</v>
      </c>
      <c r="O84" s="302">
        <f t="shared" si="44"/>
        <v>0.69238647808365839</v>
      </c>
    </row>
    <row r="85" spans="1:15" s="236" customFormat="1" x14ac:dyDescent="0.2">
      <c r="A85" s="237" t="str">
        <f>name!E$12</f>
        <v>Elementary occupations</v>
      </c>
      <c r="B85" s="302">
        <v>0.28482957053451574</v>
      </c>
      <c r="C85" s="302">
        <v>2.8674635787047976E-2</v>
      </c>
      <c r="D85" s="302">
        <v>1.4222235697181784E-2</v>
      </c>
      <c r="E85" s="302">
        <f t="shared" si="42"/>
        <v>0.32772644201874551</v>
      </c>
      <c r="F85" s="303"/>
      <c r="G85" s="302">
        <v>0.19172771766039864</v>
      </c>
      <c r="H85" s="302">
        <v>2.2611848045725948E-2</v>
      </c>
      <c r="I85" s="302">
        <v>3.2612917305572114E-2</v>
      </c>
      <c r="J85" s="302">
        <f t="shared" si="45"/>
        <v>0.2469524830116967</v>
      </c>
      <c r="K85" s="303"/>
      <c r="L85" s="302">
        <v>0.11092368414171207</v>
      </c>
      <c r="M85" s="302">
        <v>1.3787038930171303E-2</v>
      </c>
      <c r="N85" s="302">
        <v>4.1570469402929196E-2</v>
      </c>
      <c r="O85" s="302">
        <f t="shared" si="44"/>
        <v>0.16628119247481257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6.1990136384391912</v>
      </c>
      <c r="C87" s="311">
        <f t="shared" ref="C87:E87" si="46">SUM(C77:C85)</f>
        <v>0.46862828375216725</v>
      </c>
      <c r="D87" s="311">
        <f t="shared" si="46"/>
        <v>0.42835807780865315</v>
      </c>
      <c r="E87" s="311">
        <f t="shared" si="46"/>
        <v>7.0960000000000107</v>
      </c>
      <c r="F87" s="311"/>
      <c r="G87" s="311">
        <f t="shared" ref="G87:J87" si="47">SUM(G77:G85)</f>
        <v>5.6609676507590985</v>
      </c>
      <c r="H87" s="311">
        <f t="shared" si="47"/>
        <v>0.43755195592119683</v>
      </c>
      <c r="I87" s="311">
        <f t="shared" si="47"/>
        <v>0.60048039331969749</v>
      </c>
      <c r="J87" s="311">
        <f t="shared" si="47"/>
        <v>6.6989999999999945</v>
      </c>
      <c r="K87" s="311"/>
      <c r="L87" s="311">
        <f t="shared" ref="L87:O87" si="48">SUM(L77:L85)</f>
        <v>4.4653179057189663</v>
      </c>
      <c r="M87" s="311">
        <f t="shared" si="48"/>
        <v>0.39439328572174681</v>
      </c>
      <c r="N87" s="311">
        <f t="shared" si="48"/>
        <v>0.53128880855928606</v>
      </c>
      <c r="O87" s="311">
        <f t="shared" si="48"/>
        <v>5.391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1.8665135467700011</v>
      </c>
      <c r="C94" s="302">
        <v>0.11385285259458028</v>
      </c>
      <c r="D94" s="302">
        <v>0.31804260421065589</v>
      </c>
      <c r="E94" s="302">
        <f>SUM(B94:D94)</f>
        <v>2.2984090035752374</v>
      </c>
      <c r="F94" s="303"/>
      <c r="G94" s="302">
        <v>2.3060636277882822</v>
      </c>
      <c r="H94" s="302">
        <v>0.18738228323609751</v>
      </c>
      <c r="I94" s="302">
        <v>0.35509692623720868</v>
      </c>
      <c r="J94" s="302">
        <f>SUM(G94:I94)</f>
        <v>2.8485428372615886</v>
      </c>
      <c r="K94" s="303"/>
      <c r="L94" s="302">
        <v>2.2545194691124983</v>
      </c>
      <c r="M94" s="302">
        <v>0.19716694975153698</v>
      </c>
      <c r="N94" s="302">
        <v>0.33270767252563055</v>
      </c>
      <c r="O94" s="302">
        <f>SUM(L94:N94)</f>
        <v>2.7843940913896659</v>
      </c>
    </row>
    <row r="95" spans="1:15" s="236" customFormat="1" x14ac:dyDescent="0.2">
      <c r="A95" s="237" t="str">
        <f>name!E$5</f>
        <v>Professional occupations</v>
      </c>
      <c r="B95" s="302">
        <v>2.5289764504449574</v>
      </c>
      <c r="C95" s="302">
        <v>8.9246430001007002E-2</v>
      </c>
      <c r="D95" s="302">
        <v>0.17638152469847909</v>
      </c>
      <c r="E95" s="302">
        <f t="shared" ref="E95:E102" si="49">SUM(B95:D95)</f>
        <v>2.7946044051444434</v>
      </c>
      <c r="F95" s="303"/>
      <c r="G95" s="302">
        <v>3.4918562209133239</v>
      </c>
      <c r="H95" s="302">
        <v>0.17741793897172556</v>
      </c>
      <c r="I95" s="302">
        <v>0.21286358131454963</v>
      </c>
      <c r="J95" s="302">
        <f t="shared" ref="J95:J97" si="50">SUM(G95:I95)</f>
        <v>3.8821377411995988</v>
      </c>
      <c r="K95" s="303"/>
      <c r="L95" s="302">
        <v>3.9463023953470855</v>
      </c>
      <c r="M95" s="302">
        <v>0.20101240902014547</v>
      </c>
      <c r="N95" s="302">
        <v>0.17215509116006572</v>
      </c>
      <c r="O95" s="302">
        <f t="shared" ref="O95:O102" si="51">SUM(L95:N95)</f>
        <v>4.3194698955272965</v>
      </c>
    </row>
    <row r="96" spans="1:15" s="236" customFormat="1" x14ac:dyDescent="0.2">
      <c r="A96" s="237" t="str">
        <f>name!E$6</f>
        <v>Associate professional occupations</v>
      </c>
      <c r="B96" s="302">
        <v>1.699355765807596</v>
      </c>
      <c r="C96" s="302">
        <v>0.1335982922491622</v>
      </c>
      <c r="D96" s="302">
        <v>0.14785774042752678</v>
      </c>
      <c r="E96" s="302">
        <f t="shared" si="49"/>
        <v>1.9808117984842848</v>
      </c>
      <c r="F96" s="303"/>
      <c r="G96" s="302">
        <v>2.2128822532214008</v>
      </c>
      <c r="H96" s="302">
        <v>0.18129349605643422</v>
      </c>
      <c r="I96" s="302">
        <v>0.21246768362408297</v>
      </c>
      <c r="J96" s="302">
        <f t="shared" si="50"/>
        <v>2.6066434329019179</v>
      </c>
      <c r="K96" s="303"/>
      <c r="L96" s="302">
        <v>2.0122397336859419</v>
      </c>
      <c r="M96" s="302">
        <v>0.15742873494439044</v>
      </c>
      <c r="N96" s="302">
        <v>0.1887770016941826</v>
      </c>
      <c r="O96" s="302">
        <f t="shared" si="51"/>
        <v>2.358445470324515</v>
      </c>
    </row>
    <row r="97" spans="1:15" s="236" customFormat="1" x14ac:dyDescent="0.2">
      <c r="A97" s="237" t="str">
        <f>name!E$7</f>
        <v>Administrative and secretarial occupations</v>
      </c>
      <c r="B97" s="302">
        <v>1.2616503905893897</v>
      </c>
      <c r="C97" s="302">
        <v>0.34854360489544112</v>
      </c>
      <c r="D97" s="302">
        <v>4.0694150461614467E-2</v>
      </c>
      <c r="E97" s="302">
        <f t="shared" si="49"/>
        <v>1.6508881459464453</v>
      </c>
      <c r="F97" s="303"/>
      <c r="G97" s="302">
        <v>1.4908508866686414</v>
      </c>
      <c r="H97" s="302">
        <v>0.33315450306600075</v>
      </c>
      <c r="I97" s="302">
        <v>8.2479013634981155E-2</v>
      </c>
      <c r="J97" s="302">
        <f t="shared" si="50"/>
        <v>1.9064844033696233</v>
      </c>
      <c r="K97" s="303"/>
      <c r="L97" s="302">
        <v>1.3441177749091642</v>
      </c>
      <c r="M97" s="302">
        <v>0.24420155297410492</v>
      </c>
      <c r="N97" s="302">
        <v>5.8322674464812117E-2</v>
      </c>
      <c r="O97" s="302">
        <f t="shared" si="51"/>
        <v>1.6466420023480812</v>
      </c>
    </row>
    <row r="98" spans="1:15" s="236" customFormat="1" x14ac:dyDescent="0.2">
      <c r="A98" s="237" t="str">
        <f>name!E$8</f>
        <v>Skilled trades occupations</v>
      </c>
      <c r="B98" s="302">
        <v>5.2372053333215272</v>
      </c>
      <c r="C98" s="302">
        <v>0.20117351782527368</v>
      </c>
      <c r="D98" s="302">
        <v>0.73650510736912911</v>
      </c>
      <c r="E98" s="302">
        <f t="shared" si="49"/>
        <v>6.1748839585159301</v>
      </c>
      <c r="F98" s="303"/>
      <c r="G98" s="302">
        <v>4.5664552435706689</v>
      </c>
      <c r="H98" s="302">
        <v>0.14031110513638398</v>
      </c>
      <c r="I98" s="302">
        <v>0.7050551134550439</v>
      </c>
      <c r="J98" s="302">
        <f>SUM(G98:I98)</f>
        <v>5.4118214621620968</v>
      </c>
      <c r="K98" s="303"/>
      <c r="L98" s="302">
        <v>3.776092186053245</v>
      </c>
      <c r="M98" s="302">
        <v>0.16331107854691157</v>
      </c>
      <c r="N98" s="302">
        <v>0.66928904682137003</v>
      </c>
      <c r="O98" s="302">
        <f t="shared" si="51"/>
        <v>4.6086923114215264</v>
      </c>
    </row>
    <row r="99" spans="1:15" s="236" customFormat="1" x14ac:dyDescent="0.2">
      <c r="A99" s="237" t="str">
        <f>name!E$9</f>
        <v>Caring, leisure and other service occupations</v>
      </c>
      <c r="B99" s="302">
        <v>0.13302820170531413</v>
      </c>
      <c r="C99" s="302">
        <v>2.6300035329107616E-2</v>
      </c>
      <c r="D99" s="302">
        <v>2.2502449007081763E-2</v>
      </c>
      <c r="E99" s="302">
        <f t="shared" si="49"/>
        <v>0.18183068604150349</v>
      </c>
      <c r="F99" s="303"/>
      <c r="G99" s="302">
        <v>0.16109233449300217</v>
      </c>
      <c r="H99" s="302">
        <v>3.8212893271242727E-2</v>
      </c>
      <c r="I99" s="302">
        <v>8.7431564853727023E-2</v>
      </c>
      <c r="J99" s="302">
        <f t="shared" ref="J99:J102" si="52">SUM(G99:I99)</f>
        <v>0.28673679261797191</v>
      </c>
      <c r="K99" s="303"/>
      <c r="L99" s="302">
        <v>0.20630693122696991</v>
      </c>
      <c r="M99" s="302">
        <v>3.6363574476513449E-2</v>
      </c>
      <c r="N99" s="302">
        <v>9.4348596413293712E-2</v>
      </c>
      <c r="O99" s="302">
        <f t="shared" si="51"/>
        <v>0.3370191021167771</v>
      </c>
    </row>
    <row r="100" spans="1:15" s="236" customFormat="1" x14ac:dyDescent="0.2">
      <c r="A100" s="237" t="str">
        <f>name!E$10</f>
        <v>Sales and customer service occupations</v>
      </c>
      <c r="B100" s="302">
        <v>0.42069095065791956</v>
      </c>
      <c r="C100" s="302">
        <v>0.12669278239495449</v>
      </c>
      <c r="D100" s="302">
        <v>6.1388599706251303E-2</v>
      </c>
      <c r="E100" s="302">
        <f t="shared" si="49"/>
        <v>0.60877233275912535</v>
      </c>
      <c r="F100" s="303"/>
      <c r="G100" s="302">
        <v>0.45229753650062626</v>
      </c>
      <c r="H100" s="302">
        <v>0.1262030221108674</v>
      </c>
      <c r="I100" s="302">
        <v>5.9946217670047874E-2</v>
      </c>
      <c r="J100" s="302">
        <f t="shared" si="52"/>
        <v>0.63844677628154156</v>
      </c>
      <c r="K100" s="303"/>
      <c r="L100" s="302">
        <v>0.47347724867676289</v>
      </c>
      <c r="M100" s="302">
        <v>0.1299169334746175</v>
      </c>
      <c r="N100" s="302">
        <v>5.2146080131191028E-2</v>
      </c>
      <c r="O100" s="302">
        <f t="shared" si="51"/>
        <v>0.65554026228257145</v>
      </c>
    </row>
    <row r="101" spans="1:15" s="236" customFormat="1" x14ac:dyDescent="0.2">
      <c r="A101" s="237" t="str">
        <f>name!E$11</f>
        <v>Process, plant and machine operatives</v>
      </c>
      <c r="B101" s="302">
        <v>2.6296029178240983</v>
      </c>
      <c r="C101" s="302">
        <v>0.20771078634625387</v>
      </c>
      <c r="D101" s="302">
        <v>0.13558404284755698</v>
      </c>
      <c r="E101" s="302">
        <f t="shared" si="49"/>
        <v>2.9728977470179094</v>
      </c>
      <c r="F101" s="303"/>
      <c r="G101" s="302">
        <v>2.1614925995493719</v>
      </c>
      <c r="H101" s="302">
        <v>0.17931063702907232</v>
      </c>
      <c r="I101" s="302">
        <v>0.32900429444665646</v>
      </c>
      <c r="J101" s="302">
        <f t="shared" si="52"/>
        <v>2.6698075310251008</v>
      </c>
      <c r="K101" s="303"/>
      <c r="L101" s="302">
        <v>2.087838477179468</v>
      </c>
      <c r="M101" s="302">
        <v>0.20788873829413299</v>
      </c>
      <c r="N101" s="302">
        <v>0.35711495479085531</v>
      </c>
      <c r="O101" s="302">
        <f t="shared" si="51"/>
        <v>2.6528421702644565</v>
      </c>
    </row>
    <row r="102" spans="1:15" s="236" customFormat="1" x14ac:dyDescent="0.2">
      <c r="A102" s="237" t="str">
        <f>name!E$12</f>
        <v>Elementary occupations</v>
      </c>
      <c r="B102" s="302">
        <v>0.94435229531175269</v>
      </c>
      <c r="C102" s="302">
        <v>0.15104043353371394</v>
      </c>
      <c r="D102" s="302">
        <v>0.104509193669648</v>
      </c>
      <c r="E102" s="302">
        <f t="shared" si="49"/>
        <v>1.1999019225151146</v>
      </c>
      <c r="F102" s="303"/>
      <c r="G102" s="302">
        <v>0.77558854702321534</v>
      </c>
      <c r="H102" s="302">
        <v>0.13264380751540689</v>
      </c>
      <c r="I102" s="302">
        <v>0.17314666864194606</v>
      </c>
      <c r="J102" s="302">
        <f t="shared" si="52"/>
        <v>1.0813790231805682</v>
      </c>
      <c r="K102" s="303"/>
      <c r="L102" s="302">
        <v>0.51034252848952333</v>
      </c>
      <c r="M102" s="302">
        <v>9.3168691444702315E-2</v>
      </c>
      <c r="N102" s="302">
        <v>0.1674434743908608</v>
      </c>
      <c r="O102" s="302">
        <f t="shared" si="51"/>
        <v>0.77095469432508645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16.721375852432555</v>
      </c>
      <c r="C104" s="311">
        <f t="shared" ref="C104:E104" si="53">SUM(C94:C102)</f>
        <v>1.3981587351694942</v>
      </c>
      <c r="D104" s="311">
        <f t="shared" si="53"/>
        <v>1.7434654123979434</v>
      </c>
      <c r="E104" s="311">
        <f t="shared" si="53"/>
        <v>19.862999999999992</v>
      </c>
      <c r="F104" s="311"/>
      <c r="G104" s="311">
        <f t="shared" ref="G104:J104" si="54">SUM(G94:G102)</f>
        <v>17.618579249728533</v>
      </c>
      <c r="H104" s="311">
        <f t="shared" si="54"/>
        <v>1.495929686393231</v>
      </c>
      <c r="I104" s="311">
        <f t="shared" si="54"/>
        <v>2.2174910638782439</v>
      </c>
      <c r="J104" s="311">
        <f t="shared" si="54"/>
        <v>21.332000000000004</v>
      </c>
      <c r="K104" s="311"/>
      <c r="L104" s="311">
        <f t="shared" ref="L104:O104" si="55">SUM(L94:L102)</f>
        <v>16.61123674468066</v>
      </c>
      <c r="M104" s="311">
        <f t="shared" si="55"/>
        <v>1.4304586629270557</v>
      </c>
      <c r="N104" s="311">
        <f t="shared" si="55"/>
        <v>2.0923045923922619</v>
      </c>
      <c r="O104" s="311">
        <f t="shared" si="55"/>
        <v>20.133999999999979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2.8870434758913887E-2</v>
      </c>
      <c r="C111" s="302">
        <v>1.0842296273676669E-3</v>
      </c>
      <c r="D111" s="302">
        <v>2.7858462767283046E-3</v>
      </c>
      <c r="E111" s="302">
        <f>SUM(B111:D111)</f>
        <v>3.2740510663009856E-2</v>
      </c>
      <c r="F111" s="303"/>
      <c r="G111" s="302">
        <v>6.4633389840042799E-2</v>
      </c>
      <c r="H111" s="302">
        <v>5.5770317607144711E-3</v>
      </c>
      <c r="I111" s="302">
        <v>0</v>
      </c>
      <c r="J111" s="302">
        <f>SUM(G111:I111)</f>
        <v>7.0210421600757272E-2</v>
      </c>
      <c r="K111" s="303"/>
      <c r="L111" s="302">
        <v>6.1663713952258038E-2</v>
      </c>
      <c r="M111" s="302">
        <v>5.766199686480851E-3</v>
      </c>
      <c r="N111" s="302">
        <v>0</v>
      </c>
      <c r="O111" s="302">
        <f>SUM(L111:N111)</f>
        <v>6.7429913638738889E-2</v>
      </c>
    </row>
    <row r="112" spans="1:15" s="236" customFormat="1" x14ac:dyDescent="0.2">
      <c r="A112" s="237" t="str">
        <f>name!E$5</f>
        <v>Professional occupations</v>
      </c>
      <c r="B112" s="302">
        <v>8.0967020166411802E-2</v>
      </c>
      <c r="C112" s="302">
        <v>1.3909884224402019E-3</v>
      </c>
      <c r="D112" s="302">
        <v>3.5464819319053742E-3</v>
      </c>
      <c r="E112" s="302">
        <f t="shared" ref="E112:E119" si="56">SUM(B112:D112)</f>
        <v>8.5904490520757382E-2</v>
      </c>
      <c r="F112" s="303"/>
      <c r="G112" s="302">
        <v>0.20291808604087694</v>
      </c>
      <c r="H112" s="302">
        <v>7.4814813519978362E-3</v>
      </c>
      <c r="I112" s="302">
        <v>0</v>
      </c>
      <c r="J112" s="302">
        <f t="shared" ref="J112:J114" si="57">SUM(G112:I112)</f>
        <v>0.21039956739287477</v>
      </c>
      <c r="K112" s="303"/>
      <c r="L112" s="302">
        <v>0.20430183066894997</v>
      </c>
      <c r="M112" s="302">
        <v>7.5853185693800715E-3</v>
      </c>
      <c r="N112" s="302">
        <v>0</v>
      </c>
      <c r="O112" s="302">
        <f t="shared" ref="O112:O119" si="58">SUM(L112:N112)</f>
        <v>0.21188714923833005</v>
      </c>
    </row>
    <row r="113" spans="1:15" s="236" customFormat="1" x14ac:dyDescent="0.2">
      <c r="A113" s="237" t="str">
        <f>name!E$6</f>
        <v>Associate professional occupations</v>
      </c>
      <c r="B113" s="302">
        <v>5.4365696102437001E-2</v>
      </c>
      <c r="C113" s="302">
        <v>2.0874158041007335E-3</v>
      </c>
      <c r="D113" s="302">
        <v>1.6860206284780286E-3</v>
      </c>
      <c r="E113" s="302">
        <f t="shared" si="56"/>
        <v>5.8139132535015764E-2</v>
      </c>
      <c r="F113" s="303"/>
      <c r="G113" s="302">
        <v>0.13051928240926883</v>
      </c>
      <c r="H113" s="302">
        <v>8.487910183484354E-3</v>
      </c>
      <c r="I113" s="302">
        <v>0</v>
      </c>
      <c r="J113" s="302">
        <f t="shared" si="57"/>
        <v>0.13900719259275318</v>
      </c>
      <c r="K113" s="303"/>
      <c r="L113" s="302">
        <v>0.10477278268868512</v>
      </c>
      <c r="M113" s="302">
        <v>7.9460110611874243E-3</v>
      </c>
      <c r="N113" s="302">
        <v>0</v>
      </c>
      <c r="O113" s="302">
        <f t="shared" si="58"/>
        <v>0.11271879374987254</v>
      </c>
    </row>
    <row r="114" spans="1:15" s="236" customFormat="1" x14ac:dyDescent="0.2">
      <c r="A114" s="237" t="str">
        <f>name!E$7</f>
        <v>Administrative and secretarial occupations</v>
      </c>
      <c r="B114" s="302">
        <v>8.7213917380258577E-2</v>
      </c>
      <c r="C114" s="302">
        <v>6.1997358188377941E-3</v>
      </c>
      <c r="D114" s="302">
        <v>1.139777093881155E-3</v>
      </c>
      <c r="E114" s="302">
        <f t="shared" si="56"/>
        <v>9.4553430292977525E-2</v>
      </c>
      <c r="F114" s="303"/>
      <c r="G114" s="302">
        <v>0.17017998661058087</v>
      </c>
      <c r="H114" s="302">
        <v>2.2183876943008916E-2</v>
      </c>
      <c r="I114" s="302">
        <v>0</v>
      </c>
      <c r="J114" s="302">
        <f t="shared" si="57"/>
        <v>0.19236386355358978</v>
      </c>
      <c r="K114" s="303"/>
      <c r="L114" s="302">
        <v>0.13353592260511771</v>
      </c>
      <c r="M114" s="302">
        <v>1.5355908982633315E-2</v>
      </c>
      <c r="N114" s="302">
        <v>0</v>
      </c>
      <c r="O114" s="302">
        <f t="shared" si="58"/>
        <v>0.14889183158775102</v>
      </c>
    </row>
    <row r="115" spans="1:15" s="236" customFormat="1" x14ac:dyDescent="0.2">
      <c r="A115" s="237" t="str">
        <f>name!E$8</f>
        <v>Skilled trades occupations</v>
      </c>
      <c r="B115" s="302">
        <v>5.7608659206508241E-2</v>
      </c>
      <c r="C115" s="302">
        <v>8.8060871844823803E-4</v>
      </c>
      <c r="D115" s="302">
        <v>3.2225140979684529E-3</v>
      </c>
      <c r="E115" s="302">
        <f t="shared" si="56"/>
        <v>6.1711782022924933E-2</v>
      </c>
      <c r="F115" s="303"/>
      <c r="G115" s="302">
        <v>9.4931410977203118E-2</v>
      </c>
      <c r="H115" s="302">
        <v>3.6052082184226666E-3</v>
      </c>
      <c r="I115" s="302">
        <v>0</v>
      </c>
      <c r="J115" s="302">
        <f>SUM(G115:I115)</f>
        <v>9.8536619195625785E-2</v>
      </c>
      <c r="K115" s="303"/>
      <c r="L115" s="302">
        <v>7.3836629377940749E-2</v>
      </c>
      <c r="M115" s="302">
        <v>2.8552480039252576E-3</v>
      </c>
      <c r="N115" s="302">
        <v>0</v>
      </c>
      <c r="O115" s="302">
        <f t="shared" si="58"/>
        <v>7.6691877381866003E-2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1.0586634977808526E-2</v>
      </c>
      <c r="C116" s="302">
        <v>1.1652393307960429E-3</v>
      </c>
      <c r="D116" s="302">
        <v>3.0219421350324529E-4</v>
      </c>
      <c r="E116" s="302">
        <f t="shared" si="56"/>
        <v>1.2054068522107815E-2</v>
      </c>
      <c r="F116" s="303"/>
      <c r="G116" s="302">
        <v>2.1499299224006251E-2</v>
      </c>
      <c r="H116" s="302">
        <v>4.8141930077251725E-3</v>
      </c>
      <c r="I116" s="302">
        <v>0</v>
      </c>
      <c r="J116" s="302">
        <f t="shared" ref="J116:J119" si="59">SUM(G116:I116)</f>
        <v>2.6313492231731423E-2</v>
      </c>
      <c r="K116" s="303"/>
      <c r="L116" s="302">
        <v>2.4093157178802095E-2</v>
      </c>
      <c r="M116" s="302">
        <v>4.0191949682220444E-3</v>
      </c>
      <c r="N116" s="302">
        <v>0</v>
      </c>
      <c r="O116" s="302">
        <f t="shared" si="58"/>
        <v>2.811235214702414E-2</v>
      </c>
    </row>
    <row r="117" spans="1:15" s="236" customFormat="1" x14ac:dyDescent="0.2">
      <c r="A117" s="237" t="str">
        <f>name!E$10</f>
        <v>Sales and customer service occupations</v>
      </c>
      <c r="B117" s="302">
        <v>7.2991430710097047E-2</v>
      </c>
      <c r="C117" s="302">
        <v>9.8938011847006044E-3</v>
      </c>
      <c r="D117" s="302">
        <v>5.158478557707037E-3</v>
      </c>
      <c r="E117" s="302">
        <f t="shared" si="56"/>
        <v>8.8043710452504698E-2</v>
      </c>
      <c r="F117" s="303"/>
      <c r="G117" s="302">
        <v>0.14529282816219033</v>
      </c>
      <c r="H117" s="302">
        <v>4.901231551279403E-2</v>
      </c>
      <c r="I117" s="302">
        <v>0</v>
      </c>
      <c r="J117" s="302">
        <f t="shared" si="59"/>
        <v>0.19430514367498436</v>
      </c>
      <c r="K117" s="303"/>
      <c r="L117" s="302">
        <v>0.16694815064683291</v>
      </c>
      <c r="M117" s="302">
        <v>5.4419794851133942E-2</v>
      </c>
      <c r="N117" s="302">
        <v>0</v>
      </c>
      <c r="O117" s="302">
        <f t="shared" si="58"/>
        <v>0.22136794549796684</v>
      </c>
    </row>
    <row r="118" spans="1:15" s="236" customFormat="1" x14ac:dyDescent="0.2">
      <c r="A118" s="237" t="str">
        <f>name!E$11</f>
        <v>Process, plant and machine operatives</v>
      </c>
      <c r="B118" s="302">
        <v>2.7707330478041119E-2</v>
      </c>
      <c r="C118" s="302">
        <v>4.018733332534348E-4</v>
      </c>
      <c r="D118" s="302">
        <v>1.7488233322400831E-3</v>
      </c>
      <c r="E118" s="302">
        <f t="shared" si="56"/>
        <v>2.9858027143534638E-2</v>
      </c>
      <c r="F118" s="303"/>
      <c r="G118" s="302">
        <v>4.5543851432514236E-2</v>
      </c>
      <c r="H118" s="302">
        <v>2.7384164703198239E-3</v>
      </c>
      <c r="I118" s="302">
        <v>0</v>
      </c>
      <c r="J118" s="302">
        <f t="shared" si="59"/>
        <v>4.8282267902834061E-2</v>
      </c>
      <c r="K118" s="303"/>
      <c r="L118" s="302">
        <v>5.0901841106613062E-2</v>
      </c>
      <c r="M118" s="302">
        <v>3.6245846715098904E-3</v>
      </c>
      <c r="N118" s="302">
        <v>0</v>
      </c>
      <c r="O118" s="302">
        <f t="shared" si="58"/>
        <v>5.4526425778122951E-2</v>
      </c>
    </row>
    <row r="119" spans="1:15" s="236" customFormat="1" x14ac:dyDescent="0.2">
      <c r="A119" s="237" t="str">
        <f>name!E$12</f>
        <v>Elementary occupations</v>
      </c>
      <c r="B119" s="302">
        <v>9.5118787782013364E-3</v>
      </c>
      <c r="C119" s="302">
        <v>2.0844785307558831E-3</v>
      </c>
      <c r="D119" s="302">
        <v>3.9849053821049211E-4</v>
      </c>
      <c r="E119" s="302">
        <f t="shared" si="56"/>
        <v>1.199484784716771E-2</v>
      </c>
      <c r="F119" s="303"/>
      <c r="G119" s="302">
        <v>1.6331656859609203E-2</v>
      </c>
      <c r="H119" s="302">
        <v>5.2497749952403602E-3</v>
      </c>
      <c r="I119" s="302">
        <v>0</v>
      </c>
      <c r="J119" s="302">
        <f t="shared" si="59"/>
        <v>2.1581431854849564E-2</v>
      </c>
      <c r="K119" s="303"/>
      <c r="L119" s="302">
        <v>1.0865078968662192E-2</v>
      </c>
      <c r="M119" s="302">
        <v>2.5086320116633944E-3</v>
      </c>
      <c r="N119" s="302">
        <v>0</v>
      </c>
      <c r="O119" s="302">
        <f t="shared" si="58"/>
        <v>1.3373710980325587E-2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0.42982300255867756</v>
      </c>
      <c r="C121" s="311">
        <f t="shared" ref="C121:E121" si="60">SUM(C111:C119)</f>
        <v>2.5188370770700602E-2</v>
      </c>
      <c r="D121" s="311">
        <f t="shared" si="60"/>
        <v>1.9988626670622171E-2</v>
      </c>
      <c r="E121" s="311">
        <f t="shared" si="60"/>
        <v>0.47500000000000031</v>
      </c>
      <c r="F121" s="311"/>
      <c r="G121" s="311">
        <f t="shared" ref="G121:J121" si="61">SUM(G111:G119)</f>
        <v>0.89184979155629274</v>
      </c>
      <c r="H121" s="311">
        <f t="shared" si="61"/>
        <v>0.10915020844370762</v>
      </c>
      <c r="I121" s="311">
        <f t="shared" si="61"/>
        <v>0</v>
      </c>
      <c r="J121" s="311">
        <f t="shared" si="61"/>
        <v>1.0010000000000001</v>
      </c>
      <c r="K121" s="311"/>
      <c r="L121" s="311">
        <f t="shared" ref="L121:O121" si="62">SUM(L111:L119)</f>
        <v>0.83091910719386186</v>
      </c>
      <c r="M121" s="311">
        <f t="shared" si="62"/>
        <v>0.10408089280613618</v>
      </c>
      <c r="N121" s="311">
        <f t="shared" si="62"/>
        <v>0</v>
      </c>
      <c r="O121" s="311">
        <f t="shared" si="62"/>
        <v>0.93499999999999794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0.16642584695738111</v>
      </c>
      <c r="C128" s="302">
        <v>1.2148735977386671E-2</v>
      </c>
      <c r="D128" s="302">
        <v>7.3367192913891696E-2</v>
      </c>
      <c r="E128" s="302">
        <f>SUM(B128:D128)</f>
        <v>0.25194177584865945</v>
      </c>
      <c r="F128" s="303"/>
      <c r="G128" s="302">
        <v>0.25019860366547031</v>
      </c>
      <c r="H128" s="302">
        <v>1.7436156386238574E-2</v>
      </c>
      <c r="I128" s="302">
        <v>9.5608844224903536E-4</v>
      </c>
      <c r="J128" s="302">
        <f>SUM(G128:I128)</f>
        <v>0.26859084849395792</v>
      </c>
      <c r="K128" s="303"/>
      <c r="L128" s="302">
        <v>0.29247087217467127</v>
      </c>
      <c r="M128" s="302">
        <v>2.3494449575663188E-2</v>
      </c>
      <c r="N128" s="302">
        <v>8.9682682706517826E-4</v>
      </c>
      <c r="O128" s="302">
        <f>SUM(L128:N128)</f>
        <v>0.31686214857739964</v>
      </c>
    </row>
    <row r="129" spans="1:15" s="236" customFormat="1" x14ac:dyDescent="0.2">
      <c r="A129" s="237" t="str">
        <f>name!E$5</f>
        <v>Professional occupations</v>
      </c>
      <c r="B129" s="302">
        <v>0.15496363617505621</v>
      </c>
      <c r="C129" s="302">
        <v>2.2004015352569448E-2</v>
      </c>
      <c r="D129" s="302">
        <v>3.4869433292633194E-2</v>
      </c>
      <c r="E129" s="302">
        <f t="shared" ref="E129:E136" si="63">SUM(B129:D129)</f>
        <v>0.21183708482025887</v>
      </c>
      <c r="F129" s="303"/>
      <c r="G129" s="302">
        <v>0.26504493701371989</v>
      </c>
      <c r="H129" s="302">
        <v>2.7182203246454369E-2</v>
      </c>
      <c r="I129" s="302">
        <v>1.2813026942333761E-3</v>
      </c>
      <c r="J129" s="302">
        <f t="shared" ref="J129:J131" si="64">SUM(G129:I129)</f>
        <v>0.29350844295440764</v>
      </c>
      <c r="K129" s="303"/>
      <c r="L129" s="302">
        <v>0.34022725007128196</v>
      </c>
      <c r="M129" s="302">
        <v>3.5679711722556184E-2</v>
      </c>
      <c r="N129" s="302">
        <v>1.089754299004801E-3</v>
      </c>
      <c r="O129" s="302">
        <f t="shared" ref="O129:O136" si="65">SUM(L129:N129)</f>
        <v>0.37699671609284297</v>
      </c>
    </row>
    <row r="130" spans="1:15" s="236" customFormat="1" x14ac:dyDescent="0.2">
      <c r="A130" s="237" t="str">
        <f>name!E$6</f>
        <v>Associate professional occupations</v>
      </c>
      <c r="B130" s="302">
        <v>0.15278449437345837</v>
      </c>
      <c r="C130" s="302">
        <v>2.318509947359286E-2</v>
      </c>
      <c r="D130" s="302">
        <v>2.6656237165431598E-2</v>
      </c>
      <c r="E130" s="302">
        <f t="shared" si="63"/>
        <v>0.20262583101248283</v>
      </c>
      <c r="F130" s="303"/>
      <c r="G130" s="302">
        <v>0.22646471442336363</v>
      </c>
      <c r="H130" s="302">
        <v>2.9929819850691021E-2</v>
      </c>
      <c r="I130" s="302">
        <v>1.3907018834906002E-3</v>
      </c>
      <c r="J130" s="302">
        <f t="shared" si="64"/>
        <v>0.25778523615754528</v>
      </c>
      <c r="K130" s="303"/>
      <c r="L130" s="302">
        <v>0.23178083993219473</v>
      </c>
      <c r="M130" s="302">
        <v>3.4493879344791513E-2</v>
      </c>
      <c r="N130" s="302">
        <v>1.6820565605489921E-3</v>
      </c>
      <c r="O130" s="302">
        <f t="shared" si="65"/>
        <v>0.26795677583753524</v>
      </c>
    </row>
    <row r="131" spans="1:15" s="236" customFormat="1" x14ac:dyDescent="0.2">
      <c r="A131" s="237" t="str">
        <f>name!E$7</f>
        <v>Administrative and secretarial occupations</v>
      </c>
      <c r="B131" s="302">
        <v>0.1070181762660489</v>
      </c>
      <c r="C131" s="302">
        <v>6.0920543191755848E-2</v>
      </c>
      <c r="D131" s="302">
        <v>6.980308769728211E-3</v>
      </c>
      <c r="E131" s="302">
        <f t="shared" si="63"/>
        <v>0.17491902822753297</v>
      </c>
      <c r="F131" s="303"/>
      <c r="G131" s="302">
        <v>0.1289997603644483</v>
      </c>
      <c r="H131" s="302">
        <v>5.6948476451516968E-2</v>
      </c>
      <c r="I131" s="302">
        <v>4.3184914713270748E-4</v>
      </c>
      <c r="J131" s="302">
        <f t="shared" si="64"/>
        <v>0.18638008596309796</v>
      </c>
      <c r="K131" s="303"/>
      <c r="L131" s="302">
        <v>0.12648968858675577</v>
      </c>
      <c r="M131" s="302">
        <v>5.6383646085892206E-2</v>
      </c>
      <c r="N131" s="302">
        <v>7.9693291041651061E-4</v>
      </c>
      <c r="O131" s="302">
        <f t="shared" si="65"/>
        <v>0.18367026758306451</v>
      </c>
    </row>
    <row r="132" spans="1:15" s="236" customFormat="1" x14ac:dyDescent="0.2">
      <c r="A132" s="237" t="str">
        <f>name!E$8</f>
        <v>Skilled trades occupations</v>
      </c>
      <c r="B132" s="302">
        <v>0.1674278725478574</v>
      </c>
      <c r="C132" s="302">
        <v>1.7919208769738914E-2</v>
      </c>
      <c r="D132" s="302">
        <v>0.14348005805776631</v>
      </c>
      <c r="E132" s="302">
        <f t="shared" si="63"/>
        <v>0.32882713937536262</v>
      </c>
      <c r="F132" s="303"/>
      <c r="G132" s="302">
        <v>0.19716657016067476</v>
      </c>
      <c r="H132" s="302">
        <v>1.3856851537023332E-2</v>
      </c>
      <c r="I132" s="302">
        <v>2.1263792568720187E-3</v>
      </c>
      <c r="J132" s="302">
        <f>SUM(G132:I132)</f>
        <v>0.21314980095457012</v>
      </c>
      <c r="K132" s="303"/>
      <c r="L132" s="302">
        <v>0.23292241372583994</v>
      </c>
      <c r="M132" s="302">
        <v>2.3989121349919578E-2</v>
      </c>
      <c r="N132" s="302">
        <v>2.4936180226835126E-3</v>
      </c>
      <c r="O132" s="302">
        <f t="shared" si="65"/>
        <v>0.25940515309844303</v>
      </c>
    </row>
    <row r="133" spans="1:15" s="236" customFormat="1" x14ac:dyDescent="0.2">
      <c r="A133" s="237" t="str">
        <f>name!E$9</f>
        <v>Caring, leisure and other service occupations</v>
      </c>
      <c r="B133" s="302">
        <v>2.8136648152167008E-2</v>
      </c>
      <c r="C133" s="302">
        <v>8.9213589159834045E-3</v>
      </c>
      <c r="D133" s="302">
        <v>8.3916134096816749E-3</v>
      </c>
      <c r="E133" s="302">
        <f t="shared" si="63"/>
        <v>4.5449620477832089E-2</v>
      </c>
      <c r="F133" s="303"/>
      <c r="G133" s="302">
        <v>3.3227915560662763E-2</v>
      </c>
      <c r="H133" s="302">
        <v>6.4182188749208448E-3</v>
      </c>
      <c r="I133" s="302">
        <v>7.9212542624212783E-4</v>
      </c>
      <c r="J133" s="302">
        <f t="shared" ref="J133:J136" si="66">SUM(G133:I133)</f>
        <v>4.043825986182574E-2</v>
      </c>
      <c r="K133" s="303"/>
      <c r="L133" s="302">
        <v>3.6285909233354563E-2</v>
      </c>
      <c r="M133" s="302">
        <v>6.2855084601424471E-3</v>
      </c>
      <c r="N133" s="302">
        <v>8.7963290801795389E-4</v>
      </c>
      <c r="O133" s="302">
        <f t="shared" si="65"/>
        <v>4.3451050601514961E-2</v>
      </c>
    </row>
    <row r="134" spans="1:15" s="236" customFormat="1" x14ac:dyDescent="0.2">
      <c r="A134" s="237" t="str">
        <f>name!E$10</f>
        <v>Sales and customer service occupations</v>
      </c>
      <c r="B134" s="302">
        <v>5.6546919423196701E-2</v>
      </c>
      <c r="C134" s="302">
        <v>2.6737371391903592E-2</v>
      </c>
      <c r="D134" s="302">
        <v>1.6958452309889245E-2</v>
      </c>
      <c r="E134" s="302">
        <f t="shared" si="63"/>
        <v>0.10024274312498954</v>
      </c>
      <c r="F134" s="303"/>
      <c r="G134" s="302">
        <v>7.6820502893365866E-2</v>
      </c>
      <c r="H134" s="302">
        <v>3.4901366885647218E-2</v>
      </c>
      <c r="I134" s="302">
        <v>2.2418384448546911E-4</v>
      </c>
      <c r="J134" s="302">
        <f t="shared" si="66"/>
        <v>0.11194605362349855</v>
      </c>
      <c r="K134" s="303"/>
      <c r="L134" s="302">
        <v>0.1019641604212435</v>
      </c>
      <c r="M134" s="302">
        <v>4.3116406002619546E-2</v>
      </c>
      <c r="N134" s="302">
        <v>1.7991385044291072E-4</v>
      </c>
      <c r="O134" s="302">
        <f t="shared" si="65"/>
        <v>0.14526048027430596</v>
      </c>
    </row>
    <row r="135" spans="1:15" s="236" customFormat="1" x14ac:dyDescent="0.2">
      <c r="A135" s="237" t="str">
        <f>name!E$11</f>
        <v>Process, plant and machine operatives</v>
      </c>
      <c r="B135" s="302">
        <v>0.44931543868091045</v>
      </c>
      <c r="C135" s="302">
        <v>1.6005100444223153E-2</v>
      </c>
      <c r="D135" s="302">
        <v>2.427500243738193E-2</v>
      </c>
      <c r="E135" s="302">
        <f t="shared" si="63"/>
        <v>0.48959554156251556</v>
      </c>
      <c r="F135" s="303"/>
      <c r="G135" s="302">
        <v>0.52509533965991917</v>
      </c>
      <c r="H135" s="302">
        <v>2.102326227662029E-2</v>
      </c>
      <c r="I135" s="302">
        <v>4.0569541467782737E-4</v>
      </c>
      <c r="J135" s="302">
        <f t="shared" si="66"/>
        <v>0.54652429735121733</v>
      </c>
      <c r="K135" s="303"/>
      <c r="L135" s="302">
        <v>0.64473873833811501</v>
      </c>
      <c r="M135" s="302">
        <v>2.6349719018161025E-2</v>
      </c>
      <c r="N135" s="302">
        <v>1.9698968767123379E-4</v>
      </c>
      <c r="O135" s="302">
        <f t="shared" si="65"/>
        <v>0.67128544704394733</v>
      </c>
    </row>
    <row r="136" spans="1:15" s="236" customFormat="1" x14ac:dyDescent="0.2">
      <c r="A136" s="237" t="str">
        <f>name!E$12</f>
        <v>Elementary occupations</v>
      </c>
      <c r="B136" s="302">
        <v>0.26716986515675739</v>
      </c>
      <c r="C136" s="302">
        <v>2.4621956853819831E-2</v>
      </c>
      <c r="D136" s="302">
        <v>2.6769413539792643E-2</v>
      </c>
      <c r="E136" s="302">
        <f t="shared" si="63"/>
        <v>0.31856123555036986</v>
      </c>
      <c r="F136" s="303"/>
      <c r="G136" s="302">
        <v>0.32564094457369114</v>
      </c>
      <c r="H136" s="302">
        <v>1.7193809804165631E-2</v>
      </c>
      <c r="I136" s="302">
        <v>8.4222026202439683E-4</v>
      </c>
      <c r="J136" s="302">
        <f t="shared" si="66"/>
        <v>0.34367697463988117</v>
      </c>
      <c r="K136" s="303"/>
      <c r="L136" s="302">
        <v>0.32163537956204014</v>
      </c>
      <c r="M136" s="302">
        <v>1.432350633006131E-2</v>
      </c>
      <c r="N136" s="302">
        <v>1.1530749988465378E-3</v>
      </c>
      <c r="O136" s="302">
        <f t="shared" si="65"/>
        <v>0.33711196089094797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1.5497888977328333</v>
      </c>
      <c r="C138" s="311">
        <f t="shared" ref="C138:E138" si="67">SUM(C128:C136)</f>
        <v>0.21246339037097373</v>
      </c>
      <c r="D138" s="311">
        <f t="shared" si="67"/>
        <v>0.36174771189619653</v>
      </c>
      <c r="E138" s="311">
        <f t="shared" si="67"/>
        <v>2.1240000000000037</v>
      </c>
      <c r="F138" s="311"/>
      <c r="G138" s="311">
        <f t="shared" ref="G138:J138" si="68">SUM(G128:G136)</f>
        <v>2.0286592883153158</v>
      </c>
      <c r="H138" s="311">
        <f t="shared" si="68"/>
        <v>0.22489016531327824</v>
      </c>
      <c r="I138" s="311">
        <f t="shared" si="68"/>
        <v>8.450546371407559E-3</v>
      </c>
      <c r="J138" s="311">
        <f t="shared" si="68"/>
        <v>2.2620000000000018</v>
      </c>
      <c r="K138" s="311"/>
      <c r="L138" s="311">
        <f t="shared" ref="L138:O138" si="69">SUM(L128:L136)</f>
        <v>2.3285152520454968</v>
      </c>
      <c r="M138" s="311">
        <f t="shared" si="69"/>
        <v>0.26411594788980697</v>
      </c>
      <c r="N138" s="311">
        <f t="shared" si="69"/>
        <v>9.368800064697631E-3</v>
      </c>
      <c r="O138" s="311">
        <f t="shared" si="69"/>
        <v>2.6020000000000016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1.6459580938912783</v>
      </c>
      <c r="C145" s="302">
        <v>0.15662109633563306</v>
      </c>
      <c r="D145" s="302">
        <v>0.4370011791183615</v>
      </c>
      <c r="E145" s="302">
        <f>SUM(B145:D145)</f>
        <v>2.2395803693452732</v>
      </c>
      <c r="F145" s="303"/>
      <c r="G145" s="302">
        <v>2.4192977970516258</v>
      </c>
      <c r="H145" s="302">
        <v>0.35006101027234321</v>
      </c>
      <c r="I145" s="302">
        <v>0.92988637189215673</v>
      </c>
      <c r="J145" s="302">
        <f>SUM(G145:I145)</f>
        <v>3.6992451792161258</v>
      </c>
      <c r="K145" s="303"/>
      <c r="L145" s="302">
        <v>3.038164457840927</v>
      </c>
      <c r="M145" s="302">
        <v>0.46343243729485861</v>
      </c>
      <c r="N145" s="302">
        <v>1.1937495143136916</v>
      </c>
      <c r="O145" s="302">
        <f>SUM(L145:N145)</f>
        <v>4.6953464094494777</v>
      </c>
    </row>
    <row r="146" spans="1:15" s="236" customFormat="1" x14ac:dyDescent="0.2">
      <c r="A146" s="237" t="str">
        <f>name!E$5</f>
        <v>Professional occupations</v>
      </c>
      <c r="B146" s="302">
        <v>2.3651059069843106</v>
      </c>
      <c r="C146" s="302">
        <v>0.11084984430126726</v>
      </c>
      <c r="D146" s="302">
        <v>0.22317096239568937</v>
      </c>
      <c r="E146" s="302">
        <f t="shared" ref="E146:E153" si="70">SUM(B146:D146)</f>
        <v>2.6991267136812671</v>
      </c>
      <c r="F146" s="303"/>
      <c r="G146" s="302">
        <v>3.8800921033200022</v>
      </c>
      <c r="H146" s="302">
        <v>0.22159185119376434</v>
      </c>
      <c r="I146" s="302">
        <v>0.36934461344412101</v>
      </c>
      <c r="J146" s="302">
        <f t="shared" ref="J146:J148" si="71">SUM(G146:I146)</f>
        <v>4.4710285679578874</v>
      </c>
      <c r="K146" s="303"/>
      <c r="L146" s="302">
        <v>5.864308895476972</v>
      </c>
      <c r="M146" s="302">
        <v>0.29950772758969768</v>
      </c>
      <c r="N146" s="302">
        <v>0.34327284256720658</v>
      </c>
      <c r="O146" s="302">
        <f t="shared" ref="O146:O153" si="72">SUM(L146:N146)</f>
        <v>6.5070894656338769</v>
      </c>
    </row>
    <row r="147" spans="1:15" s="236" customFormat="1" x14ac:dyDescent="0.2">
      <c r="A147" s="237" t="str">
        <f>name!E$6</f>
        <v>Associate professional occupations</v>
      </c>
      <c r="B147" s="302">
        <v>1.2662200831010701</v>
      </c>
      <c r="C147" s="302">
        <v>0.13432016256987284</v>
      </c>
      <c r="D147" s="302">
        <v>9.7756364776212606E-2</v>
      </c>
      <c r="E147" s="302">
        <f t="shared" si="70"/>
        <v>1.4982966104471556</v>
      </c>
      <c r="F147" s="303"/>
      <c r="G147" s="302">
        <v>1.9629188165903595</v>
      </c>
      <c r="H147" s="302">
        <v>0.22630753443666904</v>
      </c>
      <c r="I147" s="302">
        <v>0.16272564333911141</v>
      </c>
      <c r="J147" s="302">
        <f t="shared" si="71"/>
        <v>2.3519519943661398</v>
      </c>
      <c r="K147" s="303"/>
      <c r="L147" s="302">
        <v>2.3500015348397172</v>
      </c>
      <c r="M147" s="302">
        <v>0.26888314177216655</v>
      </c>
      <c r="N147" s="302">
        <v>0.18545807112064464</v>
      </c>
      <c r="O147" s="302">
        <f t="shared" si="72"/>
        <v>2.8043427477325285</v>
      </c>
    </row>
    <row r="148" spans="1:15" s="236" customFormat="1" x14ac:dyDescent="0.2">
      <c r="A148" s="237" t="str">
        <f>name!E$7</f>
        <v>Administrative and secretarial occupations</v>
      </c>
      <c r="B148" s="302">
        <v>0.8377022698647526</v>
      </c>
      <c r="C148" s="302">
        <v>0.80774088081257722</v>
      </c>
      <c r="D148" s="302">
        <v>0.1841141825783332</v>
      </c>
      <c r="E148" s="302">
        <f t="shared" si="70"/>
        <v>1.8295573332556632</v>
      </c>
      <c r="F148" s="303"/>
      <c r="G148" s="302">
        <v>0.97541262590401645</v>
      </c>
      <c r="H148" s="302">
        <v>0.90550449940184041</v>
      </c>
      <c r="I148" s="302">
        <v>0.4680195850775507</v>
      </c>
      <c r="J148" s="302">
        <f t="shared" si="71"/>
        <v>2.3489367103834078</v>
      </c>
      <c r="K148" s="303"/>
      <c r="L148" s="302">
        <v>0.78998159801930301</v>
      </c>
      <c r="M148" s="302">
        <v>1.0656000292585432</v>
      </c>
      <c r="N148" s="302">
        <v>0.47593305189973079</v>
      </c>
      <c r="O148" s="302">
        <f t="shared" si="72"/>
        <v>2.3315146791775772</v>
      </c>
    </row>
    <row r="149" spans="1:15" s="236" customFormat="1" x14ac:dyDescent="0.2">
      <c r="A149" s="237" t="str">
        <f>name!E$8</f>
        <v>Skilled trades occupations</v>
      </c>
      <c r="B149" s="302">
        <v>4.538835646830691</v>
      </c>
      <c r="C149" s="302">
        <v>0.24267388313623178</v>
      </c>
      <c r="D149" s="302">
        <v>8.944017990137068</v>
      </c>
      <c r="E149" s="302">
        <f t="shared" si="70"/>
        <v>13.725527520103991</v>
      </c>
      <c r="F149" s="303"/>
      <c r="G149" s="302">
        <v>4.7791553499009698</v>
      </c>
      <c r="H149" s="302">
        <v>0.32521296987675408</v>
      </c>
      <c r="I149" s="302">
        <v>8.5201730409777365</v>
      </c>
      <c r="J149" s="302">
        <f>SUM(G149:I149)</f>
        <v>13.62454136075546</v>
      </c>
      <c r="K149" s="303"/>
      <c r="L149" s="302">
        <v>4.8475670981731636</v>
      </c>
      <c r="M149" s="302">
        <v>0.6297077307667569</v>
      </c>
      <c r="N149" s="302">
        <v>10.979888046325481</v>
      </c>
      <c r="O149" s="302">
        <f t="shared" si="72"/>
        <v>16.457162875265404</v>
      </c>
    </row>
    <row r="150" spans="1:15" s="236" customFormat="1" x14ac:dyDescent="0.2">
      <c r="A150" s="237" t="str">
        <f>name!E$9</f>
        <v>Caring, leisure and other service occupations</v>
      </c>
      <c r="B150" s="302">
        <v>3.9643236272086595E-2</v>
      </c>
      <c r="C150" s="302">
        <v>8.7394775590071971E-3</v>
      </c>
      <c r="D150" s="302">
        <v>5.5869163691726698E-3</v>
      </c>
      <c r="E150" s="302">
        <f t="shared" si="70"/>
        <v>5.3969630200266461E-2</v>
      </c>
      <c r="F150" s="303"/>
      <c r="G150" s="302">
        <v>5.4805013468860436E-2</v>
      </c>
      <c r="H150" s="302">
        <v>1.5059318035631057E-2</v>
      </c>
      <c r="I150" s="302">
        <v>1.5716984591300581E-2</v>
      </c>
      <c r="J150" s="302">
        <f t="shared" ref="J150:J153" si="73">SUM(G150:I150)</f>
        <v>8.5581316095792073E-2</v>
      </c>
      <c r="K150" s="303"/>
      <c r="L150" s="302">
        <v>6.9998208238678764E-2</v>
      </c>
      <c r="M150" s="302">
        <v>1.373704401099728E-2</v>
      </c>
      <c r="N150" s="302">
        <v>4.0437007301565367E-2</v>
      </c>
      <c r="O150" s="302">
        <f t="shared" si="72"/>
        <v>0.12417225955124141</v>
      </c>
    </row>
    <row r="151" spans="1:15" s="236" customFormat="1" x14ac:dyDescent="0.2">
      <c r="A151" s="237" t="str">
        <f>name!E$10</f>
        <v>Sales and customer service occupations</v>
      </c>
      <c r="B151" s="302">
        <v>0.26211573617446265</v>
      </c>
      <c r="C151" s="302">
        <v>0.159797832468975</v>
      </c>
      <c r="D151" s="302">
        <v>4.8800836606663366E-2</v>
      </c>
      <c r="E151" s="302">
        <f t="shared" si="70"/>
        <v>0.470714405250101</v>
      </c>
      <c r="F151" s="303"/>
      <c r="G151" s="302">
        <v>0.32142862659389232</v>
      </c>
      <c r="H151" s="302">
        <v>0.21951987733282552</v>
      </c>
      <c r="I151" s="302">
        <v>7.1370064006540002E-2</v>
      </c>
      <c r="J151" s="302">
        <f t="shared" si="73"/>
        <v>0.6123185679332579</v>
      </c>
      <c r="K151" s="303"/>
      <c r="L151" s="302">
        <v>0.43056164892600213</v>
      </c>
      <c r="M151" s="302">
        <v>0.30995947688022046</v>
      </c>
      <c r="N151" s="302">
        <v>0.10198870373686716</v>
      </c>
      <c r="O151" s="302">
        <f t="shared" si="72"/>
        <v>0.84250982954308973</v>
      </c>
    </row>
    <row r="152" spans="1:15" s="236" customFormat="1" x14ac:dyDescent="0.2">
      <c r="A152" s="237" t="str">
        <f>name!E$11</f>
        <v>Process, plant and machine operatives</v>
      </c>
      <c r="B152" s="302">
        <v>1.6860756916801716</v>
      </c>
      <c r="C152" s="302">
        <v>4.1171046071790215E-2</v>
      </c>
      <c r="D152" s="302">
        <v>0.44059671421221619</v>
      </c>
      <c r="E152" s="302">
        <f t="shared" si="70"/>
        <v>2.167843451964178</v>
      </c>
      <c r="F152" s="303"/>
      <c r="G152" s="302">
        <v>1.7786500265258971</v>
      </c>
      <c r="H152" s="302">
        <v>9.7156796090905564E-2</v>
      </c>
      <c r="I152" s="302">
        <v>0.57151203454723598</v>
      </c>
      <c r="J152" s="302">
        <f t="shared" si="73"/>
        <v>2.4473188571640385</v>
      </c>
      <c r="K152" s="303"/>
      <c r="L152" s="302">
        <v>2.3411445286448918</v>
      </c>
      <c r="M152" s="302">
        <v>0.12795838838495249</v>
      </c>
      <c r="N152" s="302">
        <v>0.89478636401624745</v>
      </c>
      <c r="O152" s="302">
        <f t="shared" si="72"/>
        <v>3.3638892810460916</v>
      </c>
    </row>
    <row r="153" spans="1:15" s="236" customFormat="1" x14ac:dyDescent="0.2">
      <c r="A153" s="237" t="str">
        <f>name!E$12</f>
        <v>Elementary occupations</v>
      </c>
      <c r="B153" s="302">
        <v>0.80318897226153352</v>
      </c>
      <c r="C153" s="302">
        <v>0.14308736929657198</v>
      </c>
      <c r="D153" s="302">
        <v>0.46210762419401313</v>
      </c>
      <c r="E153" s="302">
        <f t="shared" si="70"/>
        <v>1.4083839657521187</v>
      </c>
      <c r="F153" s="303"/>
      <c r="G153" s="302">
        <v>0.82080154374691394</v>
      </c>
      <c r="H153" s="302">
        <v>0.21059040550053543</v>
      </c>
      <c r="I153" s="302">
        <v>0.53568549688048617</v>
      </c>
      <c r="J153" s="302">
        <f t="shared" si="73"/>
        <v>1.5670774461279353</v>
      </c>
      <c r="K153" s="303"/>
      <c r="L153" s="302">
        <v>0.71036002587356373</v>
      </c>
      <c r="M153" s="302">
        <v>0.1673347513820608</v>
      </c>
      <c r="N153" s="302">
        <v>0.80727767534512451</v>
      </c>
      <c r="O153" s="302">
        <f t="shared" si="72"/>
        <v>1.684972452600749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13.444845637060357</v>
      </c>
      <c r="C155" s="311">
        <f t="shared" ref="C155:E155" si="74">SUM(C145:C153)</f>
        <v>1.8050015925519267</v>
      </c>
      <c r="D155" s="311">
        <f t="shared" si="74"/>
        <v>10.84315277038773</v>
      </c>
      <c r="E155" s="311">
        <f t="shared" si="74"/>
        <v>26.093000000000014</v>
      </c>
      <c r="F155" s="311"/>
      <c r="G155" s="311">
        <f t="shared" ref="G155:J155" si="75">SUM(G145:G153)</f>
        <v>16.992561903102537</v>
      </c>
      <c r="H155" s="311">
        <f t="shared" si="75"/>
        <v>2.571004262141269</v>
      </c>
      <c r="I155" s="311">
        <f t="shared" si="75"/>
        <v>11.644433834756239</v>
      </c>
      <c r="J155" s="311">
        <f t="shared" si="75"/>
        <v>31.208000000000041</v>
      </c>
      <c r="K155" s="311"/>
      <c r="L155" s="311">
        <f t="shared" ref="L155:O155" si="76">SUM(L145:L153)</f>
        <v>20.442087996033219</v>
      </c>
      <c r="M155" s="311">
        <f t="shared" si="76"/>
        <v>3.3461207273402547</v>
      </c>
      <c r="N155" s="311">
        <f t="shared" si="76"/>
        <v>15.022791276626558</v>
      </c>
      <c r="O155" s="311">
        <f t="shared" si="76"/>
        <v>38.811000000000035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4.3180982738441269</v>
      </c>
      <c r="C162" s="302">
        <v>0.52879310893010345</v>
      </c>
      <c r="D162" s="302">
        <v>1.7887061861970239</v>
      </c>
      <c r="E162" s="302">
        <f>SUM(B162:D162)</f>
        <v>6.6355975689712547</v>
      </c>
      <c r="F162" s="303"/>
      <c r="G162" s="302">
        <v>5.2880115129885388</v>
      </c>
      <c r="H162" s="302">
        <v>0.76141851257175674</v>
      </c>
      <c r="I162" s="302">
        <v>2.4490836963001965</v>
      </c>
      <c r="J162" s="302">
        <f>SUM(G162:I162)</f>
        <v>8.4985137218604923</v>
      </c>
      <c r="K162" s="303"/>
      <c r="L162" s="302">
        <v>6.1717489715709783</v>
      </c>
      <c r="M162" s="302">
        <v>0.83650614418638924</v>
      </c>
      <c r="N162" s="302">
        <v>2.3308542885507024</v>
      </c>
      <c r="O162" s="302">
        <f>SUM(L162:N162)</f>
        <v>9.3391094043080702</v>
      </c>
    </row>
    <row r="163" spans="1:15" s="236" customFormat="1" x14ac:dyDescent="0.2">
      <c r="A163" s="237" t="str">
        <f>name!E$5</f>
        <v>Professional occupations</v>
      </c>
      <c r="B163" s="302">
        <v>2.7807641333341326</v>
      </c>
      <c r="C163" s="302">
        <v>0.81924214807095941</v>
      </c>
      <c r="D163" s="302">
        <v>0.26028602105826448</v>
      </c>
      <c r="E163" s="302">
        <f t="shared" ref="E163:E170" si="77">SUM(B163:D163)</f>
        <v>3.8602923024633569</v>
      </c>
      <c r="F163" s="303"/>
      <c r="G163" s="302">
        <v>3.9492748866969878</v>
      </c>
      <c r="H163" s="302">
        <v>1.1067469322772299</v>
      </c>
      <c r="I163" s="302">
        <v>0.33752928220402079</v>
      </c>
      <c r="J163" s="302">
        <f t="shared" ref="J163:J165" si="78">SUM(G163:I163)</f>
        <v>5.3935511011782387</v>
      </c>
      <c r="K163" s="303"/>
      <c r="L163" s="302">
        <v>5.2953260477458262</v>
      </c>
      <c r="M163" s="302">
        <v>1.3678547649336221</v>
      </c>
      <c r="N163" s="302">
        <v>0.2285477742036599</v>
      </c>
      <c r="O163" s="302">
        <f t="shared" ref="O163:O170" si="79">SUM(L163:N163)</f>
        <v>6.891728586883108</v>
      </c>
    </row>
    <row r="164" spans="1:15" s="236" customFormat="1" x14ac:dyDescent="0.2">
      <c r="A164" s="237" t="str">
        <f>name!E$6</f>
        <v>Associate professional occupations</v>
      </c>
      <c r="B164" s="302">
        <v>3.0954333770740368</v>
      </c>
      <c r="C164" s="302">
        <v>0.85292828495977213</v>
      </c>
      <c r="D164" s="302">
        <v>0.24687470501970882</v>
      </c>
      <c r="E164" s="302">
        <f t="shared" si="77"/>
        <v>4.1952363670535178</v>
      </c>
      <c r="F164" s="303"/>
      <c r="G164" s="302">
        <v>3.8860336948559278</v>
      </c>
      <c r="H164" s="302">
        <v>0.95541681371988307</v>
      </c>
      <c r="I164" s="302">
        <v>0.27500212866403401</v>
      </c>
      <c r="J164" s="302">
        <f t="shared" si="78"/>
        <v>5.1164526372398447</v>
      </c>
      <c r="K164" s="303"/>
      <c r="L164" s="302">
        <v>4.2827758861722733</v>
      </c>
      <c r="M164" s="302">
        <v>0.89604619673398544</v>
      </c>
      <c r="N164" s="302">
        <v>0.19047369507997849</v>
      </c>
      <c r="O164" s="302">
        <f t="shared" si="79"/>
        <v>5.3692957779862374</v>
      </c>
    </row>
    <row r="165" spans="1:15" s="236" customFormat="1" x14ac:dyDescent="0.2">
      <c r="A165" s="237" t="str">
        <f>name!E$7</f>
        <v>Administrative and secretarial occupations</v>
      </c>
      <c r="B165" s="302">
        <v>3.1364621134817421</v>
      </c>
      <c r="C165" s="302">
        <v>1.6784399591086603</v>
      </c>
      <c r="D165" s="302">
        <v>0.10063626312387192</v>
      </c>
      <c r="E165" s="302">
        <f t="shared" si="77"/>
        <v>4.9155383357142739</v>
      </c>
      <c r="F165" s="303"/>
      <c r="G165" s="302">
        <v>3.481754530733181</v>
      </c>
      <c r="H165" s="302">
        <v>1.5667734120369221</v>
      </c>
      <c r="I165" s="302">
        <v>0.11874143538767298</v>
      </c>
      <c r="J165" s="302">
        <f t="shared" si="78"/>
        <v>5.1672693781577754</v>
      </c>
      <c r="K165" s="303"/>
      <c r="L165" s="302">
        <v>3.6745705727802447</v>
      </c>
      <c r="M165" s="302">
        <v>1.3962412877771337</v>
      </c>
      <c r="N165" s="302">
        <v>0.93005265936746651</v>
      </c>
      <c r="O165" s="302">
        <f t="shared" si="79"/>
        <v>6.0008645199248445</v>
      </c>
    </row>
    <row r="166" spans="1:15" s="236" customFormat="1" x14ac:dyDescent="0.2">
      <c r="A166" s="237" t="str">
        <f>name!E$8</f>
        <v>Skilled trades occupations</v>
      </c>
      <c r="B166" s="302">
        <v>4.6460821180766931</v>
      </c>
      <c r="C166" s="302">
        <v>0.63250416158361711</v>
      </c>
      <c r="D166" s="302">
        <v>1.0907297971015208</v>
      </c>
      <c r="E166" s="302">
        <f t="shared" si="77"/>
        <v>6.3693160767618302</v>
      </c>
      <c r="F166" s="303"/>
      <c r="G166" s="302">
        <v>3.6923455789508588</v>
      </c>
      <c r="H166" s="302">
        <v>0.43713796073940225</v>
      </c>
      <c r="I166" s="302">
        <v>1.2106098988049179</v>
      </c>
      <c r="J166" s="302">
        <f>SUM(G166:I166)</f>
        <v>5.3400934384951793</v>
      </c>
      <c r="K166" s="303"/>
      <c r="L166" s="302">
        <v>3.5492572090209569</v>
      </c>
      <c r="M166" s="302">
        <v>0.44445748855688144</v>
      </c>
      <c r="N166" s="302">
        <v>1.1448979233922123</v>
      </c>
      <c r="O166" s="302">
        <f t="shared" si="79"/>
        <v>5.1386126209700507</v>
      </c>
    </row>
    <row r="167" spans="1:15" s="236" customFormat="1" x14ac:dyDescent="0.2">
      <c r="A167" s="237" t="str">
        <f>name!E$9</f>
        <v>Caring, leisure and other service occupations</v>
      </c>
      <c r="B167" s="302">
        <v>0.26375251842776554</v>
      </c>
      <c r="C167" s="302">
        <v>0.10629091342783951</v>
      </c>
      <c r="D167" s="302">
        <v>8.0035487495512495E-2</v>
      </c>
      <c r="E167" s="302">
        <f t="shared" si="77"/>
        <v>0.45007891935111755</v>
      </c>
      <c r="F167" s="303"/>
      <c r="G167" s="302">
        <v>0.27170941509532526</v>
      </c>
      <c r="H167" s="302">
        <v>8.8711906610376229E-2</v>
      </c>
      <c r="I167" s="302">
        <v>0.11713855827026468</v>
      </c>
      <c r="J167" s="302">
        <f t="shared" ref="J167:J170" si="80">SUM(G167:I167)</f>
        <v>0.47755987997596616</v>
      </c>
      <c r="K167" s="303"/>
      <c r="L167" s="302">
        <v>0.38384657866515581</v>
      </c>
      <c r="M167" s="302">
        <v>7.4023796795133226E-2</v>
      </c>
      <c r="N167" s="302">
        <v>0.13620125595553814</v>
      </c>
      <c r="O167" s="302">
        <f t="shared" si="79"/>
        <v>0.59407163141582719</v>
      </c>
    </row>
    <row r="168" spans="1:15" s="236" customFormat="1" x14ac:dyDescent="0.2">
      <c r="A168" s="237" t="str">
        <f>name!E$10</f>
        <v>Sales and customer service occupations</v>
      </c>
      <c r="B168" s="302">
        <v>5.8732399471390435</v>
      </c>
      <c r="C168" s="302">
        <v>15.020788750001856</v>
      </c>
      <c r="D168" s="302">
        <v>0.75175573029318188</v>
      </c>
      <c r="E168" s="302">
        <f t="shared" si="77"/>
        <v>21.645784427434084</v>
      </c>
      <c r="F168" s="303"/>
      <c r="G168" s="302">
        <v>5.9083473383265162</v>
      </c>
      <c r="H168" s="302">
        <v>14.049691303219502</v>
      </c>
      <c r="I168" s="302">
        <v>0.70963481269700235</v>
      </c>
      <c r="J168" s="302">
        <f t="shared" si="80"/>
        <v>20.667673454243019</v>
      </c>
      <c r="K168" s="303"/>
      <c r="L168" s="302">
        <v>4.8674433393191316</v>
      </c>
      <c r="M168" s="302">
        <v>12.7954399925832</v>
      </c>
      <c r="N168" s="302">
        <v>0.49324241798968149</v>
      </c>
      <c r="O168" s="302">
        <f t="shared" si="79"/>
        <v>18.156125749892013</v>
      </c>
    </row>
    <row r="169" spans="1:15" s="236" customFormat="1" x14ac:dyDescent="0.2">
      <c r="A169" s="237" t="str">
        <f>name!E$11</f>
        <v>Process, plant and machine operatives</v>
      </c>
      <c r="B169" s="302">
        <v>2.5742298350701245</v>
      </c>
      <c r="C169" s="302">
        <v>0.51067697133811885</v>
      </c>
      <c r="D169" s="302">
        <v>8.2313185315729329E-2</v>
      </c>
      <c r="E169" s="302">
        <f t="shared" si="77"/>
        <v>3.1672199917239729</v>
      </c>
      <c r="F169" s="303"/>
      <c r="G169" s="302">
        <v>2.1311514360185733</v>
      </c>
      <c r="H169" s="302">
        <v>0.46484602252805329</v>
      </c>
      <c r="I169" s="302">
        <v>0.10063382220087029</v>
      </c>
      <c r="J169" s="302">
        <f t="shared" si="80"/>
        <v>2.6966312807474968</v>
      </c>
      <c r="K169" s="303"/>
      <c r="L169" s="302">
        <v>2.2541460701852518</v>
      </c>
      <c r="M169" s="302">
        <v>0.63985798980885511</v>
      </c>
      <c r="N169" s="302">
        <v>0.1551640772257922</v>
      </c>
      <c r="O169" s="302">
        <f t="shared" si="79"/>
        <v>3.0491681372198989</v>
      </c>
    </row>
    <row r="170" spans="1:15" s="236" customFormat="1" x14ac:dyDescent="0.2">
      <c r="A170" s="237" t="str">
        <f>name!E$12</f>
        <v>Elementary occupations</v>
      </c>
      <c r="B170" s="302">
        <v>2.8433253006465335</v>
      </c>
      <c r="C170" s="302">
        <v>2.4059891498986543</v>
      </c>
      <c r="D170" s="302">
        <v>0.24162155998134449</v>
      </c>
      <c r="E170" s="302">
        <f t="shared" si="77"/>
        <v>5.4909360105265321</v>
      </c>
      <c r="F170" s="303"/>
      <c r="G170" s="302">
        <v>2.4991562300901209</v>
      </c>
      <c r="H170" s="302">
        <v>1.8579672728848395</v>
      </c>
      <c r="I170" s="302">
        <v>0.19113160512698885</v>
      </c>
      <c r="J170" s="302">
        <f t="shared" si="80"/>
        <v>4.5482551081019498</v>
      </c>
      <c r="K170" s="303"/>
      <c r="L170" s="302">
        <v>2.3329841907628301</v>
      </c>
      <c r="M170" s="302">
        <v>1.4276225906605475</v>
      </c>
      <c r="N170" s="302">
        <v>0.22441678997659803</v>
      </c>
      <c r="O170" s="302">
        <f t="shared" si="79"/>
        <v>3.9850235713999758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29.531387617094197</v>
      </c>
      <c r="C172" s="311">
        <f t="shared" ref="C172:E172" si="81">SUM(C162:C170)</f>
        <v>22.555653447319578</v>
      </c>
      <c r="D172" s="311">
        <f t="shared" si="81"/>
        <v>4.642958935586158</v>
      </c>
      <c r="E172" s="311">
        <f t="shared" si="81"/>
        <v>56.729999999999947</v>
      </c>
      <c r="F172" s="311"/>
      <c r="G172" s="311">
        <f t="shared" ref="G172:J172" si="82">SUM(G162:G170)</f>
        <v>31.107784623756036</v>
      </c>
      <c r="H172" s="311">
        <f t="shared" si="82"/>
        <v>21.288710136587966</v>
      </c>
      <c r="I172" s="311">
        <f t="shared" si="82"/>
        <v>5.5095052396559678</v>
      </c>
      <c r="J172" s="311">
        <f t="shared" si="82"/>
        <v>57.905999999999963</v>
      </c>
      <c r="K172" s="311"/>
      <c r="L172" s="311">
        <f t="shared" ref="L172:O172" si="83">SUM(L162:L170)</f>
        <v>32.812098866222648</v>
      </c>
      <c r="M172" s="311">
        <f t="shared" si="83"/>
        <v>19.878050252035749</v>
      </c>
      <c r="N172" s="311">
        <f t="shared" si="83"/>
        <v>5.8338508817416281</v>
      </c>
      <c r="O172" s="311">
        <f t="shared" si="83"/>
        <v>58.524000000000036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0.82759455898811962</v>
      </c>
      <c r="C179" s="302">
        <v>5.0583507518011162E-2</v>
      </c>
      <c r="D179" s="302">
        <v>0.18551203963265642</v>
      </c>
      <c r="E179" s="302">
        <f>SUM(B179:D179)</f>
        <v>1.0636901061387871</v>
      </c>
      <c r="F179" s="303"/>
      <c r="G179" s="302">
        <v>0.8358827108233966</v>
      </c>
      <c r="H179" s="302">
        <v>9.2017279255587267E-2</v>
      </c>
      <c r="I179" s="302">
        <v>0.18154597183417645</v>
      </c>
      <c r="J179" s="302">
        <f>SUM(G179:I179)</f>
        <v>1.1094459619131603</v>
      </c>
      <c r="K179" s="303"/>
      <c r="L179" s="302">
        <v>0.90950239275515909</v>
      </c>
      <c r="M179" s="302">
        <v>0.11564252830495347</v>
      </c>
      <c r="N179" s="302">
        <v>0.17778999281199054</v>
      </c>
      <c r="O179" s="302">
        <f>SUM(L179:N179)</f>
        <v>1.2029349138721033</v>
      </c>
    </row>
    <row r="180" spans="1:15" s="236" customFormat="1" x14ac:dyDescent="0.2">
      <c r="A180" s="237" t="str">
        <f>name!E$5</f>
        <v>Professional occupations</v>
      </c>
      <c r="B180" s="302">
        <v>0.6597990546898832</v>
      </c>
      <c r="C180" s="302">
        <v>4.0707877801396675E-2</v>
      </c>
      <c r="D180" s="302">
        <v>5.9697641778738098E-2</v>
      </c>
      <c r="E180" s="302">
        <f t="shared" ref="E180:E187" si="84">SUM(B180:D180)</f>
        <v>0.76020457427001786</v>
      </c>
      <c r="F180" s="303"/>
      <c r="G180" s="302">
        <v>0.75808033389056595</v>
      </c>
      <c r="H180" s="302">
        <v>7.3466363700103676E-2</v>
      </c>
      <c r="I180" s="302">
        <v>5.7620730682962508E-2</v>
      </c>
      <c r="J180" s="302">
        <f t="shared" ref="J180:J182" si="85">SUM(G180:I180)</f>
        <v>0.88916742827363204</v>
      </c>
      <c r="K180" s="303"/>
      <c r="L180" s="302">
        <v>0.93540479963692658</v>
      </c>
      <c r="M180" s="302">
        <v>0.10304780766025855</v>
      </c>
      <c r="N180" s="302">
        <v>4.7962711186274778E-2</v>
      </c>
      <c r="O180" s="302">
        <f t="shared" ref="O180:O187" si="86">SUM(L180:N180)</f>
        <v>1.08641531848346</v>
      </c>
    </row>
    <row r="181" spans="1:15" s="236" customFormat="1" x14ac:dyDescent="0.2">
      <c r="A181" s="237" t="str">
        <f>name!E$6</f>
        <v>Associate professional occupations</v>
      </c>
      <c r="B181" s="302">
        <v>0.72806564744676017</v>
      </c>
      <c r="C181" s="302">
        <v>6.3732242565364819E-2</v>
      </c>
      <c r="D181" s="302">
        <v>4.9061150265395106E-2</v>
      </c>
      <c r="E181" s="302">
        <f t="shared" si="84"/>
        <v>0.84085904027752012</v>
      </c>
      <c r="F181" s="303"/>
      <c r="G181" s="302">
        <v>0.74748629923236531</v>
      </c>
      <c r="H181" s="302">
        <v>9.8519249749250914E-2</v>
      </c>
      <c r="I181" s="302">
        <v>4.4909830916083852E-2</v>
      </c>
      <c r="J181" s="302">
        <f t="shared" si="85"/>
        <v>0.89091537989770009</v>
      </c>
      <c r="K181" s="303"/>
      <c r="L181" s="302">
        <v>0.72321158457269563</v>
      </c>
      <c r="M181" s="302">
        <v>0.1150842633069577</v>
      </c>
      <c r="N181" s="302">
        <v>3.7145484157218495E-2</v>
      </c>
      <c r="O181" s="302">
        <f t="shared" si="86"/>
        <v>0.87544133203687191</v>
      </c>
    </row>
    <row r="182" spans="1:15" s="236" customFormat="1" x14ac:dyDescent="0.2">
      <c r="A182" s="237" t="str">
        <f>name!E$7</f>
        <v>Administrative and secretarial occupations</v>
      </c>
      <c r="B182" s="302">
        <v>0.98839389343335116</v>
      </c>
      <c r="C182" s="302">
        <v>0.389114983454389</v>
      </c>
      <c r="D182" s="302">
        <v>5.2092981498973324E-2</v>
      </c>
      <c r="E182" s="302">
        <f t="shared" si="84"/>
        <v>1.4296018583867134</v>
      </c>
      <c r="F182" s="303"/>
      <c r="G182" s="302">
        <v>0.96386147719205828</v>
      </c>
      <c r="H182" s="302">
        <v>0.48138233922559381</v>
      </c>
      <c r="I182" s="302">
        <v>3.6346246526407042E-2</v>
      </c>
      <c r="J182" s="302">
        <f t="shared" si="85"/>
        <v>1.4815900629440593</v>
      </c>
      <c r="K182" s="303"/>
      <c r="L182" s="302">
        <v>0.94216905178913568</v>
      </c>
      <c r="M182" s="302">
        <v>0.44773545630223527</v>
      </c>
      <c r="N182" s="302">
        <v>2.7491788799177831E-2</v>
      </c>
      <c r="O182" s="302">
        <f t="shared" si="86"/>
        <v>1.4173962968905489</v>
      </c>
    </row>
    <row r="183" spans="1:15" s="236" customFormat="1" x14ac:dyDescent="0.2">
      <c r="A183" s="237" t="str">
        <f>name!E$8</f>
        <v>Skilled trades occupations</v>
      </c>
      <c r="B183" s="302">
        <v>0.55662773142408462</v>
      </c>
      <c r="C183" s="302">
        <v>0.13449808615030792</v>
      </c>
      <c r="D183" s="302">
        <v>0.21054831327814386</v>
      </c>
      <c r="E183" s="302">
        <f t="shared" si="84"/>
        <v>0.90167413085253634</v>
      </c>
      <c r="F183" s="303"/>
      <c r="G183" s="302">
        <v>0.40965773408507999</v>
      </c>
      <c r="H183" s="302">
        <v>0.10929614106429997</v>
      </c>
      <c r="I183" s="302">
        <v>0.14036135681006914</v>
      </c>
      <c r="J183" s="302">
        <f>SUM(G183:I183)</f>
        <v>0.65931523195944908</v>
      </c>
      <c r="K183" s="303"/>
      <c r="L183" s="302">
        <v>0.33831518898411944</v>
      </c>
      <c r="M183" s="302">
        <v>0.14326213458756937</v>
      </c>
      <c r="N183" s="302">
        <v>0.13218193582793325</v>
      </c>
      <c r="O183" s="302">
        <f t="shared" si="86"/>
        <v>0.61375925939962206</v>
      </c>
    </row>
    <row r="184" spans="1:15" s="236" customFormat="1" x14ac:dyDescent="0.2">
      <c r="A184" s="237" t="str">
        <f>name!E$9</f>
        <v>Caring, leisure and other service occupations</v>
      </c>
      <c r="B184" s="302">
        <v>0.32372176305578215</v>
      </c>
      <c r="C184" s="302">
        <v>0.19935554047362156</v>
      </c>
      <c r="D184" s="302">
        <v>7.7511947414709292E-2</v>
      </c>
      <c r="E184" s="302">
        <f t="shared" si="84"/>
        <v>0.60058925094411308</v>
      </c>
      <c r="F184" s="303"/>
      <c r="G184" s="302">
        <v>0.29475610148064119</v>
      </c>
      <c r="H184" s="302">
        <v>0.23797274505412941</v>
      </c>
      <c r="I184" s="302">
        <v>5.2019502349266333E-2</v>
      </c>
      <c r="J184" s="302">
        <f t="shared" ref="J184:J187" si="87">SUM(G184:I184)</f>
        <v>0.58474834888403693</v>
      </c>
      <c r="K184" s="303"/>
      <c r="L184" s="302">
        <v>0.3094244856251096</v>
      </c>
      <c r="M184" s="302">
        <v>0.25181076657044205</v>
      </c>
      <c r="N184" s="302">
        <v>6.0217486880914391E-2</v>
      </c>
      <c r="O184" s="302">
        <f t="shared" si="86"/>
        <v>0.62145273907646614</v>
      </c>
    </row>
    <row r="185" spans="1:15" s="236" customFormat="1" x14ac:dyDescent="0.2">
      <c r="A185" s="237" t="str">
        <f>name!E$10</f>
        <v>Sales and customer service occupations</v>
      </c>
      <c r="B185" s="302">
        <v>0.31094513639659993</v>
      </c>
      <c r="C185" s="302">
        <v>9.9107252653754474E-2</v>
      </c>
      <c r="D185" s="302">
        <v>3.6981696525609828E-2</v>
      </c>
      <c r="E185" s="302">
        <f t="shared" si="84"/>
        <v>0.44703408557596425</v>
      </c>
      <c r="F185" s="303"/>
      <c r="G185" s="302">
        <v>0.27889637537158457</v>
      </c>
      <c r="H185" s="302">
        <v>0.12708624881099714</v>
      </c>
      <c r="I185" s="302">
        <v>2.5088896658839999E-2</v>
      </c>
      <c r="J185" s="302">
        <f t="shared" si="87"/>
        <v>0.4310715208414217</v>
      </c>
      <c r="K185" s="303"/>
      <c r="L185" s="302">
        <v>0.32633499994620241</v>
      </c>
      <c r="M185" s="302">
        <v>0.17457088295305051</v>
      </c>
      <c r="N185" s="302">
        <v>2.1811583275706106E-2</v>
      </c>
      <c r="O185" s="302">
        <f t="shared" si="86"/>
        <v>0.52271746617495907</v>
      </c>
    </row>
    <row r="186" spans="1:15" s="236" customFormat="1" x14ac:dyDescent="0.2">
      <c r="A186" s="237" t="str">
        <f>name!E$11</f>
        <v>Process, plant and machine operatives</v>
      </c>
      <c r="B186" s="302">
        <v>2.4485935333575179</v>
      </c>
      <c r="C186" s="302">
        <v>0.39233583835333274</v>
      </c>
      <c r="D186" s="302">
        <v>0.71396994620133869</v>
      </c>
      <c r="E186" s="302">
        <f t="shared" si="84"/>
        <v>3.5548993179121893</v>
      </c>
      <c r="F186" s="303"/>
      <c r="G186" s="302">
        <v>1.9128545875024738</v>
      </c>
      <c r="H186" s="302">
        <v>0.36527120129302521</v>
      </c>
      <c r="I186" s="302">
        <v>0.68938373601860492</v>
      </c>
      <c r="J186" s="302">
        <f t="shared" si="87"/>
        <v>2.9675095248141039</v>
      </c>
      <c r="K186" s="303"/>
      <c r="L186" s="302">
        <v>1.8046369432065625</v>
      </c>
      <c r="M186" s="302">
        <v>0.45983086022737946</v>
      </c>
      <c r="N186" s="302">
        <v>0.72663854268229533</v>
      </c>
      <c r="O186" s="302">
        <f t="shared" si="86"/>
        <v>2.9911063461162373</v>
      </c>
    </row>
    <row r="187" spans="1:15" s="236" customFormat="1" x14ac:dyDescent="0.2">
      <c r="A187" s="237" t="str">
        <f>name!E$12</f>
        <v>Elementary occupations</v>
      </c>
      <c r="B187" s="302">
        <v>1.4873889535019438</v>
      </c>
      <c r="C187" s="302">
        <v>0.4536741773439753</v>
      </c>
      <c r="D187" s="302">
        <v>7.1384504796240117E-2</v>
      </c>
      <c r="E187" s="302">
        <f t="shared" si="84"/>
        <v>2.0124476356421592</v>
      </c>
      <c r="F187" s="303"/>
      <c r="G187" s="302">
        <v>0.97235469735867608</v>
      </c>
      <c r="H187" s="302">
        <v>0.42082070317995474</v>
      </c>
      <c r="I187" s="302">
        <v>5.0061139933807272E-2</v>
      </c>
      <c r="J187" s="302">
        <f t="shared" si="87"/>
        <v>1.4432365404724381</v>
      </c>
      <c r="K187" s="303"/>
      <c r="L187" s="302">
        <v>0.74995761127639149</v>
      </c>
      <c r="M187" s="302">
        <v>0.36968349324198585</v>
      </c>
      <c r="N187" s="302">
        <v>5.7135223431377287E-2</v>
      </c>
      <c r="O187" s="302">
        <f t="shared" si="86"/>
        <v>1.1767763279497547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8.3311302722940432</v>
      </c>
      <c r="C189" s="311">
        <f t="shared" ref="C189:E189" si="88">SUM(C179:C187)</f>
        <v>1.8231095063141538</v>
      </c>
      <c r="D189" s="311">
        <f t="shared" si="88"/>
        <v>1.4567602213918047</v>
      </c>
      <c r="E189" s="311">
        <f t="shared" si="88"/>
        <v>11.611000000000001</v>
      </c>
      <c r="F189" s="311"/>
      <c r="G189" s="311">
        <f t="shared" ref="G189:J189" si="89">SUM(G179:G187)</f>
        <v>7.1738303169368418</v>
      </c>
      <c r="H189" s="311">
        <f t="shared" si="89"/>
        <v>2.0058322713329422</v>
      </c>
      <c r="I189" s="311">
        <f t="shared" si="89"/>
        <v>1.2773374117302174</v>
      </c>
      <c r="J189" s="311">
        <f t="shared" si="89"/>
        <v>10.457000000000001</v>
      </c>
      <c r="K189" s="311"/>
      <c r="L189" s="311">
        <f t="shared" ref="L189:O189" si="90">SUM(L179:L187)</f>
        <v>7.0389570577923024</v>
      </c>
      <c r="M189" s="311">
        <f t="shared" si="90"/>
        <v>2.1806681931548324</v>
      </c>
      <c r="N189" s="311">
        <f t="shared" si="90"/>
        <v>1.2883747490528881</v>
      </c>
      <c r="O189" s="311">
        <f t="shared" si="90"/>
        <v>10.508000000000022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3.2383602962807974</v>
      </c>
      <c r="C196" s="302">
        <v>0.2126847290688707</v>
      </c>
      <c r="D196" s="302">
        <v>1.9890605745870449</v>
      </c>
      <c r="E196" s="302">
        <f>SUM(B196:D196)</f>
        <v>5.4401055999367127</v>
      </c>
      <c r="F196" s="303"/>
      <c r="G196" s="302">
        <v>3.5723038416624435</v>
      </c>
      <c r="H196" s="302">
        <v>0.49137596148270868</v>
      </c>
      <c r="I196" s="302">
        <v>2.0774926436761731</v>
      </c>
      <c r="J196" s="302">
        <f>SUM(G196:I196)</f>
        <v>6.1411724468213258</v>
      </c>
      <c r="K196" s="303"/>
      <c r="L196" s="302">
        <v>4.5956106610504346</v>
      </c>
      <c r="M196" s="302">
        <v>0.86049239002585276</v>
      </c>
      <c r="N196" s="302">
        <v>2.6469437677039456</v>
      </c>
      <c r="O196" s="302">
        <f>SUM(L196:N196)</f>
        <v>8.103046818780232</v>
      </c>
    </row>
    <row r="197" spans="1:15" s="236" customFormat="1" x14ac:dyDescent="0.2">
      <c r="A197" s="237" t="str">
        <f>name!E$5</f>
        <v>Professional occupations</v>
      </c>
      <c r="B197" s="302">
        <v>0.93203903619297745</v>
      </c>
      <c r="C197" s="302">
        <v>8.6766411194091272E-2</v>
      </c>
      <c r="D197" s="302">
        <v>0.14089643128954002</v>
      </c>
      <c r="E197" s="302">
        <f t="shared" ref="E197:E204" si="91">SUM(B197:D197)</f>
        <v>1.1597018786766087</v>
      </c>
      <c r="F197" s="303"/>
      <c r="G197" s="302">
        <v>1.2053562061315219</v>
      </c>
      <c r="H197" s="302">
        <v>0.20473692681219927</v>
      </c>
      <c r="I197" s="302">
        <v>0.14346760165139033</v>
      </c>
      <c r="J197" s="302">
        <f t="shared" ref="J197:J199" si="92">SUM(G197:I197)</f>
        <v>1.5535607345951115</v>
      </c>
      <c r="K197" s="303"/>
      <c r="L197" s="302">
        <v>1.4476912926817782</v>
      </c>
      <c r="M197" s="302">
        <v>0.29156545730369987</v>
      </c>
      <c r="N197" s="302">
        <v>9.0396716368510904E-2</v>
      </c>
      <c r="O197" s="302">
        <f t="shared" ref="O197:O204" si="93">SUM(L197:N197)</f>
        <v>1.829653466353989</v>
      </c>
    </row>
    <row r="198" spans="1:15" s="236" customFormat="1" x14ac:dyDescent="0.2">
      <c r="A198" s="237" t="str">
        <f>name!E$6</f>
        <v>Associate professional occupations</v>
      </c>
      <c r="B198" s="302">
        <v>0.76722083864674595</v>
      </c>
      <c r="C198" s="302">
        <v>0.23513665421891197</v>
      </c>
      <c r="D198" s="302">
        <v>9.5062968537329859E-2</v>
      </c>
      <c r="E198" s="302">
        <f t="shared" si="91"/>
        <v>1.0974204614029879</v>
      </c>
      <c r="F198" s="303"/>
      <c r="G198" s="302">
        <v>0.89626519881451128</v>
      </c>
      <c r="H198" s="302">
        <v>0.41430623909305259</v>
      </c>
      <c r="I198" s="302">
        <v>8.1721123421884506E-2</v>
      </c>
      <c r="J198" s="302">
        <f t="shared" si="92"/>
        <v>1.3922925613294483</v>
      </c>
      <c r="K198" s="303"/>
      <c r="L198" s="302">
        <v>0.96152317802931786</v>
      </c>
      <c r="M198" s="302">
        <v>0.54867880630004251</v>
      </c>
      <c r="N198" s="302">
        <v>6.5111918350621509E-2</v>
      </c>
      <c r="O198" s="302">
        <f t="shared" si="93"/>
        <v>1.5753139026799818</v>
      </c>
    </row>
    <row r="199" spans="1:15" s="236" customFormat="1" x14ac:dyDescent="0.2">
      <c r="A199" s="237" t="str">
        <f>name!E$7</f>
        <v>Administrative and secretarial occupations</v>
      </c>
      <c r="B199" s="302">
        <v>1.4087037000526812</v>
      </c>
      <c r="C199" s="302">
        <v>0.48230302357195526</v>
      </c>
      <c r="D199" s="302">
        <v>5.3534592356251881E-2</v>
      </c>
      <c r="E199" s="302">
        <f t="shared" si="91"/>
        <v>1.9445413159808882</v>
      </c>
      <c r="F199" s="303"/>
      <c r="G199" s="302">
        <v>1.3599393501183834</v>
      </c>
      <c r="H199" s="302">
        <v>0.72537417285784522</v>
      </c>
      <c r="I199" s="302">
        <v>4.6787596801906681E-2</v>
      </c>
      <c r="J199" s="302">
        <f t="shared" si="92"/>
        <v>2.1321011197781354</v>
      </c>
      <c r="K199" s="303"/>
      <c r="L199" s="302">
        <v>1.6276241318957805</v>
      </c>
      <c r="M199" s="302">
        <v>1.0214212174449735</v>
      </c>
      <c r="N199" s="302">
        <v>4.2922702167306002E-2</v>
      </c>
      <c r="O199" s="302">
        <f t="shared" si="93"/>
        <v>2.6919680515080597</v>
      </c>
    </row>
    <row r="200" spans="1:15" s="236" customFormat="1" x14ac:dyDescent="0.2">
      <c r="A200" s="237" t="str">
        <f>name!E$8</f>
        <v>Skilled trades occupations</v>
      </c>
      <c r="B200" s="302">
        <v>2.3153322415501569</v>
      </c>
      <c r="C200" s="302">
        <v>1.1568102608497912</v>
      </c>
      <c r="D200" s="302">
        <v>0.56150518811155148</v>
      </c>
      <c r="E200" s="302">
        <f t="shared" si="91"/>
        <v>4.0336476905114997</v>
      </c>
      <c r="F200" s="303"/>
      <c r="G200" s="302">
        <v>1.7783194693717999</v>
      </c>
      <c r="H200" s="302">
        <v>1.3919881898511548</v>
      </c>
      <c r="I200" s="302">
        <v>0.59743821140330033</v>
      </c>
      <c r="J200" s="302">
        <f>SUM(G200:I200)</f>
        <v>3.7677458706262552</v>
      </c>
      <c r="K200" s="303"/>
      <c r="L200" s="302">
        <v>1.442785321227867</v>
      </c>
      <c r="M200" s="302">
        <v>1.3798078682555823</v>
      </c>
      <c r="N200" s="302">
        <v>0.763043563982576</v>
      </c>
      <c r="O200" s="302">
        <f t="shared" si="93"/>
        <v>3.5856367534660252</v>
      </c>
    </row>
    <row r="201" spans="1:15" s="236" customFormat="1" x14ac:dyDescent="0.2">
      <c r="A201" s="237" t="str">
        <f>name!E$9</f>
        <v>Caring, leisure and other service occupations</v>
      </c>
      <c r="B201" s="302">
        <v>0.74842300994398148</v>
      </c>
      <c r="C201" s="302">
        <v>0.56415264369376283</v>
      </c>
      <c r="D201" s="302">
        <v>0.15959358038974589</v>
      </c>
      <c r="E201" s="302">
        <f t="shared" si="91"/>
        <v>1.4721692340274901</v>
      </c>
      <c r="F201" s="303"/>
      <c r="G201" s="302">
        <v>0.66503146918093359</v>
      </c>
      <c r="H201" s="302">
        <v>0.74784536074737173</v>
      </c>
      <c r="I201" s="302">
        <v>0.20471641579932445</v>
      </c>
      <c r="J201" s="302">
        <f t="shared" ref="J201:J204" si="94">SUM(G201:I201)</f>
        <v>1.6175932457276299</v>
      </c>
      <c r="K201" s="303"/>
      <c r="L201" s="302">
        <v>0.77149326542384866</v>
      </c>
      <c r="M201" s="302">
        <v>0.90579419168350905</v>
      </c>
      <c r="N201" s="302">
        <v>0.32054916996928629</v>
      </c>
      <c r="O201" s="302">
        <f t="shared" si="93"/>
        <v>1.9978366270766439</v>
      </c>
    </row>
    <row r="202" spans="1:15" s="236" customFormat="1" x14ac:dyDescent="0.2">
      <c r="A202" s="237" t="str">
        <f>name!E$10</f>
        <v>Sales and customer service occupations</v>
      </c>
      <c r="B202" s="302">
        <v>0.96512993759130927</v>
      </c>
      <c r="C202" s="302">
        <v>1.5145529359027241</v>
      </c>
      <c r="D202" s="302">
        <v>0.73664571885673857</v>
      </c>
      <c r="E202" s="302">
        <f t="shared" si="91"/>
        <v>3.2163285923507718</v>
      </c>
      <c r="F202" s="303"/>
      <c r="G202" s="302">
        <v>0.92793026550896485</v>
      </c>
      <c r="H202" s="302">
        <v>2.2446799814669718</v>
      </c>
      <c r="I202" s="302">
        <v>0.52855753260897886</v>
      </c>
      <c r="J202" s="302">
        <f t="shared" si="94"/>
        <v>3.7011677795849156</v>
      </c>
      <c r="K202" s="303"/>
      <c r="L202" s="302">
        <v>1.2824605882747697</v>
      </c>
      <c r="M202" s="302">
        <v>2.9970863229649729</v>
      </c>
      <c r="N202" s="302">
        <v>0.42631667533009326</v>
      </c>
      <c r="O202" s="302">
        <f t="shared" si="93"/>
        <v>4.7058635865698362</v>
      </c>
    </row>
    <row r="203" spans="1:15" s="236" customFormat="1" x14ac:dyDescent="0.2">
      <c r="A203" s="237" t="str">
        <f>name!E$11</f>
        <v>Process, plant and machine operatives</v>
      </c>
      <c r="B203" s="302">
        <v>0.39705930018291047</v>
      </c>
      <c r="C203" s="302">
        <v>0.42338896177070695</v>
      </c>
      <c r="D203" s="302">
        <v>3.3358483474894784E-2</v>
      </c>
      <c r="E203" s="302">
        <f t="shared" si="91"/>
        <v>0.8538067454285122</v>
      </c>
      <c r="F203" s="303"/>
      <c r="G203" s="302">
        <v>0.30027945610780948</v>
      </c>
      <c r="H203" s="302">
        <v>0.71934241928505682</v>
      </c>
      <c r="I203" s="302">
        <v>3.0333957692747347E-2</v>
      </c>
      <c r="J203" s="302">
        <f t="shared" si="94"/>
        <v>1.0499558330856136</v>
      </c>
      <c r="K203" s="303"/>
      <c r="L203" s="302">
        <v>0.35269659272648957</v>
      </c>
      <c r="M203" s="302">
        <v>1.3109492164904968</v>
      </c>
      <c r="N203" s="302">
        <v>4.1612342215156813E-2</v>
      </c>
      <c r="O203" s="302">
        <f t="shared" si="93"/>
        <v>1.7052581514321432</v>
      </c>
    </row>
    <row r="204" spans="1:15" s="236" customFormat="1" x14ac:dyDescent="0.2">
      <c r="A204" s="237" t="str">
        <f>name!E$12</f>
        <v>Elementary occupations</v>
      </c>
      <c r="B204" s="302">
        <v>2.8424942893127181</v>
      </c>
      <c r="C204" s="302">
        <v>9.6693648750274441</v>
      </c>
      <c r="D204" s="302">
        <v>7.6419317344319615E-2</v>
      </c>
      <c r="E204" s="302">
        <f t="shared" si="91"/>
        <v>12.588278481684481</v>
      </c>
      <c r="F204" s="303"/>
      <c r="G204" s="302">
        <v>2.4098856725349722</v>
      </c>
      <c r="H204" s="302">
        <v>12.234796192212938</v>
      </c>
      <c r="I204" s="302">
        <v>4.9728543703640674E-2</v>
      </c>
      <c r="J204" s="302">
        <f t="shared" si="94"/>
        <v>14.694410408451551</v>
      </c>
      <c r="K204" s="303"/>
      <c r="L204" s="302">
        <v>2.8116502052151842</v>
      </c>
      <c r="M204" s="302">
        <v>12.712399966196466</v>
      </c>
      <c r="N204" s="302">
        <v>7.1372470721402057E-2</v>
      </c>
      <c r="O204" s="302">
        <f t="shared" si="93"/>
        <v>15.595422642133052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13.614762649754278</v>
      </c>
      <c r="C206" s="311">
        <f t="shared" ref="C206:E206" si="95">SUM(C196:C204)</f>
        <v>14.345160495298259</v>
      </c>
      <c r="D206" s="311">
        <f t="shared" si="95"/>
        <v>3.8460768549474174</v>
      </c>
      <c r="E206" s="311">
        <f t="shared" si="95"/>
        <v>31.805999999999948</v>
      </c>
      <c r="F206" s="311"/>
      <c r="G206" s="311">
        <f t="shared" ref="G206:J206" si="96">SUM(G196:G204)</f>
        <v>13.115310929431338</v>
      </c>
      <c r="H206" s="311">
        <f t="shared" si="96"/>
        <v>19.174445443809297</v>
      </c>
      <c r="I206" s="311">
        <f t="shared" si="96"/>
        <v>3.7602436267593466</v>
      </c>
      <c r="J206" s="311">
        <f t="shared" si="96"/>
        <v>36.04999999999999</v>
      </c>
      <c r="K206" s="311"/>
      <c r="L206" s="311">
        <f t="shared" ref="L206:O206" si="97">SUM(L196:L204)</f>
        <v>15.29353523652547</v>
      </c>
      <c r="M206" s="311">
        <f t="shared" si="97"/>
        <v>22.028195436665598</v>
      </c>
      <c r="N206" s="311">
        <f t="shared" si="97"/>
        <v>4.4682693268088975</v>
      </c>
      <c r="O206" s="311">
        <f t="shared" si="97"/>
        <v>41.789999999999964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0.12752098306125126</v>
      </c>
      <c r="C213" s="302">
        <v>1.9188383096360992E-2</v>
      </c>
      <c r="D213" s="302">
        <v>8.1418844475297389E-2</v>
      </c>
      <c r="E213" s="302">
        <f>SUM(B213:D213)</f>
        <v>0.22812821063290967</v>
      </c>
      <c r="F213" s="303"/>
      <c r="G213" s="302">
        <v>0.18065954397466913</v>
      </c>
      <c r="H213" s="302">
        <v>5.0169776953848159E-2</v>
      </c>
      <c r="I213" s="302">
        <v>7.4715358255147246E-2</v>
      </c>
      <c r="J213" s="302">
        <f>SUM(G213:I213)</f>
        <v>0.30554467918366457</v>
      </c>
      <c r="K213" s="303"/>
      <c r="L213" s="302">
        <v>0.17455671334328496</v>
      </c>
      <c r="M213" s="302">
        <v>6.5602079660142185E-2</v>
      </c>
      <c r="N213" s="302">
        <v>7.6696875469399323E-2</v>
      </c>
      <c r="O213" s="302">
        <f>SUM(L213:N213)</f>
        <v>0.31685566847282642</v>
      </c>
    </row>
    <row r="214" spans="1:15" s="236" customFormat="1" x14ac:dyDescent="0.2">
      <c r="A214" s="237" t="str">
        <f>name!E$5</f>
        <v>Professional occupations</v>
      </c>
      <c r="B214" s="302">
        <v>0.20082043319168952</v>
      </c>
      <c r="C214" s="302">
        <v>2.9684296181215528E-2</v>
      </c>
      <c r="D214" s="302">
        <v>0.1001758883855902</v>
      </c>
      <c r="E214" s="302">
        <f t="shared" ref="E214:E221" si="98">SUM(B214:D214)</f>
        <v>0.33068061775849528</v>
      </c>
      <c r="F214" s="303"/>
      <c r="G214" s="302">
        <v>0.3232302852751382</v>
      </c>
      <c r="H214" s="302">
        <v>6.7995837763530631E-2</v>
      </c>
      <c r="I214" s="302">
        <v>8.3659511520834173E-2</v>
      </c>
      <c r="J214" s="302">
        <f t="shared" ref="J214:J216" si="99">SUM(G214:I214)</f>
        <v>0.474885634559503</v>
      </c>
      <c r="K214" s="303"/>
      <c r="L214" s="302">
        <v>0.35165957517564805</v>
      </c>
      <c r="M214" s="302">
        <v>9.6620845085642545E-2</v>
      </c>
      <c r="N214" s="302">
        <v>5.5780600087171874E-2</v>
      </c>
      <c r="O214" s="302">
        <f t="shared" ref="O214:O221" si="100">SUM(L214:N214)</f>
        <v>0.50406102034846245</v>
      </c>
    </row>
    <row r="215" spans="1:15" s="236" customFormat="1" x14ac:dyDescent="0.2">
      <c r="A215" s="237" t="str">
        <f>name!E$6</f>
        <v>Associate professional occupations</v>
      </c>
      <c r="B215" s="302">
        <v>0.14690684781639601</v>
      </c>
      <c r="C215" s="302">
        <v>4.914867374304157E-2</v>
      </c>
      <c r="D215" s="302">
        <v>0.23472746822537313</v>
      </c>
      <c r="E215" s="302">
        <f t="shared" si="98"/>
        <v>0.43078298978481072</v>
      </c>
      <c r="F215" s="303"/>
      <c r="G215" s="302">
        <v>0.22079344965433254</v>
      </c>
      <c r="H215" s="302">
        <v>8.1501635935550584E-2</v>
      </c>
      <c r="I215" s="302">
        <v>0.25079141438319241</v>
      </c>
      <c r="J215" s="302">
        <f t="shared" si="99"/>
        <v>0.55308649997307557</v>
      </c>
      <c r="K215" s="303"/>
      <c r="L215" s="302">
        <v>0.20855344791060954</v>
      </c>
      <c r="M215" s="302">
        <v>7.9959243419397794E-2</v>
      </c>
      <c r="N215" s="302">
        <v>0.22069736710363955</v>
      </c>
      <c r="O215" s="302">
        <f t="shared" si="100"/>
        <v>0.50921005843364686</v>
      </c>
    </row>
    <row r="216" spans="1:15" s="236" customFormat="1" x14ac:dyDescent="0.2">
      <c r="A216" s="237" t="str">
        <f>name!E$7</f>
        <v>Administrative and secretarial occupations</v>
      </c>
      <c r="B216" s="302">
        <v>8.8207604252664509E-2</v>
      </c>
      <c r="C216" s="302">
        <v>5.2896392413890929E-2</v>
      </c>
      <c r="D216" s="302">
        <v>1.5553240088302627E-2</v>
      </c>
      <c r="E216" s="302">
        <f t="shared" si="98"/>
        <v>0.15665723675485807</v>
      </c>
      <c r="F216" s="303"/>
      <c r="G216" s="302">
        <v>0.10258960618598748</v>
      </c>
      <c r="H216" s="302">
        <v>7.0753541573166989E-2</v>
      </c>
      <c r="I216" s="302">
        <v>1.4921895478989592E-2</v>
      </c>
      <c r="J216" s="302">
        <f t="shared" si="99"/>
        <v>0.18826504323814405</v>
      </c>
      <c r="K216" s="303"/>
      <c r="L216" s="302">
        <v>6.5331367858877568E-2</v>
      </c>
      <c r="M216" s="302">
        <v>4.8663409262790336E-2</v>
      </c>
      <c r="N216" s="302">
        <v>1.0364909678756066E-2</v>
      </c>
      <c r="O216" s="302">
        <f t="shared" si="100"/>
        <v>0.12435968680042397</v>
      </c>
    </row>
    <row r="217" spans="1:15" s="236" customFormat="1" x14ac:dyDescent="0.2">
      <c r="A217" s="237" t="str">
        <f>name!E$8</f>
        <v>Skilled trades occupations</v>
      </c>
      <c r="B217" s="302">
        <v>0.1066800354737963</v>
      </c>
      <c r="C217" s="302">
        <v>1.7790204933121622E-2</v>
      </c>
      <c r="D217" s="302">
        <v>7.7129446172366278E-2</v>
      </c>
      <c r="E217" s="302">
        <f t="shared" si="98"/>
        <v>0.2015996865792842</v>
      </c>
      <c r="F217" s="303"/>
      <c r="G217" s="302">
        <v>0.10838107048270469</v>
      </c>
      <c r="H217" s="302">
        <v>2.0624976011873464E-2</v>
      </c>
      <c r="I217" s="302">
        <v>5.8126727445996562E-2</v>
      </c>
      <c r="J217" s="302">
        <f>SUM(G217:I217)</f>
        <v>0.1871327739405747</v>
      </c>
      <c r="K217" s="303"/>
      <c r="L217" s="302">
        <v>7.5246123375711585E-2</v>
      </c>
      <c r="M217" s="302">
        <v>2.147565138480673E-2</v>
      </c>
      <c r="N217" s="302">
        <v>7.3303036031084234E-2</v>
      </c>
      <c r="O217" s="302">
        <f t="shared" si="100"/>
        <v>0.17002481079160253</v>
      </c>
    </row>
    <row r="218" spans="1:15" s="236" customFormat="1" x14ac:dyDescent="0.2">
      <c r="A218" s="237" t="str">
        <f>name!E$9</f>
        <v>Caring, leisure and other service occupations</v>
      </c>
      <c r="B218" s="302">
        <v>4.2984437118393767E-2</v>
      </c>
      <c r="C218" s="302">
        <v>3.6511450091417395E-2</v>
      </c>
      <c r="D218" s="302">
        <v>9.403659868447484E-3</v>
      </c>
      <c r="E218" s="302">
        <f t="shared" si="98"/>
        <v>8.8899547078258645E-2</v>
      </c>
      <c r="F218" s="303"/>
      <c r="G218" s="302">
        <v>5.2283726505500977E-2</v>
      </c>
      <c r="H218" s="302">
        <v>3.7383556624735616E-2</v>
      </c>
      <c r="I218" s="302">
        <v>1.0930145940630995E-2</v>
      </c>
      <c r="J218" s="302">
        <f t="shared" ref="J218:J221" si="101">SUM(G218:I218)</f>
        <v>0.10059742907086758</v>
      </c>
      <c r="K218" s="303"/>
      <c r="L218" s="302">
        <v>5.1842675552271615E-2</v>
      </c>
      <c r="M218" s="302">
        <v>3.5567594854272876E-2</v>
      </c>
      <c r="N218" s="302">
        <v>1.038484843094094E-2</v>
      </c>
      <c r="O218" s="302">
        <f t="shared" si="100"/>
        <v>9.7795118837485429E-2</v>
      </c>
    </row>
    <row r="219" spans="1:15" s="236" customFormat="1" x14ac:dyDescent="0.2">
      <c r="A219" s="237" t="str">
        <f>name!E$10</f>
        <v>Sales and customer service occupations</v>
      </c>
      <c r="B219" s="302">
        <v>4.1869996860404698E-2</v>
      </c>
      <c r="C219" s="302">
        <v>2.4325585687128864E-2</v>
      </c>
      <c r="D219" s="302">
        <v>1.759798091393892E-2</v>
      </c>
      <c r="E219" s="302">
        <f t="shared" si="98"/>
        <v>8.3793563461472487E-2</v>
      </c>
      <c r="F219" s="303"/>
      <c r="G219" s="302">
        <v>4.9165071044958583E-2</v>
      </c>
      <c r="H219" s="302">
        <v>3.3436034378749674E-2</v>
      </c>
      <c r="I219" s="302">
        <v>1.2220830038819004E-2</v>
      </c>
      <c r="J219" s="302">
        <f t="shared" si="101"/>
        <v>9.4821935462527263E-2</v>
      </c>
      <c r="K219" s="303"/>
      <c r="L219" s="302">
        <v>4.662206514736552E-2</v>
      </c>
      <c r="M219" s="302">
        <v>3.7346003474893974E-2</v>
      </c>
      <c r="N219" s="302">
        <v>9.9064152180478662E-3</v>
      </c>
      <c r="O219" s="302">
        <f t="shared" si="100"/>
        <v>9.387448384030736E-2</v>
      </c>
    </row>
    <row r="220" spans="1:15" s="236" customFormat="1" x14ac:dyDescent="0.2">
      <c r="A220" s="237" t="str">
        <f>name!E$11</f>
        <v>Process, plant and machine operatives</v>
      </c>
      <c r="B220" s="302">
        <v>2.2294404208918726E-2</v>
      </c>
      <c r="C220" s="302">
        <v>1.2292456627240714E-2</v>
      </c>
      <c r="D220" s="302">
        <v>7.8914103412275685E-3</v>
      </c>
      <c r="E220" s="302">
        <f t="shared" si="98"/>
        <v>4.2478271177387013E-2</v>
      </c>
      <c r="F220" s="303"/>
      <c r="G220" s="302">
        <v>2.3289760047429938E-2</v>
      </c>
      <c r="H220" s="302">
        <v>2.3203233353693002E-2</v>
      </c>
      <c r="I220" s="302">
        <v>6.1962139878380682E-3</v>
      </c>
      <c r="J220" s="302">
        <f t="shared" si="101"/>
        <v>5.2689207388961004E-2</v>
      </c>
      <c r="K220" s="303"/>
      <c r="L220" s="302">
        <v>1.9471845455198495E-2</v>
      </c>
      <c r="M220" s="302">
        <v>2.4944216579271022E-2</v>
      </c>
      <c r="N220" s="302">
        <v>3.8012456773085825E-3</v>
      </c>
      <c r="O220" s="302">
        <f t="shared" si="100"/>
        <v>4.8217307711778096E-2</v>
      </c>
    </row>
    <row r="221" spans="1:15" s="236" customFormat="1" x14ac:dyDescent="0.2">
      <c r="A221" s="237" t="str">
        <f>name!E$12</f>
        <v>Elementary occupations</v>
      </c>
      <c r="B221" s="302">
        <v>7.6105880089531397E-2</v>
      </c>
      <c r="C221" s="302">
        <v>9.94093970030554E-2</v>
      </c>
      <c r="D221" s="302">
        <v>1.8464599679936407E-2</v>
      </c>
      <c r="E221" s="302">
        <f t="shared" si="98"/>
        <v>0.19397987677252321</v>
      </c>
      <c r="F221" s="303"/>
      <c r="G221" s="302">
        <v>8.4580985062114686E-2</v>
      </c>
      <c r="H221" s="302">
        <v>9.3184940979174971E-2</v>
      </c>
      <c r="I221" s="302">
        <v>1.2210871141393683E-2</v>
      </c>
      <c r="J221" s="302">
        <f t="shared" si="101"/>
        <v>0.18997679718268334</v>
      </c>
      <c r="K221" s="303"/>
      <c r="L221" s="302">
        <v>6.5537934722015342E-2</v>
      </c>
      <c r="M221" s="302">
        <v>6.854513664473004E-2</v>
      </c>
      <c r="N221" s="302">
        <v>1.4518773396721276E-2</v>
      </c>
      <c r="O221" s="302">
        <f t="shared" si="100"/>
        <v>0.14860184476346666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0.85339062207304628</v>
      </c>
      <c r="C223" s="311">
        <f t="shared" ref="C223:E223" si="102">SUM(C213:C221)</f>
        <v>0.34124683977647302</v>
      </c>
      <c r="D223" s="311">
        <f t="shared" si="102"/>
        <v>0.56236253815047998</v>
      </c>
      <c r="E223" s="311">
        <f t="shared" si="102"/>
        <v>1.7569999999999995</v>
      </c>
      <c r="F223" s="311"/>
      <c r="G223" s="311">
        <f t="shared" ref="G223:J223" si="103">SUM(G213:G221)</f>
        <v>1.1449734982328361</v>
      </c>
      <c r="H223" s="311">
        <f t="shared" si="103"/>
        <v>0.4782535335743231</v>
      </c>
      <c r="I223" s="311">
        <f t="shared" si="103"/>
        <v>0.52377296819284169</v>
      </c>
      <c r="J223" s="311">
        <f t="shared" si="103"/>
        <v>2.1470000000000011</v>
      </c>
      <c r="K223" s="311"/>
      <c r="L223" s="311">
        <f t="shared" ref="L223:O223" si="104">SUM(L213:L221)</f>
        <v>1.0588217485409828</v>
      </c>
      <c r="M223" s="311">
        <f t="shared" si="104"/>
        <v>0.47872418036594749</v>
      </c>
      <c r="N223" s="311">
        <f t="shared" si="104"/>
        <v>0.4754540710930697</v>
      </c>
      <c r="O223" s="311">
        <f t="shared" si="104"/>
        <v>2.0129999999999995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0.99461747409022572</v>
      </c>
      <c r="C230" s="302">
        <v>0.11350787774713295</v>
      </c>
      <c r="D230" s="302">
        <v>0.25514442375997681</v>
      </c>
      <c r="E230" s="302">
        <f>SUM(B230:D230)</f>
        <v>1.3632697755973355</v>
      </c>
      <c r="F230" s="303"/>
      <c r="G230" s="302">
        <v>0.92933477323372948</v>
      </c>
      <c r="H230" s="302">
        <v>0.19737982137366175</v>
      </c>
      <c r="I230" s="302">
        <v>0.15302417475525648</v>
      </c>
      <c r="J230" s="302">
        <f>SUM(G230:I230)</f>
        <v>1.2797387693626479</v>
      </c>
      <c r="K230" s="303"/>
      <c r="L230" s="302">
        <v>0.99998518687105964</v>
      </c>
      <c r="M230" s="302">
        <v>0.23457410890967839</v>
      </c>
      <c r="N230" s="302">
        <v>0.17759423762962978</v>
      </c>
      <c r="O230" s="302">
        <f>SUM(L230:N230)</f>
        <v>1.4121535334103679</v>
      </c>
    </row>
    <row r="231" spans="1:15" s="236" customFormat="1" x14ac:dyDescent="0.2">
      <c r="A231" s="237" t="str">
        <f>name!E$5</f>
        <v>Professional occupations</v>
      </c>
      <c r="B231" s="302">
        <v>2.7977695821498147</v>
      </c>
      <c r="C231" s="302">
        <v>0.14372633576373095</v>
      </c>
      <c r="D231" s="302">
        <v>0.62023896715290672</v>
      </c>
      <c r="E231" s="302">
        <f t="shared" ref="E231:E238" si="105">SUM(B231:D231)</f>
        <v>3.5617348850664525</v>
      </c>
      <c r="F231" s="303"/>
      <c r="G231" s="302">
        <v>2.9692997178957814</v>
      </c>
      <c r="H231" s="302">
        <v>0.21875005407721979</v>
      </c>
      <c r="I231" s="302">
        <v>0.33806422551932724</v>
      </c>
      <c r="J231" s="302">
        <f t="shared" ref="J231:J233" si="106">SUM(G231:I231)</f>
        <v>3.5261139974923283</v>
      </c>
      <c r="K231" s="303"/>
      <c r="L231" s="302">
        <v>3.5655288594014354</v>
      </c>
      <c r="M231" s="302">
        <v>0.28321910508847442</v>
      </c>
      <c r="N231" s="302">
        <v>0.321206219551258</v>
      </c>
      <c r="O231" s="302">
        <f t="shared" ref="O231:O238" si="107">SUM(L231:N231)</f>
        <v>4.1699541840411678</v>
      </c>
    </row>
    <row r="232" spans="1:15" s="236" customFormat="1" x14ac:dyDescent="0.2">
      <c r="A232" s="237" t="str">
        <f>name!E$6</f>
        <v>Associate professional occupations</v>
      </c>
      <c r="B232" s="302">
        <v>1.0531018912566352</v>
      </c>
      <c r="C232" s="302">
        <v>0.10576662389150009</v>
      </c>
      <c r="D232" s="302">
        <v>0.29768954988593377</v>
      </c>
      <c r="E232" s="302">
        <f t="shared" si="105"/>
        <v>1.456558065034069</v>
      </c>
      <c r="F232" s="303"/>
      <c r="G232" s="302">
        <v>1.0252651745707271</v>
      </c>
      <c r="H232" s="302">
        <v>0.14413479971472226</v>
      </c>
      <c r="I232" s="302">
        <v>0.19585262646429524</v>
      </c>
      <c r="J232" s="302">
        <f t="shared" si="106"/>
        <v>1.3652526007497445</v>
      </c>
      <c r="K232" s="303"/>
      <c r="L232" s="302">
        <v>1.0891703340076924</v>
      </c>
      <c r="M232" s="302">
        <v>0.13541755596826627</v>
      </c>
      <c r="N232" s="302">
        <v>0.22407495363365446</v>
      </c>
      <c r="O232" s="302">
        <f t="shared" si="107"/>
        <v>1.4486628436096129</v>
      </c>
    </row>
    <row r="233" spans="1:15" s="236" customFormat="1" x14ac:dyDescent="0.2">
      <c r="A233" s="237" t="str">
        <f>name!E$7</f>
        <v>Administrative and secretarial occupations</v>
      </c>
      <c r="B233" s="302">
        <v>0.38167408608728615</v>
      </c>
      <c r="C233" s="302">
        <v>0.17019717511385238</v>
      </c>
      <c r="D233" s="302">
        <v>6.3341607270544942E-2</v>
      </c>
      <c r="E233" s="302">
        <f t="shared" si="105"/>
        <v>0.61521286847168344</v>
      </c>
      <c r="F233" s="303"/>
      <c r="G233" s="302">
        <v>0.29662782155453221</v>
      </c>
      <c r="H233" s="302">
        <v>0.14702615251413134</v>
      </c>
      <c r="I233" s="302">
        <v>3.2022568762772201E-2</v>
      </c>
      <c r="J233" s="302">
        <f t="shared" si="106"/>
        <v>0.47567654283143579</v>
      </c>
      <c r="K233" s="303"/>
      <c r="L233" s="302">
        <v>0.25649987900201826</v>
      </c>
      <c r="M233" s="302">
        <v>0.1201608816589837</v>
      </c>
      <c r="N233" s="302">
        <v>2.2620167380634576E-2</v>
      </c>
      <c r="O233" s="302">
        <f t="shared" si="107"/>
        <v>0.39928092804163651</v>
      </c>
    </row>
    <row r="234" spans="1:15" s="236" customFormat="1" x14ac:dyDescent="0.2">
      <c r="A234" s="237" t="str">
        <f>name!E$8</f>
        <v>Skilled trades occupations</v>
      </c>
      <c r="B234" s="302">
        <v>0.47496130199849373</v>
      </c>
      <c r="C234" s="302">
        <v>4.049921657861056E-2</v>
      </c>
      <c r="D234" s="302">
        <v>0.21439970738315681</v>
      </c>
      <c r="E234" s="302">
        <f t="shared" si="105"/>
        <v>0.72986022596026112</v>
      </c>
      <c r="F234" s="303"/>
      <c r="G234" s="302">
        <v>0.32402301477042966</v>
      </c>
      <c r="H234" s="302">
        <v>3.7527338503864964E-2</v>
      </c>
      <c r="I234" s="302">
        <v>8.6675266175063395E-2</v>
      </c>
      <c r="J234" s="302">
        <f>SUM(G234:I234)</f>
        <v>0.44822561944935801</v>
      </c>
      <c r="K234" s="303"/>
      <c r="L234" s="302">
        <v>0.25436942568099258</v>
      </c>
      <c r="M234" s="302">
        <v>4.3675034881063647E-2</v>
      </c>
      <c r="N234" s="302">
        <v>0.14887320704010848</v>
      </c>
      <c r="O234" s="302">
        <f t="shared" si="107"/>
        <v>0.44691766760216473</v>
      </c>
    </row>
    <row r="235" spans="1:15" s="236" customFormat="1" x14ac:dyDescent="0.2">
      <c r="A235" s="237" t="str">
        <f>name!E$9</f>
        <v>Caring, leisure and other service occupations</v>
      </c>
      <c r="B235" s="302">
        <v>0.19296756082144365</v>
      </c>
      <c r="C235" s="302">
        <v>4.0569444783265046E-2</v>
      </c>
      <c r="D235" s="302">
        <v>4.6510001380207097E-2</v>
      </c>
      <c r="E235" s="302">
        <f t="shared" si="105"/>
        <v>0.2800470069849158</v>
      </c>
      <c r="F235" s="303"/>
      <c r="G235" s="302">
        <v>0.14403421806051342</v>
      </c>
      <c r="H235" s="302">
        <v>4.1780611038255221E-2</v>
      </c>
      <c r="I235" s="302">
        <v>3.2943980234025824E-2</v>
      </c>
      <c r="J235" s="302">
        <f t="shared" ref="J235:J238" si="108">SUM(G235:I235)</f>
        <v>0.21875880933279446</v>
      </c>
      <c r="K235" s="303"/>
      <c r="L235" s="302">
        <v>0.21009523648710132</v>
      </c>
      <c r="M235" s="302">
        <v>4.6932492189510067E-2</v>
      </c>
      <c r="N235" s="302">
        <v>5.537403601756611E-2</v>
      </c>
      <c r="O235" s="302">
        <f t="shared" si="107"/>
        <v>0.31240176469417752</v>
      </c>
    </row>
    <row r="236" spans="1:15" s="236" customFormat="1" x14ac:dyDescent="0.2">
      <c r="A236" s="237" t="str">
        <f>name!E$10</f>
        <v>Sales and customer service occupations</v>
      </c>
      <c r="B236" s="302">
        <v>0.23518530040709223</v>
      </c>
      <c r="C236" s="302">
        <v>0.11119419856908411</v>
      </c>
      <c r="D236" s="302">
        <v>4.0417844911425263E-2</v>
      </c>
      <c r="E236" s="302">
        <f t="shared" si="105"/>
        <v>0.38679734388760162</v>
      </c>
      <c r="F236" s="303"/>
      <c r="G236" s="302">
        <v>0.17221281171811881</v>
      </c>
      <c r="H236" s="302">
        <v>8.9741963513758682E-2</v>
      </c>
      <c r="I236" s="302">
        <v>1.460891368691312E-2</v>
      </c>
      <c r="J236" s="302">
        <f t="shared" si="108"/>
        <v>0.27656368891879063</v>
      </c>
      <c r="K236" s="303"/>
      <c r="L236" s="302">
        <v>0.22042859562174572</v>
      </c>
      <c r="M236" s="302">
        <v>0.12614853563574729</v>
      </c>
      <c r="N236" s="302">
        <v>1.817637658743913E-2</v>
      </c>
      <c r="O236" s="302">
        <f t="shared" si="107"/>
        <v>0.36475350784493216</v>
      </c>
    </row>
    <row r="237" spans="1:15" s="236" customFormat="1" x14ac:dyDescent="0.2">
      <c r="A237" s="237" t="str">
        <f>name!E$11</f>
        <v>Process, plant and machine operatives</v>
      </c>
      <c r="B237" s="302">
        <v>5.6167093982301963E-2</v>
      </c>
      <c r="C237" s="302">
        <v>3.153767437073874E-2</v>
      </c>
      <c r="D237" s="302">
        <v>5.3434992718044028E-2</v>
      </c>
      <c r="E237" s="302">
        <f t="shared" si="105"/>
        <v>0.14113976107108472</v>
      </c>
      <c r="F237" s="303"/>
      <c r="G237" s="302">
        <v>2.9306275236007418E-2</v>
      </c>
      <c r="H237" s="302">
        <v>4.5870073053562992E-2</v>
      </c>
      <c r="I237" s="302">
        <v>2.9279552748163021E-2</v>
      </c>
      <c r="J237" s="302">
        <f t="shared" si="108"/>
        <v>0.10445590103773343</v>
      </c>
      <c r="K237" s="303"/>
      <c r="L237" s="302">
        <v>3.3692600067683612E-2</v>
      </c>
      <c r="M237" s="302">
        <v>5.5056182882107688E-2</v>
      </c>
      <c r="N237" s="302">
        <v>4.7426685876547324E-2</v>
      </c>
      <c r="O237" s="302">
        <f t="shared" si="107"/>
        <v>0.13617546882633863</v>
      </c>
    </row>
    <row r="238" spans="1:15" s="236" customFormat="1" x14ac:dyDescent="0.2">
      <c r="A238" s="237" t="str">
        <f>name!E$12</f>
        <v>Elementary occupations</v>
      </c>
      <c r="B238" s="302">
        <v>0.17372813802417894</v>
      </c>
      <c r="C238" s="302">
        <v>8.2161484412283048E-2</v>
      </c>
      <c r="D238" s="302">
        <v>9.3490445490115467E-2</v>
      </c>
      <c r="E238" s="302">
        <f t="shared" si="105"/>
        <v>0.34938006792657744</v>
      </c>
      <c r="F238" s="303"/>
      <c r="G238" s="302">
        <v>7.6314950491030542E-2</v>
      </c>
      <c r="H238" s="302">
        <v>6.1692804450871067E-2</v>
      </c>
      <c r="I238" s="302">
        <v>3.6206315883269127E-2</v>
      </c>
      <c r="J238" s="302">
        <f t="shared" si="108"/>
        <v>0.17421407082517071</v>
      </c>
      <c r="K238" s="303"/>
      <c r="L238" s="302">
        <v>8.2037590534020446E-2</v>
      </c>
      <c r="M238" s="302">
        <v>4.7457993430725973E-2</v>
      </c>
      <c r="N238" s="302">
        <v>5.4204517964870053E-2</v>
      </c>
      <c r="O238" s="302">
        <f t="shared" si="107"/>
        <v>0.18370010192961647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6.3601724288174735</v>
      </c>
      <c r="C240" s="311">
        <f t="shared" ref="C240:E240" si="109">SUM(C230:C238)</f>
        <v>0.83916003123019789</v>
      </c>
      <c r="D240" s="311">
        <f t="shared" si="109"/>
        <v>1.6846675399523108</v>
      </c>
      <c r="E240" s="311">
        <f t="shared" si="109"/>
        <v>8.8839999999999826</v>
      </c>
      <c r="F240" s="311"/>
      <c r="G240" s="311">
        <f t="shared" ref="G240:J240" si="110">SUM(G230:G238)</f>
        <v>5.9664187575308691</v>
      </c>
      <c r="H240" s="311">
        <f t="shared" si="110"/>
        <v>0.98390361824004791</v>
      </c>
      <c r="I240" s="311">
        <f t="shared" si="110"/>
        <v>0.91867762422908561</v>
      </c>
      <c r="J240" s="311">
        <f t="shared" si="110"/>
        <v>7.8690000000000042</v>
      </c>
      <c r="K240" s="311"/>
      <c r="L240" s="311">
        <f t="shared" ref="L240:O240" si="111">SUM(L230:L238)</f>
        <v>6.7118077076737492</v>
      </c>
      <c r="M240" s="311">
        <f t="shared" si="111"/>
        <v>1.0926418906445574</v>
      </c>
      <c r="N240" s="311">
        <f t="shared" si="111"/>
        <v>1.0695504016817079</v>
      </c>
      <c r="O240" s="311">
        <f t="shared" si="111"/>
        <v>8.8740000000000148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2.2001976406485837</v>
      </c>
      <c r="C247" s="302">
        <v>0.18750205644182377</v>
      </c>
      <c r="D247" s="302">
        <v>0.18523371381111645</v>
      </c>
      <c r="E247" s="302">
        <f>SUM(B247:D247)</f>
        <v>2.5729334109015243</v>
      </c>
      <c r="F247" s="303"/>
      <c r="G247" s="302">
        <v>2.5612146048057394</v>
      </c>
      <c r="H247" s="302">
        <v>0.26165419683762525</v>
      </c>
      <c r="I247" s="302">
        <v>0.10290141082242447</v>
      </c>
      <c r="J247" s="302">
        <f>SUM(G247:I247)</f>
        <v>2.9257702124657894</v>
      </c>
      <c r="K247" s="303"/>
      <c r="L247" s="302">
        <v>2.5393290121637997</v>
      </c>
      <c r="M247" s="302">
        <v>0.31056090179522067</v>
      </c>
      <c r="N247" s="302">
        <v>0.11776384294469562</v>
      </c>
      <c r="O247" s="302">
        <f>SUM(L247:N247)</f>
        <v>2.967653756903716</v>
      </c>
    </row>
    <row r="248" spans="1:15" s="236" customFormat="1" x14ac:dyDescent="0.2">
      <c r="A248" s="237" t="str">
        <f>name!E$5</f>
        <v>Professional occupations</v>
      </c>
      <c r="B248" s="302">
        <v>2.5880264835912108</v>
      </c>
      <c r="C248" s="302">
        <v>0.14402472300549318</v>
      </c>
      <c r="D248" s="302">
        <v>0.22749510572091033</v>
      </c>
      <c r="E248" s="302">
        <f t="shared" ref="E248:E255" si="112">SUM(B248:D248)</f>
        <v>2.9595463123176144</v>
      </c>
      <c r="F248" s="303"/>
      <c r="G248" s="302">
        <v>3.5371354709345533</v>
      </c>
      <c r="H248" s="302">
        <v>0.19881178673360178</v>
      </c>
      <c r="I248" s="302">
        <v>0.11386535077601939</v>
      </c>
      <c r="J248" s="302">
        <f t="shared" ref="J248:J250" si="113">SUM(G248:I248)</f>
        <v>3.8498126084441746</v>
      </c>
      <c r="K248" s="303"/>
      <c r="L248" s="302">
        <v>4.2028746070285061</v>
      </c>
      <c r="M248" s="302">
        <v>0.23161658573750352</v>
      </c>
      <c r="N248" s="302">
        <v>0.1146694585651786</v>
      </c>
      <c r="O248" s="302">
        <f t="shared" ref="O248:O255" si="114">SUM(L248:N248)</f>
        <v>4.5491606513311886</v>
      </c>
    </row>
    <row r="249" spans="1:15" s="236" customFormat="1" x14ac:dyDescent="0.2">
      <c r="A249" s="237" t="str">
        <f>name!E$6</f>
        <v>Associate professional occupations</v>
      </c>
      <c r="B249" s="302">
        <v>2.765888583746662</v>
      </c>
      <c r="C249" s="302">
        <v>0.31292204574638949</v>
      </c>
      <c r="D249" s="302">
        <v>0.26677667500309177</v>
      </c>
      <c r="E249" s="302">
        <f t="shared" si="112"/>
        <v>3.3455873044961431</v>
      </c>
      <c r="F249" s="303"/>
      <c r="G249" s="302">
        <v>3.2592173737323145</v>
      </c>
      <c r="H249" s="302">
        <v>0.34818571468515036</v>
      </c>
      <c r="I249" s="302">
        <v>0.14582014711976984</v>
      </c>
      <c r="J249" s="302">
        <f t="shared" si="113"/>
        <v>3.7532232355372348</v>
      </c>
      <c r="K249" s="303"/>
      <c r="L249" s="302">
        <v>2.971874605880557</v>
      </c>
      <c r="M249" s="302">
        <v>0.38245672740537318</v>
      </c>
      <c r="N249" s="302">
        <v>0.13513869961850522</v>
      </c>
      <c r="O249" s="302">
        <f t="shared" si="114"/>
        <v>3.4894700329044355</v>
      </c>
    </row>
    <row r="250" spans="1:15" s="236" customFormat="1" x14ac:dyDescent="0.2">
      <c r="A250" s="237" t="str">
        <f>name!E$7</f>
        <v>Administrative and secretarial occupations</v>
      </c>
      <c r="B250" s="302">
        <v>2.9514979271077006</v>
      </c>
      <c r="C250" s="302">
        <v>1.2966985639326736</v>
      </c>
      <c r="D250" s="302">
        <v>3.8619834691877311E-2</v>
      </c>
      <c r="E250" s="302">
        <f t="shared" si="112"/>
        <v>4.2868163257322518</v>
      </c>
      <c r="F250" s="303"/>
      <c r="G250" s="302">
        <v>2.9836533772593135</v>
      </c>
      <c r="H250" s="302">
        <v>1.23128289917558</v>
      </c>
      <c r="I250" s="302">
        <v>3.2455128616479013E-2</v>
      </c>
      <c r="J250" s="302">
        <f t="shared" si="113"/>
        <v>4.2473914050513724</v>
      </c>
      <c r="K250" s="303"/>
      <c r="L250" s="302">
        <v>2.1783221910587942</v>
      </c>
      <c r="M250" s="302">
        <v>0.94684753993542392</v>
      </c>
      <c r="N250" s="302">
        <v>2.9758948447105402E-2</v>
      </c>
      <c r="O250" s="302">
        <f t="shared" si="114"/>
        <v>3.1549286794413236</v>
      </c>
    </row>
    <row r="251" spans="1:15" s="236" customFormat="1" x14ac:dyDescent="0.2">
      <c r="A251" s="237" t="str">
        <f>name!E$8</f>
        <v>Skilled trades occupations</v>
      </c>
      <c r="B251" s="302">
        <v>0.16958865263184436</v>
      </c>
      <c r="C251" s="302">
        <v>3.7605259841683732E-2</v>
      </c>
      <c r="D251" s="302">
        <v>9.5138045577352823E-2</v>
      </c>
      <c r="E251" s="302">
        <f t="shared" si="112"/>
        <v>0.30233195805088092</v>
      </c>
      <c r="F251" s="303"/>
      <c r="G251" s="302">
        <v>0.14579543889655183</v>
      </c>
      <c r="H251" s="302">
        <v>2.2800249208839361E-2</v>
      </c>
      <c r="I251" s="302">
        <v>3.7275147849927942E-2</v>
      </c>
      <c r="J251" s="302">
        <f>SUM(G251:I251)</f>
        <v>0.20587083595531913</v>
      </c>
      <c r="K251" s="303"/>
      <c r="L251" s="302">
        <v>0.14255996995479267</v>
      </c>
      <c r="M251" s="302">
        <v>2.6686576487692067E-2</v>
      </c>
      <c r="N251" s="302">
        <v>4.2122014220778554E-2</v>
      </c>
      <c r="O251" s="302">
        <f t="shared" si="114"/>
        <v>0.21136856066326329</v>
      </c>
    </row>
    <row r="252" spans="1:15" s="236" customFormat="1" x14ac:dyDescent="0.2">
      <c r="A252" s="237" t="str">
        <f>name!E$9</f>
        <v>Caring, leisure and other service occupations</v>
      </c>
      <c r="B252" s="302">
        <v>8.4810196057932538E-2</v>
      </c>
      <c r="C252" s="302">
        <v>1.3585666945211629E-2</v>
      </c>
      <c r="D252" s="302">
        <v>1.127453620998024E-2</v>
      </c>
      <c r="E252" s="302">
        <f t="shared" si="112"/>
        <v>0.10967039921312441</v>
      </c>
      <c r="F252" s="303"/>
      <c r="G252" s="302">
        <v>9.4372119135677363E-2</v>
      </c>
      <c r="H252" s="302">
        <v>1.1234832864262951E-2</v>
      </c>
      <c r="I252" s="302">
        <v>1.4962009144742099E-2</v>
      </c>
      <c r="J252" s="302">
        <f t="shared" ref="J252:J255" si="115">SUM(G252:I252)</f>
        <v>0.12056896114468241</v>
      </c>
      <c r="K252" s="303"/>
      <c r="L252" s="302">
        <v>0.10981146526790957</v>
      </c>
      <c r="M252" s="302">
        <v>9.5893719336802002E-3</v>
      </c>
      <c r="N252" s="302">
        <v>2.2487402232633773E-2</v>
      </c>
      <c r="O252" s="302">
        <f t="shared" si="114"/>
        <v>0.14188823943422355</v>
      </c>
    </row>
    <row r="253" spans="1:15" s="236" customFormat="1" x14ac:dyDescent="0.2">
      <c r="A253" s="237" t="str">
        <f>name!E$10</f>
        <v>Sales and customer service occupations</v>
      </c>
      <c r="B253" s="302">
        <v>0.6901250345164105</v>
      </c>
      <c r="C253" s="302">
        <v>0.35276391968766846</v>
      </c>
      <c r="D253" s="302">
        <v>5.1850350043014685E-2</v>
      </c>
      <c r="E253" s="302">
        <f t="shared" si="112"/>
        <v>1.0947393042470936</v>
      </c>
      <c r="F253" s="303"/>
      <c r="G253" s="302">
        <v>0.69924800423111133</v>
      </c>
      <c r="H253" s="302">
        <v>0.36157706809417356</v>
      </c>
      <c r="I253" s="302">
        <v>4.2434473118709744E-2</v>
      </c>
      <c r="J253" s="302">
        <f t="shared" si="115"/>
        <v>1.1032595454439946</v>
      </c>
      <c r="K253" s="303"/>
      <c r="L253" s="302">
        <v>0.74481974384062544</v>
      </c>
      <c r="M253" s="302">
        <v>0.42810147185717229</v>
      </c>
      <c r="N253" s="302">
        <v>3.7105669546168507E-2</v>
      </c>
      <c r="O253" s="302">
        <f t="shared" si="114"/>
        <v>1.2100268852439662</v>
      </c>
    </row>
    <row r="254" spans="1:15" s="236" customFormat="1" x14ac:dyDescent="0.2">
      <c r="A254" s="237" t="str">
        <f>name!E$11</f>
        <v>Process, plant and machine operatives</v>
      </c>
      <c r="B254" s="302">
        <v>7.3685584673516644E-2</v>
      </c>
      <c r="C254" s="302">
        <v>1.5888197039347643E-2</v>
      </c>
      <c r="D254" s="302">
        <v>3.5060975247027427E-2</v>
      </c>
      <c r="E254" s="302">
        <f t="shared" si="112"/>
        <v>0.12463475695989171</v>
      </c>
      <c r="F254" s="303"/>
      <c r="G254" s="302">
        <v>5.8592850693481975E-2</v>
      </c>
      <c r="H254" s="302">
        <v>9.7475631761412239E-3</v>
      </c>
      <c r="I254" s="302">
        <v>2.2561060379693083E-2</v>
      </c>
      <c r="J254" s="302">
        <f t="shared" si="115"/>
        <v>9.0901474249316272E-2</v>
      </c>
      <c r="K254" s="303"/>
      <c r="L254" s="302">
        <v>6.7354173319439062E-2</v>
      </c>
      <c r="M254" s="302">
        <v>2.0618974618015054E-2</v>
      </c>
      <c r="N254" s="302">
        <v>3.6033201700938586E-2</v>
      </c>
      <c r="O254" s="302">
        <f t="shared" si="114"/>
        <v>0.1240063496383927</v>
      </c>
    </row>
    <row r="255" spans="1:15" s="236" customFormat="1" x14ac:dyDescent="0.2">
      <c r="A255" s="237" t="str">
        <f>name!E$12</f>
        <v>Elementary occupations</v>
      </c>
      <c r="B255" s="302">
        <v>0.18403022295426158</v>
      </c>
      <c r="C255" s="302">
        <v>5.8741244783602882E-2</v>
      </c>
      <c r="D255" s="302">
        <v>2.0968760343607694E-2</v>
      </c>
      <c r="E255" s="302">
        <f t="shared" si="112"/>
        <v>0.26374022808147213</v>
      </c>
      <c r="F255" s="303"/>
      <c r="G255" s="302">
        <v>0.14713859500218246</v>
      </c>
      <c r="H255" s="302">
        <v>4.2006812529922319E-2</v>
      </c>
      <c r="I255" s="302">
        <v>1.705631417600724E-2</v>
      </c>
      <c r="J255" s="302">
        <f t="shared" si="115"/>
        <v>0.20620172170811202</v>
      </c>
      <c r="K255" s="303"/>
      <c r="L255" s="302">
        <v>0.1365433563823758</v>
      </c>
      <c r="M255" s="302">
        <v>3.4190263040376111E-2</v>
      </c>
      <c r="N255" s="302">
        <v>2.3763225016762823E-2</v>
      </c>
      <c r="O255" s="302">
        <f t="shared" si="114"/>
        <v>0.19449684443951473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11.707850325928122</v>
      </c>
      <c r="C257" s="311">
        <f t="shared" ref="C257:E257" si="116">SUM(C247:C255)</f>
        <v>2.4197316774238948</v>
      </c>
      <c r="D257" s="311">
        <f t="shared" si="116"/>
        <v>0.93241799664797875</v>
      </c>
      <c r="E257" s="311">
        <f t="shared" si="116"/>
        <v>15.059999999999997</v>
      </c>
      <c r="F257" s="311"/>
      <c r="G257" s="311">
        <f t="shared" ref="G257:J257" si="117">SUM(G247:G255)</f>
        <v>13.486367834690927</v>
      </c>
      <c r="H257" s="311">
        <f t="shared" si="117"/>
        <v>2.4873011233052966</v>
      </c>
      <c r="I257" s="311">
        <f t="shared" si="117"/>
        <v>0.5293310420037729</v>
      </c>
      <c r="J257" s="311">
        <f t="shared" si="117"/>
        <v>16.502999999999997</v>
      </c>
      <c r="K257" s="311"/>
      <c r="L257" s="311">
        <f t="shared" ref="L257:O257" si="118">SUM(L247:L255)</f>
        <v>13.0934891248968</v>
      </c>
      <c r="M257" s="311">
        <f t="shared" si="118"/>
        <v>2.3906684128104567</v>
      </c>
      <c r="N257" s="311">
        <f t="shared" si="118"/>
        <v>0.55884246229276713</v>
      </c>
      <c r="O257" s="311">
        <f t="shared" si="118"/>
        <v>16.043000000000021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0.79221154026416529</v>
      </c>
      <c r="C264" s="302">
        <v>0.17677060674664719</v>
      </c>
      <c r="D264" s="302">
        <v>0.61841040453613705</v>
      </c>
      <c r="E264" s="302">
        <f>SUM(B264:D264)</f>
        <v>1.5873925515469494</v>
      </c>
      <c r="F264" s="303"/>
      <c r="G264" s="302">
        <v>1.4752389557545507</v>
      </c>
      <c r="H264" s="302">
        <v>0.17362873163522635</v>
      </c>
      <c r="I264" s="302">
        <v>0.50705477020802459</v>
      </c>
      <c r="J264" s="302">
        <f>SUM(G264:I264)</f>
        <v>2.1559224575978018</v>
      </c>
      <c r="K264" s="303"/>
      <c r="L264" s="302">
        <v>1.5070275327604477</v>
      </c>
      <c r="M264" s="302">
        <v>0.15699058619790832</v>
      </c>
      <c r="N264" s="302">
        <v>0.53306281895152663</v>
      </c>
      <c r="O264" s="302">
        <f>SUM(L264:N264)</f>
        <v>2.1970809379098828</v>
      </c>
    </row>
    <row r="265" spans="1:15" s="236" customFormat="1" x14ac:dyDescent="0.2">
      <c r="A265" s="237" t="str">
        <f>name!E$5</f>
        <v>Professional occupations</v>
      </c>
      <c r="B265" s="302">
        <v>0.70756768716297658</v>
      </c>
      <c r="C265" s="302">
        <v>0.1789922640407853</v>
      </c>
      <c r="D265" s="302">
        <v>0.16962201993702591</v>
      </c>
      <c r="E265" s="302">
        <f t="shared" ref="E265:E272" si="119">SUM(B265:D265)</f>
        <v>1.0561819711407878</v>
      </c>
      <c r="F265" s="303"/>
      <c r="G265" s="302">
        <v>1.5408100616589908</v>
      </c>
      <c r="H265" s="302">
        <v>0.16771554260946006</v>
      </c>
      <c r="I265" s="302">
        <v>0.13489827429643969</v>
      </c>
      <c r="J265" s="302">
        <f t="shared" ref="J265:J267" si="120">SUM(G265:I265)</f>
        <v>1.8434238785648907</v>
      </c>
      <c r="K265" s="303"/>
      <c r="L265" s="302">
        <v>1.5669697338576611</v>
      </c>
      <c r="M265" s="302">
        <v>0.15410346488899096</v>
      </c>
      <c r="N265" s="302">
        <v>8.1983892396504304E-2</v>
      </c>
      <c r="O265" s="302">
        <f t="shared" ref="O265:O272" si="121">SUM(L265:N265)</f>
        <v>1.8030570911431565</v>
      </c>
    </row>
    <row r="266" spans="1:15" s="236" customFormat="1" x14ac:dyDescent="0.2">
      <c r="A266" s="237" t="str">
        <f>name!E$6</f>
        <v>Associate professional occupations</v>
      </c>
      <c r="B266" s="302">
        <v>0.63617275431240961</v>
      </c>
      <c r="C266" s="302">
        <v>0.22344247628106154</v>
      </c>
      <c r="D266" s="302">
        <v>0.18442500313797369</v>
      </c>
      <c r="E266" s="302">
        <f t="shared" si="119"/>
        <v>1.0440402337314447</v>
      </c>
      <c r="F266" s="303"/>
      <c r="G266" s="302">
        <v>1.2815482749418878</v>
      </c>
      <c r="H266" s="302">
        <v>0.18155529955770178</v>
      </c>
      <c r="I266" s="302">
        <v>0.12559002622810009</v>
      </c>
      <c r="J266" s="302">
        <f t="shared" si="120"/>
        <v>1.5886936007276895</v>
      </c>
      <c r="K266" s="303"/>
      <c r="L266" s="302">
        <v>1.1575075551357061</v>
      </c>
      <c r="M266" s="302">
        <v>0.14987232803879078</v>
      </c>
      <c r="N266" s="302">
        <v>8.718071829791009E-2</v>
      </c>
      <c r="O266" s="302">
        <f t="shared" si="121"/>
        <v>1.394560601472407</v>
      </c>
    </row>
    <row r="267" spans="1:15" s="236" customFormat="1" x14ac:dyDescent="0.2">
      <c r="A267" s="237" t="str">
        <f>name!E$7</f>
        <v>Administrative and secretarial occupations</v>
      </c>
      <c r="B267" s="302">
        <v>0.55739071028608078</v>
      </c>
      <c r="C267" s="302">
        <v>0.88068945820583988</v>
      </c>
      <c r="D267" s="302">
        <v>0.15257604787676485</v>
      </c>
      <c r="E267" s="302">
        <f t="shared" si="119"/>
        <v>1.5906562163686855</v>
      </c>
      <c r="F267" s="303"/>
      <c r="G267" s="302">
        <v>1.0126701303927161</v>
      </c>
      <c r="H267" s="302">
        <v>0.56293035643735656</v>
      </c>
      <c r="I267" s="302">
        <v>8.808032252376187E-2</v>
      </c>
      <c r="J267" s="302">
        <f t="shared" si="120"/>
        <v>1.6636808093538347</v>
      </c>
      <c r="K267" s="303"/>
      <c r="L267" s="302">
        <v>0.66372216920896809</v>
      </c>
      <c r="M267" s="302">
        <v>0.38981774087127691</v>
      </c>
      <c r="N267" s="302">
        <v>7.2156933062265505E-2</v>
      </c>
      <c r="O267" s="302">
        <f t="shared" si="121"/>
        <v>1.1256968431425105</v>
      </c>
    </row>
    <row r="268" spans="1:15" s="236" customFormat="1" x14ac:dyDescent="0.2">
      <c r="A268" s="237" t="str">
        <f>name!E$8</f>
        <v>Skilled trades occupations</v>
      </c>
      <c r="B268" s="302">
        <v>0.30880892754520317</v>
      </c>
      <c r="C268" s="302">
        <v>4.7724995236562089E-2</v>
      </c>
      <c r="D268" s="302">
        <v>0.46329671323346644</v>
      </c>
      <c r="E268" s="302">
        <f t="shared" si="119"/>
        <v>0.81983063601523165</v>
      </c>
      <c r="F268" s="303"/>
      <c r="G268" s="302">
        <v>0.4068035002671927</v>
      </c>
      <c r="H268" s="302">
        <v>2.7970158804881011E-2</v>
      </c>
      <c r="I268" s="302">
        <v>0.29160726827621097</v>
      </c>
      <c r="J268" s="302">
        <f>SUM(G268:I268)</f>
        <v>0.72638092734828463</v>
      </c>
      <c r="K268" s="303"/>
      <c r="L268" s="302">
        <v>0.4308018426038055</v>
      </c>
      <c r="M268" s="302">
        <v>3.7059987367465033E-2</v>
      </c>
      <c r="N268" s="302">
        <v>0.29449951850862544</v>
      </c>
      <c r="O268" s="302">
        <f t="shared" si="121"/>
        <v>0.7623613484798959</v>
      </c>
    </row>
    <row r="269" spans="1:15" s="236" customFormat="1" x14ac:dyDescent="0.2">
      <c r="A269" s="237" t="str">
        <f>name!E$9</f>
        <v>Caring, leisure and other service occupations</v>
      </c>
      <c r="B269" s="302">
        <v>0.15890093879117065</v>
      </c>
      <c r="C269" s="302">
        <v>0.10242749693849805</v>
      </c>
      <c r="D269" s="302">
        <v>6.7038640108327552E-2</v>
      </c>
      <c r="E269" s="302">
        <f t="shared" si="119"/>
        <v>0.32836707583799624</v>
      </c>
      <c r="F269" s="303"/>
      <c r="G269" s="302">
        <v>0.27703014259941938</v>
      </c>
      <c r="H269" s="302">
        <v>6.5659286938116554E-2</v>
      </c>
      <c r="I269" s="302">
        <v>4.8935372011951403E-2</v>
      </c>
      <c r="J269" s="302">
        <f t="shared" ref="J269:J272" si="122">SUM(G269:I269)</f>
        <v>0.39162480154948737</v>
      </c>
      <c r="K269" s="303"/>
      <c r="L269" s="302">
        <v>0.28266575952730127</v>
      </c>
      <c r="M269" s="302">
        <v>5.2011387204862695E-2</v>
      </c>
      <c r="N269" s="302">
        <v>7.5860512964002924E-2</v>
      </c>
      <c r="O269" s="302">
        <f t="shared" si="121"/>
        <v>0.4105376596961669</v>
      </c>
    </row>
    <row r="270" spans="1:15" s="236" customFormat="1" x14ac:dyDescent="0.2">
      <c r="A270" s="237" t="str">
        <f>name!E$10</f>
        <v>Sales and customer service occupations</v>
      </c>
      <c r="B270" s="302">
        <v>0.36336160425342823</v>
      </c>
      <c r="C270" s="302">
        <v>0.33931242433000591</v>
      </c>
      <c r="D270" s="302">
        <v>0.17184975497320731</v>
      </c>
      <c r="E270" s="302">
        <f t="shared" si="119"/>
        <v>0.8745237835566414</v>
      </c>
      <c r="F270" s="303"/>
      <c r="G270" s="302">
        <v>0.58719716944595457</v>
      </c>
      <c r="H270" s="302">
        <v>0.21289738921962986</v>
      </c>
      <c r="I270" s="302">
        <v>0.10275279542151189</v>
      </c>
      <c r="J270" s="302">
        <f t="shared" si="122"/>
        <v>0.90284735408709627</v>
      </c>
      <c r="K270" s="303"/>
      <c r="L270" s="302">
        <v>0.49504672148061091</v>
      </c>
      <c r="M270" s="302">
        <v>0.18461621354627136</v>
      </c>
      <c r="N270" s="302">
        <v>8.2430818245785423E-2</v>
      </c>
      <c r="O270" s="302">
        <f t="shared" si="121"/>
        <v>0.76209375327266771</v>
      </c>
    </row>
    <row r="271" spans="1:15" s="236" customFormat="1" x14ac:dyDescent="0.2">
      <c r="A271" s="237" t="str">
        <f>name!E$11</f>
        <v>Process, plant and machine operatives</v>
      </c>
      <c r="B271" s="302">
        <v>0.10221148711575881</v>
      </c>
      <c r="C271" s="302">
        <v>1.5794667192520227E-2</v>
      </c>
      <c r="D271" s="302">
        <v>1.7852496945077363E-2</v>
      </c>
      <c r="E271" s="302">
        <f t="shared" si="119"/>
        <v>0.13585865125335642</v>
      </c>
      <c r="F271" s="303"/>
      <c r="G271" s="302">
        <v>0.1276240174963057</v>
      </c>
      <c r="H271" s="302">
        <v>9.2376215691560935E-3</v>
      </c>
      <c r="I271" s="302">
        <v>1.6159761795667325E-2</v>
      </c>
      <c r="J271" s="302">
        <f t="shared" si="122"/>
        <v>0.15302140086112911</v>
      </c>
      <c r="K271" s="303"/>
      <c r="L271" s="302">
        <v>0.11573849551238828</v>
      </c>
      <c r="M271" s="302">
        <v>1.0133618830255219E-2</v>
      </c>
      <c r="N271" s="302">
        <v>1.8769441156087099E-2</v>
      </c>
      <c r="O271" s="302">
        <f t="shared" si="121"/>
        <v>0.14464155549873059</v>
      </c>
    </row>
    <row r="272" spans="1:15" s="236" customFormat="1" x14ac:dyDescent="0.2">
      <c r="A272" s="237" t="str">
        <f>name!E$12</f>
        <v>Elementary occupations</v>
      </c>
      <c r="B272" s="302">
        <v>0.13781206871046414</v>
      </c>
      <c r="C272" s="302">
        <v>0.12587917803746129</v>
      </c>
      <c r="D272" s="302">
        <v>7.9457633800983987E-2</v>
      </c>
      <c r="E272" s="302">
        <f t="shared" si="119"/>
        <v>0.34314888054890941</v>
      </c>
      <c r="F272" s="303"/>
      <c r="G272" s="302">
        <v>0.19288643824683799</v>
      </c>
      <c r="H272" s="302">
        <v>6.6451705151448479E-2</v>
      </c>
      <c r="I272" s="302">
        <v>4.3066626511483734E-2</v>
      </c>
      <c r="J272" s="302">
        <f t="shared" si="122"/>
        <v>0.30240476990977022</v>
      </c>
      <c r="K272" s="303"/>
      <c r="L272" s="302">
        <v>0.15892181683232764</v>
      </c>
      <c r="M272" s="302">
        <v>2.3638845488470998E-2</v>
      </c>
      <c r="N272" s="302">
        <v>6.0409547063776749E-2</v>
      </c>
      <c r="O272" s="302">
        <f t="shared" si="121"/>
        <v>0.24297020938457539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3.7644377184416573</v>
      </c>
      <c r="C274" s="311">
        <f t="shared" ref="C274:E274" si="123">SUM(C264:C272)</f>
        <v>2.0910335670093811</v>
      </c>
      <c r="D274" s="311">
        <f t="shared" si="123"/>
        <v>1.924528714548964</v>
      </c>
      <c r="E274" s="311">
        <f t="shared" si="123"/>
        <v>7.7800000000000029</v>
      </c>
      <c r="F274" s="311"/>
      <c r="G274" s="311">
        <f t="shared" ref="G274:J274" si="124">SUM(G264:G272)</f>
        <v>6.9018086908038558</v>
      </c>
      <c r="H274" s="311">
        <f t="shared" si="124"/>
        <v>1.4680460919229765</v>
      </c>
      <c r="I274" s="311">
        <f t="shared" si="124"/>
        <v>1.3581452172731514</v>
      </c>
      <c r="J274" s="311">
        <f t="shared" si="124"/>
        <v>9.7279999999999855</v>
      </c>
      <c r="K274" s="311"/>
      <c r="L274" s="311">
        <f t="shared" ref="L274:O274" si="125">SUM(L264:L272)</f>
        <v>6.3784016269192154</v>
      </c>
      <c r="M274" s="311">
        <f t="shared" si="125"/>
        <v>1.1582441724342925</v>
      </c>
      <c r="N274" s="311">
        <f t="shared" si="125"/>
        <v>1.3063542006464839</v>
      </c>
      <c r="O274" s="311">
        <f t="shared" si="125"/>
        <v>8.8429999999999946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2.7658202262419502</v>
      </c>
      <c r="C281" s="302">
        <v>0.42660208615767697</v>
      </c>
      <c r="D281" s="302">
        <v>0.95800039126124426</v>
      </c>
      <c r="E281" s="302">
        <f>SUM(B281:D281)</f>
        <v>4.1504227036608716</v>
      </c>
      <c r="F281" s="303"/>
      <c r="G281" s="302">
        <v>2.9786526682780332</v>
      </c>
      <c r="H281" s="302">
        <v>0.81595837249985581</v>
      </c>
      <c r="I281" s="302">
        <v>0.93846885640091915</v>
      </c>
      <c r="J281" s="302">
        <f>SUM(G281:I281)</f>
        <v>4.7330798971788086</v>
      </c>
      <c r="K281" s="303"/>
      <c r="L281" s="302">
        <v>3.2241368952531912</v>
      </c>
      <c r="M281" s="302">
        <v>1.0664877859548076</v>
      </c>
      <c r="N281" s="302">
        <v>1.1697618237793537</v>
      </c>
      <c r="O281" s="302">
        <f>SUM(L281:N281)</f>
        <v>5.4603865049873521</v>
      </c>
    </row>
    <row r="282" spans="1:15" s="236" customFormat="1" x14ac:dyDescent="0.2">
      <c r="A282" s="237" t="str">
        <f>name!E$5</f>
        <v>Professional occupations</v>
      </c>
      <c r="B282" s="302">
        <v>6.7983469261069258</v>
      </c>
      <c r="C282" s="302">
        <v>0.84325596708714079</v>
      </c>
      <c r="D282" s="302">
        <v>3.2483537075908759</v>
      </c>
      <c r="E282" s="302">
        <f t="shared" ref="E282:E289" si="126">SUM(B282:D282)</f>
        <v>10.889956600784943</v>
      </c>
      <c r="F282" s="303"/>
      <c r="G282" s="302">
        <v>8.5419011949441455</v>
      </c>
      <c r="H282" s="302">
        <v>1.4426213442111164</v>
      </c>
      <c r="I282" s="302">
        <v>2.6570433818565933</v>
      </c>
      <c r="J282" s="302">
        <f t="shared" ref="J282:J284" si="127">SUM(G282:I282)</f>
        <v>12.641565921011853</v>
      </c>
      <c r="K282" s="303"/>
      <c r="L282" s="302">
        <v>10.357190623762301</v>
      </c>
      <c r="M282" s="302">
        <v>1.9264085309182861</v>
      </c>
      <c r="N282" s="302">
        <v>2.7891723422288979</v>
      </c>
      <c r="O282" s="302">
        <f t="shared" ref="O282:O289" si="128">SUM(L282:N282)</f>
        <v>15.072771496909485</v>
      </c>
    </row>
    <row r="283" spans="1:15" s="236" customFormat="1" x14ac:dyDescent="0.2">
      <c r="A283" s="237" t="str">
        <f>name!E$6</f>
        <v>Associate professional occupations</v>
      </c>
      <c r="B283" s="302">
        <v>3.4419090988066996</v>
      </c>
      <c r="C283" s="302">
        <v>0.66914506801141826</v>
      </c>
      <c r="D283" s="302">
        <v>1.4847590950155622</v>
      </c>
      <c r="E283" s="302">
        <f t="shared" si="126"/>
        <v>5.5958132618336798</v>
      </c>
      <c r="F283" s="303"/>
      <c r="G283" s="302">
        <v>3.982960319429826</v>
      </c>
      <c r="H283" s="302">
        <v>1.0124585422289463</v>
      </c>
      <c r="I283" s="302">
        <v>1.3773742976671042</v>
      </c>
      <c r="J283" s="302">
        <f t="shared" si="127"/>
        <v>6.3727931593258758</v>
      </c>
      <c r="K283" s="303"/>
      <c r="L283" s="302">
        <v>4.0118743346582608</v>
      </c>
      <c r="M283" s="302">
        <v>1.1878622522073725</v>
      </c>
      <c r="N283" s="302">
        <v>1.6323990336444576</v>
      </c>
      <c r="O283" s="302">
        <f t="shared" si="128"/>
        <v>6.8321356205100905</v>
      </c>
    </row>
    <row r="284" spans="1:15" s="236" customFormat="1" x14ac:dyDescent="0.2">
      <c r="A284" s="237" t="str">
        <f>name!E$7</f>
        <v>Administrative and secretarial occupations</v>
      </c>
      <c r="B284" s="302">
        <v>2.3580753691910261</v>
      </c>
      <c r="C284" s="302">
        <v>1.7879443126343191</v>
      </c>
      <c r="D284" s="302">
        <v>0.7556010083890885</v>
      </c>
      <c r="E284" s="302">
        <f t="shared" si="126"/>
        <v>4.9016206902144344</v>
      </c>
      <c r="F284" s="303"/>
      <c r="G284" s="302">
        <v>2.4523565508364542</v>
      </c>
      <c r="H284" s="302">
        <v>2.2966269376307076</v>
      </c>
      <c r="I284" s="302">
        <v>0.84626031988136385</v>
      </c>
      <c r="J284" s="302">
        <f t="shared" si="127"/>
        <v>5.5952438083485259</v>
      </c>
      <c r="K284" s="303"/>
      <c r="L284" s="302">
        <v>1.7731620500866894</v>
      </c>
      <c r="M284" s="302">
        <v>2.0555280683521953</v>
      </c>
      <c r="N284" s="302">
        <v>0.7682317669159775</v>
      </c>
      <c r="O284" s="302">
        <f t="shared" si="128"/>
        <v>4.5969218853548615</v>
      </c>
    </row>
    <row r="285" spans="1:15" s="236" customFormat="1" x14ac:dyDescent="0.2">
      <c r="A285" s="237" t="str">
        <f>name!E$8</f>
        <v>Skilled trades occupations</v>
      </c>
      <c r="B285" s="302">
        <v>0.68784899837258995</v>
      </c>
      <c r="C285" s="302">
        <v>0.14698553037543122</v>
      </c>
      <c r="D285" s="302">
        <v>0.29800764456444995</v>
      </c>
      <c r="E285" s="302">
        <f t="shared" si="126"/>
        <v>1.1328421733124712</v>
      </c>
      <c r="F285" s="303"/>
      <c r="G285" s="302">
        <v>0.51838011433172326</v>
      </c>
      <c r="H285" s="302">
        <v>0.10763800400272974</v>
      </c>
      <c r="I285" s="302">
        <v>0.18092782060424145</v>
      </c>
      <c r="J285" s="302">
        <f>SUM(G285:I285)</f>
        <v>0.80694593893869437</v>
      </c>
      <c r="K285" s="303"/>
      <c r="L285" s="302">
        <v>0.50278459537819753</v>
      </c>
      <c r="M285" s="302">
        <v>0.15837084056107006</v>
      </c>
      <c r="N285" s="302">
        <v>0.27223118237479266</v>
      </c>
      <c r="O285" s="302">
        <f t="shared" si="128"/>
        <v>0.93338661831406022</v>
      </c>
    </row>
    <row r="286" spans="1:15" s="236" customFormat="1" x14ac:dyDescent="0.2">
      <c r="A286" s="237" t="str">
        <f>name!E$9</f>
        <v>Caring, leisure and other service occupations</v>
      </c>
      <c r="B286" s="302">
        <v>0.23676518864458659</v>
      </c>
      <c r="C286" s="302">
        <v>0.29386763683362305</v>
      </c>
      <c r="D286" s="302">
        <v>0.3126914043986076</v>
      </c>
      <c r="E286" s="302">
        <f t="shared" si="126"/>
        <v>0.84332422987681732</v>
      </c>
      <c r="F286" s="303"/>
      <c r="G286" s="302">
        <v>0.2496263167563218</v>
      </c>
      <c r="H286" s="302">
        <v>0.23329850059355944</v>
      </c>
      <c r="I286" s="302">
        <v>0.33632709655934928</v>
      </c>
      <c r="J286" s="302">
        <f t="shared" ref="J286:J289" si="129">SUM(G286:I286)</f>
        <v>0.81925191390923047</v>
      </c>
      <c r="K286" s="303"/>
      <c r="L286" s="302">
        <v>0.33217970764897575</v>
      </c>
      <c r="M286" s="302">
        <v>0.32216469884798338</v>
      </c>
      <c r="N286" s="302">
        <v>0.59705560536830438</v>
      </c>
      <c r="O286" s="302">
        <f t="shared" si="128"/>
        <v>1.2514000118652635</v>
      </c>
    </row>
    <row r="287" spans="1:15" s="236" customFormat="1" x14ac:dyDescent="0.2">
      <c r="A287" s="237" t="str">
        <f>name!E$10</f>
        <v>Sales and customer service occupations</v>
      </c>
      <c r="B287" s="302">
        <v>0.51729913187737209</v>
      </c>
      <c r="C287" s="302">
        <v>0.3247298722471102</v>
      </c>
      <c r="D287" s="302">
        <v>0.21344993721100772</v>
      </c>
      <c r="E287" s="302">
        <f t="shared" si="126"/>
        <v>1.0554789413354899</v>
      </c>
      <c r="F287" s="303"/>
      <c r="G287" s="302">
        <v>0.50913993985624806</v>
      </c>
      <c r="H287" s="302">
        <v>0.42178370061433773</v>
      </c>
      <c r="I287" s="302">
        <v>0.15039191488559969</v>
      </c>
      <c r="J287" s="302">
        <f t="shared" si="129"/>
        <v>1.0813155553561855</v>
      </c>
      <c r="K287" s="303"/>
      <c r="L287" s="302">
        <v>0.54268659577434297</v>
      </c>
      <c r="M287" s="302">
        <v>0.53784781374533519</v>
      </c>
      <c r="N287" s="302">
        <v>0.15894056823645883</v>
      </c>
      <c r="O287" s="302">
        <f t="shared" si="128"/>
        <v>1.2394749777561371</v>
      </c>
    </row>
    <row r="288" spans="1:15" s="236" customFormat="1" x14ac:dyDescent="0.2">
      <c r="A288" s="237" t="str">
        <f>name!E$11</f>
        <v>Process, plant and machine operatives</v>
      </c>
      <c r="B288" s="302">
        <v>0.3237171035316091</v>
      </c>
      <c r="C288" s="302">
        <v>0.13183257855855759</v>
      </c>
      <c r="D288" s="302">
        <v>9.08237923368828E-2</v>
      </c>
      <c r="E288" s="302">
        <f t="shared" si="126"/>
        <v>0.54637347442704942</v>
      </c>
      <c r="F288" s="303"/>
      <c r="G288" s="302">
        <v>0.21922912291121155</v>
      </c>
      <c r="H288" s="302">
        <v>0.14275105738825714</v>
      </c>
      <c r="I288" s="302">
        <v>7.9861862595250993E-2</v>
      </c>
      <c r="J288" s="302">
        <f t="shared" si="129"/>
        <v>0.44184204289471962</v>
      </c>
      <c r="K288" s="303"/>
      <c r="L288" s="302">
        <v>0.24186940699029311</v>
      </c>
      <c r="M288" s="302">
        <v>0.24323938270100431</v>
      </c>
      <c r="N288" s="302">
        <v>0.11514862548537706</v>
      </c>
      <c r="O288" s="302">
        <f t="shared" si="128"/>
        <v>0.60025741517667452</v>
      </c>
    </row>
    <row r="289" spans="1:15" s="236" customFormat="1" x14ac:dyDescent="0.2">
      <c r="A289" s="237" t="str">
        <f>name!E$12</f>
        <v>Elementary occupations</v>
      </c>
      <c r="B289" s="302">
        <v>0.5331427314377819</v>
      </c>
      <c r="C289" s="302">
        <v>0.30258104308731176</v>
      </c>
      <c r="D289" s="302">
        <v>0.2024441500291744</v>
      </c>
      <c r="E289" s="302">
        <f t="shared" si="126"/>
        <v>1.0381679245542681</v>
      </c>
      <c r="F289" s="303"/>
      <c r="G289" s="302">
        <v>0.41415798275294896</v>
      </c>
      <c r="H289" s="302">
        <v>0.33033752691751861</v>
      </c>
      <c r="I289" s="302">
        <v>0.15746625336562112</v>
      </c>
      <c r="J289" s="302">
        <f t="shared" si="129"/>
        <v>0.90196176303608866</v>
      </c>
      <c r="K289" s="303"/>
      <c r="L289" s="302">
        <v>0.41252176580762601</v>
      </c>
      <c r="M289" s="302">
        <v>0.35633096165906403</v>
      </c>
      <c r="N289" s="302">
        <v>0.28441274165933783</v>
      </c>
      <c r="O289" s="302">
        <f t="shared" si="128"/>
        <v>1.0532654691260279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17.662924774210541</v>
      </c>
      <c r="C291" s="311">
        <f t="shared" ref="C291:E291" si="130">SUM(C281:C289)</f>
        <v>4.9269440949925896</v>
      </c>
      <c r="D291" s="311">
        <f t="shared" si="130"/>
        <v>7.5641311307968948</v>
      </c>
      <c r="E291" s="311">
        <f t="shared" si="130"/>
        <v>30.154000000000025</v>
      </c>
      <c r="F291" s="311"/>
      <c r="G291" s="311">
        <f t="shared" ref="G291:J291" si="131">SUM(G281:G289)</f>
        <v>19.866404210096917</v>
      </c>
      <c r="H291" s="311">
        <f t="shared" si="131"/>
        <v>6.8034739860870284</v>
      </c>
      <c r="I291" s="311">
        <f t="shared" si="131"/>
        <v>6.7241218038160442</v>
      </c>
      <c r="J291" s="311">
        <f t="shared" si="131"/>
        <v>33.393999999999984</v>
      </c>
      <c r="K291" s="311"/>
      <c r="L291" s="311">
        <f t="shared" ref="L291:O291" si="132">SUM(L281:L289)</f>
        <v>21.398405975359879</v>
      </c>
      <c r="M291" s="311">
        <f t="shared" si="132"/>
        <v>7.8542403349471188</v>
      </c>
      <c r="N291" s="311">
        <f t="shared" si="132"/>
        <v>7.7873536896929574</v>
      </c>
      <c r="O291" s="311">
        <f t="shared" si="132"/>
        <v>37.039999999999957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1.3560245924298173</v>
      </c>
      <c r="C298" s="302">
        <v>0.22467679929615955</v>
      </c>
      <c r="D298" s="302">
        <v>0.44026772976180817</v>
      </c>
      <c r="E298" s="302">
        <f>SUM(B298:D298)</f>
        <v>2.0209691214877852</v>
      </c>
      <c r="F298" s="303"/>
      <c r="G298" s="302">
        <v>1.5440891910254178</v>
      </c>
      <c r="H298" s="302">
        <v>0.30679496666678951</v>
      </c>
      <c r="I298" s="302">
        <v>0.66998961608745522</v>
      </c>
      <c r="J298" s="302">
        <f>SUM(G298:I298)</f>
        <v>2.5208737737796625</v>
      </c>
      <c r="K298" s="303"/>
      <c r="L298" s="302">
        <v>2.0922395268504816</v>
      </c>
      <c r="M298" s="302">
        <v>0.40629135395099769</v>
      </c>
      <c r="N298" s="302">
        <v>0.85285265692770251</v>
      </c>
      <c r="O298" s="302">
        <f>SUM(L298:N298)</f>
        <v>3.3513835377291818</v>
      </c>
    </row>
    <row r="299" spans="1:15" s="236" customFormat="1" x14ac:dyDescent="0.2">
      <c r="A299" s="237" t="str">
        <f>name!E$5</f>
        <v>Professional occupations</v>
      </c>
      <c r="B299" s="302">
        <v>1.4489552188009247</v>
      </c>
      <c r="C299" s="302">
        <v>0.40702969322049409</v>
      </c>
      <c r="D299" s="302">
        <v>0.3098405356489376</v>
      </c>
      <c r="E299" s="302">
        <f t="shared" ref="E299:E306" si="133">SUM(B299:D299)</f>
        <v>2.1658254476703562</v>
      </c>
      <c r="F299" s="303"/>
      <c r="G299" s="302">
        <v>1.8965026039496036</v>
      </c>
      <c r="H299" s="302">
        <v>0.53176987454468572</v>
      </c>
      <c r="I299" s="302">
        <v>0.44119668631652131</v>
      </c>
      <c r="J299" s="302">
        <f t="shared" ref="J299:J301" si="134">SUM(G299:I299)</f>
        <v>2.8694691648108108</v>
      </c>
      <c r="K299" s="303"/>
      <c r="L299" s="302">
        <v>2.8620894510053625</v>
      </c>
      <c r="M299" s="302">
        <v>0.77095249829627888</v>
      </c>
      <c r="N299" s="302">
        <v>0.42566628267724388</v>
      </c>
      <c r="O299" s="302">
        <f t="shared" ref="O299:O306" si="135">SUM(L299:N299)</f>
        <v>4.0587082319788852</v>
      </c>
    </row>
    <row r="300" spans="1:15" s="236" customFormat="1" x14ac:dyDescent="0.2">
      <c r="A300" s="237" t="str">
        <f>name!E$6</f>
        <v>Associate professional occupations</v>
      </c>
      <c r="B300" s="302">
        <v>1.6770875014955977</v>
      </c>
      <c r="C300" s="302">
        <v>0.48494863346864997</v>
      </c>
      <c r="D300" s="302">
        <v>0.8060906251807467</v>
      </c>
      <c r="E300" s="302">
        <f t="shared" si="133"/>
        <v>2.9681267601449948</v>
      </c>
      <c r="F300" s="303"/>
      <c r="G300" s="302">
        <v>1.9802957507500425</v>
      </c>
      <c r="H300" s="302">
        <v>0.55824460165552059</v>
      </c>
      <c r="I300" s="302">
        <v>1.1280379546831096</v>
      </c>
      <c r="J300" s="302">
        <f t="shared" si="134"/>
        <v>3.666578307088673</v>
      </c>
      <c r="K300" s="303"/>
      <c r="L300" s="302">
        <v>2.3865491546711555</v>
      </c>
      <c r="M300" s="302">
        <v>0.74164849851259684</v>
      </c>
      <c r="N300" s="302">
        <v>1.281106938478906</v>
      </c>
      <c r="O300" s="302">
        <f t="shared" si="135"/>
        <v>4.409304591662659</v>
      </c>
    </row>
    <row r="301" spans="1:15" s="236" customFormat="1" x14ac:dyDescent="0.2">
      <c r="A301" s="237" t="str">
        <f>name!E$7</f>
        <v>Administrative and secretarial occupations</v>
      </c>
      <c r="B301" s="302">
        <v>1.1480407590597599</v>
      </c>
      <c r="C301" s="302">
        <v>1.1664616411409419</v>
      </c>
      <c r="D301" s="302">
        <v>0.21900931528000087</v>
      </c>
      <c r="E301" s="302">
        <f t="shared" si="133"/>
        <v>2.533511715480703</v>
      </c>
      <c r="F301" s="303"/>
      <c r="G301" s="302">
        <v>1.2015265987317731</v>
      </c>
      <c r="H301" s="302">
        <v>1.1819956785967465</v>
      </c>
      <c r="I301" s="302">
        <v>0.2887877169714495</v>
      </c>
      <c r="J301" s="302">
        <f t="shared" si="134"/>
        <v>2.6723099942999688</v>
      </c>
      <c r="K301" s="303"/>
      <c r="L301" s="302">
        <v>1.1608895669738299</v>
      </c>
      <c r="M301" s="302">
        <v>1.4847563176241318</v>
      </c>
      <c r="N301" s="302">
        <v>0.35320021245214794</v>
      </c>
      <c r="O301" s="302">
        <f t="shared" si="135"/>
        <v>2.9988460970501101</v>
      </c>
    </row>
    <row r="302" spans="1:15" s="236" customFormat="1" x14ac:dyDescent="0.2">
      <c r="A302" s="237" t="str">
        <f>name!E$8</f>
        <v>Skilled trades occupations</v>
      </c>
      <c r="B302" s="302">
        <v>0.58431540141337512</v>
      </c>
      <c r="C302" s="302">
        <v>0.13249576915754199</v>
      </c>
      <c r="D302" s="302">
        <v>0.31315921581796036</v>
      </c>
      <c r="E302" s="302">
        <f t="shared" si="133"/>
        <v>1.0299703863888774</v>
      </c>
      <c r="F302" s="303"/>
      <c r="G302" s="302">
        <v>0.47249125789916907</v>
      </c>
      <c r="H302" s="302">
        <v>8.5841295730029812E-2</v>
      </c>
      <c r="I302" s="302">
        <v>0.36369449038015689</v>
      </c>
      <c r="J302" s="302">
        <f>SUM(G302:I302)</f>
        <v>0.92202704400935576</v>
      </c>
      <c r="K302" s="303"/>
      <c r="L302" s="302">
        <v>0.55842442587611218</v>
      </c>
      <c r="M302" s="302">
        <v>0.13724036550765811</v>
      </c>
      <c r="N302" s="302">
        <v>0.4232291277914037</v>
      </c>
      <c r="O302" s="302">
        <f t="shared" si="135"/>
        <v>1.1188939191751741</v>
      </c>
    </row>
    <row r="303" spans="1:15" s="236" customFormat="1" x14ac:dyDescent="0.2">
      <c r="A303" s="237" t="str">
        <f>name!E$9</f>
        <v>Caring, leisure and other service occupations</v>
      </c>
      <c r="B303" s="302">
        <v>0.76393865124707283</v>
      </c>
      <c r="C303" s="302">
        <v>0.84308449569696609</v>
      </c>
      <c r="D303" s="302">
        <v>0.32798609926196559</v>
      </c>
      <c r="E303" s="302">
        <f t="shared" si="133"/>
        <v>1.9350092462060047</v>
      </c>
      <c r="F303" s="303"/>
      <c r="G303" s="302">
        <v>0.80861514040003224</v>
      </c>
      <c r="H303" s="302">
        <v>0.78745547513841518</v>
      </c>
      <c r="I303" s="302">
        <v>0.50970492968174363</v>
      </c>
      <c r="J303" s="302">
        <f t="shared" ref="J303:J306" si="136">SUM(G303:I303)</f>
        <v>2.1057755452201912</v>
      </c>
      <c r="K303" s="303"/>
      <c r="L303" s="302">
        <v>1.143983541790943</v>
      </c>
      <c r="M303" s="302">
        <v>0.98545718247214631</v>
      </c>
      <c r="N303" s="302">
        <v>0.67030538516411076</v>
      </c>
      <c r="O303" s="302">
        <f t="shared" si="135"/>
        <v>2.7997461094272</v>
      </c>
    </row>
    <row r="304" spans="1:15" s="236" customFormat="1" x14ac:dyDescent="0.2">
      <c r="A304" s="237" t="str">
        <f>name!E$10</f>
        <v>Sales and customer service occupations</v>
      </c>
      <c r="B304" s="302">
        <v>0.61500991009166095</v>
      </c>
      <c r="C304" s="302">
        <v>0.58654611501705933</v>
      </c>
      <c r="D304" s="302">
        <v>0.15518430212452736</v>
      </c>
      <c r="E304" s="302">
        <f t="shared" si="133"/>
        <v>1.3567403272332477</v>
      </c>
      <c r="F304" s="303"/>
      <c r="G304" s="302">
        <v>0.6224218260320622</v>
      </c>
      <c r="H304" s="302">
        <v>0.5665859201277117</v>
      </c>
      <c r="I304" s="302">
        <v>0.16785915367533222</v>
      </c>
      <c r="J304" s="302">
        <f t="shared" si="136"/>
        <v>1.3568668998351061</v>
      </c>
      <c r="K304" s="303"/>
      <c r="L304" s="302">
        <v>0.82158050185988185</v>
      </c>
      <c r="M304" s="302">
        <v>0.95463204408767288</v>
      </c>
      <c r="N304" s="302">
        <v>0.16834588164908695</v>
      </c>
      <c r="O304" s="302">
        <f t="shared" si="135"/>
        <v>1.9445584275966419</v>
      </c>
    </row>
    <row r="305" spans="1:15" s="236" customFormat="1" x14ac:dyDescent="0.2">
      <c r="A305" s="237" t="str">
        <f>name!E$11</f>
        <v>Process, plant and machine operatives</v>
      </c>
      <c r="B305" s="302">
        <v>0.84188959630639382</v>
      </c>
      <c r="C305" s="302">
        <v>0.29900071869250694</v>
      </c>
      <c r="D305" s="302">
        <v>6.2155135995788584E-2</v>
      </c>
      <c r="E305" s="302">
        <f t="shared" si="133"/>
        <v>1.2030454509946893</v>
      </c>
      <c r="F305" s="303"/>
      <c r="G305" s="302">
        <v>0.67858790795087032</v>
      </c>
      <c r="H305" s="302">
        <v>0.25331842028129115</v>
      </c>
      <c r="I305" s="302">
        <v>9.8129724865015477E-2</v>
      </c>
      <c r="J305" s="302">
        <f t="shared" si="136"/>
        <v>1.0300360530971768</v>
      </c>
      <c r="K305" s="303"/>
      <c r="L305" s="302">
        <v>0.87576745051003979</v>
      </c>
      <c r="M305" s="302">
        <v>0.40789187993416925</v>
      </c>
      <c r="N305" s="302">
        <v>0.13255879315001687</v>
      </c>
      <c r="O305" s="302">
        <f t="shared" si="135"/>
        <v>1.4162181235942259</v>
      </c>
    </row>
    <row r="306" spans="1:15" s="236" customFormat="1" x14ac:dyDescent="0.2">
      <c r="A306" s="237" t="str">
        <f>name!E$12</f>
        <v>Elementary occupations</v>
      </c>
      <c r="B306" s="302">
        <v>3.4431846372415458</v>
      </c>
      <c r="C306" s="302">
        <v>3.1409378464356452</v>
      </c>
      <c r="D306" s="302">
        <v>0.88067906071614577</v>
      </c>
      <c r="E306" s="302">
        <f t="shared" si="133"/>
        <v>7.4648015443933371</v>
      </c>
      <c r="F306" s="303"/>
      <c r="G306" s="302">
        <v>3.0117370926052747</v>
      </c>
      <c r="H306" s="302">
        <v>2.321514898037182</v>
      </c>
      <c r="I306" s="302">
        <v>0.99681122721657534</v>
      </c>
      <c r="J306" s="302">
        <f t="shared" si="136"/>
        <v>6.3300632178590321</v>
      </c>
      <c r="K306" s="303"/>
      <c r="L306" s="302">
        <v>3.900174073211081</v>
      </c>
      <c r="M306" s="302">
        <v>2.200183064591998</v>
      </c>
      <c r="N306" s="302">
        <v>1.5769838239828209</v>
      </c>
      <c r="O306" s="302">
        <f t="shared" si="135"/>
        <v>7.6773409617858999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11.878446268086147</v>
      </c>
      <c r="C308" s="311">
        <f t="shared" ref="C308:E308" si="137">SUM(C298:C306)</f>
        <v>7.285181712125965</v>
      </c>
      <c r="D308" s="311">
        <f t="shared" si="137"/>
        <v>3.5143720197878809</v>
      </c>
      <c r="E308" s="311">
        <f t="shared" si="137"/>
        <v>22.677999999999994</v>
      </c>
      <c r="F308" s="311"/>
      <c r="G308" s="311">
        <f t="shared" ref="G308:J308" si="138">SUM(G298:G306)</f>
        <v>12.216267369344246</v>
      </c>
      <c r="H308" s="311">
        <f t="shared" si="138"/>
        <v>6.5935211307783712</v>
      </c>
      <c r="I308" s="311">
        <f t="shared" si="138"/>
        <v>4.6642114998773589</v>
      </c>
      <c r="J308" s="311">
        <f t="shared" si="138"/>
        <v>23.473999999999979</v>
      </c>
      <c r="K308" s="311"/>
      <c r="L308" s="311">
        <f t="shared" ref="L308:O308" si="139">SUM(L298:L306)</f>
        <v>15.801697692748888</v>
      </c>
      <c r="M308" s="311">
        <f t="shared" si="139"/>
        <v>8.0890532049776507</v>
      </c>
      <c r="N308" s="311">
        <f t="shared" si="139"/>
        <v>5.88424910227344</v>
      </c>
      <c r="O308" s="311">
        <f t="shared" si="139"/>
        <v>29.774999999999984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1.2288188050885782</v>
      </c>
      <c r="C315" s="302">
        <v>0.31144519178822239</v>
      </c>
      <c r="D315" s="302">
        <v>0.12382956165265829</v>
      </c>
      <c r="E315" s="302">
        <f>SUM(B315:D315)</f>
        <v>1.6640935585294589</v>
      </c>
      <c r="F315" s="303"/>
      <c r="G315" s="302">
        <v>1.2495146131061754</v>
      </c>
      <c r="H315" s="302">
        <v>0.38780101993311838</v>
      </c>
      <c r="I315" s="302">
        <v>0.15016788791090532</v>
      </c>
      <c r="J315" s="302">
        <f>SUM(G315:I315)</f>
        <v>1.7874835209501991</v>
      </c>
      <c r="K315" s="303"/>
      <c r="L315" s="302">
        <v>1.1610669017454516</v>
      </c>
      <c r="M315" s="302">
        <v>0.43460021290983597</v>
      </c>
      <c r="N315" s="302">
        <v>0.1611690087086225</v>
      </c>
      <c r="O315" s="302">
        <f>SUM(L315:N315)</f>
        <v>1.75683612336391</v>
      </c>
    </row>
    <row r="316" spans="1:15" s="236" customFormat="1" x14ac:dyDescent="0.2">
      <c r="A316" s="237" t="str">
        <f>name!E$5</f>
        <v>Professional occupations</v>
      </c>
      <c r="B316" s="302">
        <v>2.9444330484000631</v>
      </c>
      <c r="C316" s="302">
        <v>0.93566064007967253</v>
      </c>
      <c r="D316" s="302">
        <v>0.38123342353454015</v>
      </c>
      <c r="E316" s="302">
        <f t="shared" ref="E316:E323" si="140">SUM(B316:D316)</f>
        <v>4.2613271120142757</v>
      </c>
      <c r="F316" s="303"/>
      <c r="G316" s="302">
        <v>3.4363737819153828</v>
      </c>
      <c r="H316" s="302">
        <v>1.0932066576576087</v>
      </c>
      <c r="I316" s="302">
        <v>0.41897707383369376</v>
      </c>
      <c r="J316" s="302">
        <f t="shared" ref="J316:J318" si="141">SUM(G316:I316)</f>
        <v>4.9485575134066853</v>
      </c>
      <c r="K316" s="303"/>
      <c r="L316" s="302">
        <v>3.6820805830901455</v>
      </c>
      <c r="M316" s="302">
        <v>1.3444446864923745</v>
      </c>
      <c r="N316" s="302">
        <v>0.32954939357288743</v>
      </c>
      <c r="O316" s="302">
        <f t="shared" ref="O316:O323" si="142">SUM(L316:N316)</f>
        <v>5.3560746631554075</v>
      </c>
    </row>
    <row r="317" spans="1:15" s="236" customFormat="1" x14ac:dyDescent="0.2">
      <c r="A317" s="237" t="str">
        <f>name!E$6</f>
        <v>Associate professional occupations</v>
      </c>
      <c r="B317" s="302">
        <v>3.4980660011894216</v>
      </c>
      <c r="C317" s="302">
        <v>0.99489500230092731</v>
      </c>
      <c r="D317" s="302">
        <v>0.20739802315368996</v>
      </c>
      <c r="E317" s="302">
        <f t="shared" si="140"/>
        <v>4.7003590266440387</v>
      </c>
      <c r="F317" s="303"/>
      <c r="G317" s="302">
        <v>3.6627174108011578</v>
      </c>
      <c r="H317" s="302">
        <v>0.9816890416762476</v>
      </c>
      <c r="I317" s="302">
        <v>0.17511873308276321</v>
      </c>
      <c r="J317" s="302">
        <f t="shared" si="141"/>
        <v>4.8195251855601677</v>
      </c>
      <c r="K317" s="303"/>
      <c r="L317" s="302">
        <v>3.6236528036045446</v>
      </c>
      <c r="M317" s="302">
        <v>1.0774451741357478</v>
      </c>
      <c r="N317" s="302">
        <v>0.14663965264304721</v>
      </c>
      <c r="O317" s="302">
        <f t="shared" si="142"/>
        <v>4.8477376303833397</v>
      </c>
    </row>
    <row r="318" spans="1:15" s="236" customFormat="1" x14ac:dyDescent="0.2">
      <c r="A318" s="237" t="str">
        <f>name!E$7</f>
        <v>Administrative and secretarial occupations</v>
      </c>
      <c r="B318" s="302">
        <v>2.1530414832884905</v>
      </c>
      <c r="C318" s="302">
        <v>2.4029576572837765</v>
      </c>
      <c r="D318" s="302">
        <v>6.8736404252716876E-2</v>
      </c>
      <c r="E318" s="302">
        <f t="shared" si="140"/>
        <v>4.6247355448249836</v>
      </c>
      <c r="F318" s="303"/>
      <c r="G318" s="302">
        <v>1.9227248016783089</v>
      </c>
      <c r="H318" s="302">
        <v>2.0033325461506077</v>
      </c>
      <c r="I318" s="302">
        <v>5.2917739161756135E-2</v>
      </c>
      <c r="J318" s="302">
        <f t="shared" si="141"/>
        <v>3.978975086990673</v>
      </c>
      <c r="K318" s="303"/>
      <c r="L318" s="302">
        <v>1.0744816213698722</v>
      </c>
      <c r="M318" s="302">
        <v>1.5325659388826061</v>
      </c>
      <c r="N318" s="302">
        <v>4.096101362712621E-2</v>
      </c>
      <c r="O318" s="302">
        <f t="shared" si="142"/>
        <v>2.6480085738796046</v>
      </c>
    </row>
    <row r="319" spans="1:15" s="236" customFormat="1" x14ac:dyDescent="0.2">
      <c r="A319" s="237" t="str">
        <f>name!E$8</f>
        <v>Skilled trades occupations</v>
      </c>
      <c r="B319" s="302">
        <v>0.31272663200440315</v>
      </c>
      <c r="C319" s="302">
        <v>3.5232099327717516E-2</v>
      </c>
      <c r="D319" s="302">
        <v>8.4152554802046392E-2</v>
      </c>
      <c r="E319" s="302">
        <f t="shared" si="140"/>
        <v>0.43211128613416705</v>
      </c>
      <c r="F319" s="303"/>
      <c r="G319" s="302">
        <v>0.22863201801665295</v>
      </c>
      <c r="H319" s="302">
        <v>2.6112408796017696E-2</v>
      </c>
      <c r="I319" s="302">
        <v>7.4216438836053528E-2</v>
      </c>
      <c r="J319" s="302">
        <f>SUM(G319:I319)</f>
        <v>0.32896086564872418</v>
      </c>
      <c r="K319" s="303"/>
      <c r="L319" s="302">
        <v>0.21454104089333209</v>
      </c>
      <c r="M319" s="302">
        <v>5.5600927636836023E-2</v>
      </c>
      <c r="N319" s="302">
        <v>8.1177906095059496E-2</v>
      </c>
      <c r="O319" s="302">
        <f t="shared" si="142"/>
        <v>0.35131987462522762</v>
      </c>
    </row>
    <row r="320" spans="1:15" s="236" customFormat="1" x14ac:dyDescent="0.2">
      <c r="A320" s="237" t="str">
        <f>name!E$9</f>
        <v>Caring, leisure and other service occupations</v>
      </c>
      <c r="B320" s="302">
        <v>0.46756520479793517</v>
      </c>
      <c r="C320" s="302">
        <v>0.56796197465206488</v>
      </c>
      <c r="D320" s="302">
        <v>7.1392388395311507E-2</v>
      </c>
      <c r="E320" s="302">
        <f t="shared" si="140"/>
        <v>1.1069195678453116</v>
      </c>
      <c r="F320" s="303"/>
      <c r="G320" s="302">
        <v>0.42115411947613668</v>
      </c>
      <c r="H320" s="302">
        <v>0.48941935255404917</v>
      </c>
      <c r="I320" s="302">
        <v>6.99194046561709E-2</v>
      </c>
      <c r="J320" s="302">
        <f t="shared" ref="J320:J323" si="143">SUM(G320:I320)</f>
        <v>0.98049287668635676</v>
      </c>
      <c r="K320" s="303"/>
      <c r="L320" s="302">
        <v>0.43706699365083784</v>
      </c>
      <c r="M320" s="302">
        <v>0.50562884512883333</v>
      </c>
      <c r="N320" s="302">
        <v>6.4005197365199232E-2</v>
      </c>
      <c r="O320" s="302">
        <f t="shared" si="142"/>
        <v>1.0067010361448703</v>
      </c>
    </row>
    <row r="321" spans="1:15" s="236" customFormat="1" x14ac:dyDescent="0.2">
      <c r="A321" s="237" t="str">
        <f>name!E$10</f>
        <v>Sales and customer service occupations</v>
      </c>
      <c r="B321" s="302">
        <v>0.22342171446714015</v>
      </c>
      <c r="C321" s="302">
        <v>0.22757865313137671</v>
      </c>
      <c r="D321" s="302">
        <v>2.4496572759819389E-2</v>
      </c>
      <c r="E321" s="302">
        <f t="shared" si="140"/>
        <v>0.47549694035833623</v>
      </c>
      <c r="F321" s="303"/>
      <c r="G321" s="302">
        <v>0.20153357536870031</v>
      </c>
      <c r="H321" s="302">
        <v>0.20711373081609541</v>
      </c>
      <c r="I321" s="302">
        <v>2.4834291780178985E-2</v>
      </c>
      <c r="J321" s="302">
        <f t="shared" si="143"/>
        <v>0.43348159796497471</v>
      </c>
      <c r="K321" s="303"/>
      <c r="L321" s="302">
        <v>0.19851649822548478</v>
      </c>
      <c r="M321" s="302">
        <v>0.25174530600166295</v>
      </c>
      <c r="N321" s="302">
        <v>2.5113678647350299E-2</v>
      </c>
      <c r="O321" s="302">
        <f t="shared" si="142"/>
        <v>0.47537548287449805</v>
      </c>
    </row>
    <row r="322" spans="1:15" s="236" customFormat="1" x14ac:dyDescent="0.2">
      <c r="A322" s="237" t="str">
        <f>name!E$11</f>
        <v>Process, plant and machine operatives</v>
      </c>
      <c r="B322" s="302">
        <v>0.21886657923295155</v>
      </c>
      <c r="C322" s="302">
        <v>9.18696800935246E-2</v>
      </c>
      <c r="D322" s="302">
        <v>1.1305952853547673E-2</v>
      </c>
      <c r="E322" s="302">
        <f t="shared" si="140"/>
        <v>0.32204221218002382</v>
      </c>
      <c r="F322" s="303"/>
      <c r="G322" s="302">
        <v>0.15172367127797923</v>
      </c>
      <c r="H322" s="302">
        <v>6.449180243228736E-2</v>
      </c>
      <c r="I322" s="302">
        <v>1.9911404602722737E-2</v>
      </c>
      <c r="J322" s="302">
        <f t="shared" si="143"/>
        <v>0.23612687831298931</v>
      </c>
      <c r="K322" s="303"/>
      <c r="L322" s="302">
        <v>0.14740447234292692</v>
      </c>
      <c r="M322" s="302">
        <v>8.332155517974256E-2</v>
      </c>
      <c r="N322" s="302">
        <v>3.565510508785321E-2</v>
      </c>
      <c r="O322" s="302">
        <f t="shared" si="142"/>
        <v>0.26638113261052265</v>
      </c>
    </row>
    <row r="323" spans="1:15" s="236" customFormat="1" x14ac:dyDescent="0.2">
      <c r="A323" s="237" t="str">
        <f>name!E$12</f>
        <v>Elementary occupations</v>
      </c>
      <c r="B323" s="302">
        <v>0.34837431324558499</v>
      </c>
      <c r="C323" s="302">
        <v>0.34885215842506001</v>
      </c>
      <c r="D323" s="302">
        <v>1.4688279798736456E-2</v>
      </c>
      <c r="E323" s="302">
        <f t="shared" si="140"/>
        <v>0.71191475146938143</v>
      </c>
      <c r="F323" s="303"/>
      <c r="G323" s="302">
        <v>0.25348392783672874</v>
      </c>
      <c r="H323" s="302">
        <v>0.23382859132240527</v>
      </c>
      <c r="I323" s="302">
        <v>9.5083955320098723E-2</v>
      </c>
      <c r="J323" s="302">
        <f t="shared" si="143"/>
        <v>0.58239647447923271</v>
      </c>
      <c r="K323" s="303"/>
      <c r="L323" s="302">
        <v>0.20469921068470834</v>
      </c>
      <c r="M323" s="302">
        <v>0.18581653856316044</v>
      </c>
      <c r="N323" s="302">
        <v>0.1700497337147209</v>
      </c>
      <c r="O323" s="302">
        <f t="shared" si="142"/>
        <v>0.56056548296258968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11.39531378171457</v>
      </c>
      <c r="C325" s="311">
        <f t="shared" ref="C325:E325" si="144">SUM(C315:C323)</f>
        <v>5.9164530570823421</v>
      </c>
      <c r="D325" s="311">
        <f t="shared" si="144"/>
        <v>0.98723316120306659</v>
      </c>
      <c r="E325" s="311">
        <f t="shared" si="144"/>
        <v>18.298999999999978</v>
      </c>
      <c r="F325" s="311"/>
      <c r="G325" s="311">
        <f t="shared" ref="G325:J325" si="145">SUM(G315:G323)</f>
        <v>11.527857919477222</v>
      </c>
      <c r="H325" s="311">
        <f t="shared" si="145"/>
        <v>5.4869951513384363</v>
      </c>
      <c r="I325" s="311">
        <f t="shared" si="145"/>
        <v>1.0811469291843432</v>
      </c>
      <c r="J325" s="311">
        <f t="shared" si="145"/>
        <v>18.096000000000004</v>
      </c>
      <c r="K325" s="311"/>
      <c r="L325" s="311">
        <f t="shared" ref="L325:O325" si="146">SUM(L315:L323)</f>
        <v>10.743510125607305</v>
      </c>
      <c r="M325" s="311">
        <f t="shared" si="146"/>
        <v>5.4711691849307993</v>
      </c>
      <c r="N325" s="311">
        <f t="shared" si="146"/>
        <v>1.0543206894618664</v>
      </c>
      <c r="O325" s="311">
        <f t="shared" si="146"/>
        <v>17.26899999999997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0.37983041410821139</v>
      </c>
      <c r="C332" s="302">
        <v>0.1995480414123342</v>
      </c>
      <c r="D332" s="302">
        <v>0.18978787836492472</v>
      </c>
      <c r="E332" s="302">
        <f>SUM(B332:D332)</f>
        <v>0.76916633388547029</v>
      </c>
      <c r="F332" s="303"/>
      <c r="G332" s="302">
        <v>0.39340476243396649</v>
      </c>
      <c r="H332" s="302">
        <v>0.27645441026556322</v>
      </c>
      <c r="I332" s="302">
        <v>0.17355488264602437</v>
      </c>
      <c r="J332" s="302">
        <f>SUM(G332:I332)</f>
        <v>0.84341405534555414</v>
      </c>
      <c r="K332" s="303"/>
      <c r="L332" s="302">
        <v>0.42154655095742261</v>
      </c>
      <c r="M332" s="302">
        <v>0.34074969754756068</v>
      </c>
      <c r="N332" s="302">
        <v>0.18348346804228421</v>
      </c>
      <c r="O332" s="302">
        <f>SUM(L332:N332)</f>
        <v>0.94577971654726756</v>
      </c>
    </row>
    <row r="333" spans="1:15" s="236" customFormat="1" x14ac:dyDescent="0.2">
      <c r="A333" s="237" t="str">
        <f>name!E$5</f>
        <v>Professional occupations</v>
      </c>
      <c r="B333" s="302">
        <v>8.5072985572168012</v>
      </c>
      <c r="C333" s="302">
        <v>5.7084848713098246</v>
      </c>
      <c r="D333" s="302">
        <v>1.4491645161602018</v>
      </c>
      <c r="E333" s="302">
        <f t="shared" ref="E333:E340" si="147">SUM(B333:D333)</f>
        <v>15.664947944686828</v>
      </c>
      <c r="F333" s="303"/>
      <c r="G333" s="302">
        <v>9.4238640311177591</v>
      </c>
      <c r="H333" s="302">
        <v>6.6912928147103461</v>
      </c>
      <c r="I333" s="302">
        <v>1.616136315823604</v>
      </c>
      <c r="J333" s="302">
        <f t="shared" ref="J333:J335" si="148">SUM(G333:I333)</f>
        <v>17.731293161651706</v>
      </c>
      <c r="K333" s="303"/>
      <c r="L333" s="302">
        <v>10.534111085674258</v>
      </c>
      <c r="M333" s="302">
        <v>8.4712339631322262</v>
      </c>
      <c r="N333" s="302">
        <v>1.7392249906227097</v>
      </c>
      <c r="O333" s="302">
        <f t="shared" ref="O333:O340" si="149">SUM(L333:N333)</f>
        <v>20.744570039429192</v>
      </c>
    </row>
    <row r="334" spans="1:15" s="236" customFormat="1" x14ac:dyDescent="0.2">
      <c r="A334" s="237" t="str">
        <f>name!E$6</f>
        <v>Associate professional occupations</v>
      </c>
      <c r="B334" s="302">
        <v>0.81669329213710451</v>
      </c>
      <c r="C334" s="302">
        <v>1.0575300804220902</v>
      </c>
      <c r="D334" s="302">
        <v>0.61178017557770903</v>
      </c>
      <c r="E334" s="302">
        <f t="shared" si="147"/>
        <v>2.4860035481369041</v>
      </c>
      <c r="F334" s="303"/>
      <c r="G334" s="302">
        <v>0.89900082745378773</v>
      </c>
      <c r="H334" s="302">
        <v>1.2384772564910393</v>
      </c>
      <c r="I334" s="302">
        <v>0.47336965594449371</v>
      </c>
      <c r="J334" s="302">
        <f t="shared" si="148"/>
        <v>2.6108477398893206</v>
      </c>
      <c r="K334" s="303"/>
      <c r="L334" s="302">
        <v>0.84654723572447577</v>
      </c>
      <c r="M334" s="302">
        <v>1.2891564364042549</v>
      </c>
      <c r="N334" s="302">
        <v>0.50368397568480694</v>
      </c>
      <c r="O334" s="302">
        <f t="shared" si="149"/>
        <v>2.6393876478135376</v>
      </c>
    </row>
    <row r="335" spans="1:15" s="236" customFormat="1" x14ac:dyDescent="0.2">
      <c r="A335" s="237" t="str">
        <f>name!E$7</f>
        <v>Administrative and secretarial occupations</v>
      </c>
      <c r="B335" s="302">
        <v>0.46259339708631586</v>
      </c>
      <c r="C335" s="302">
        <v>1.064351664999668</v>
      </c>
      <c r="D335" s="302">
        <v>6.5555635397083215E-2</v>
      </c>
      <c r="E335" s="302">
        <f t="shared" si="147"/>
        <v>1.5925006974830671</v>
      </c>
      <c r="F335" s="303"/>
      <c r="G335" s="302">
        <v>0.42417296025319373</v>
      </c>
      <c r="H335" s="302">
        <v>1.0074541198519138</v>
      </c>
      <c r="I335" s="302">
        <v>5.8825484128188353E-2</v>
      </c>
      <c r="J335" s="302">
        <f t="shared" si="148"/>
        <v>1.490452564233296</v>
      </c>
      <c r="K335" s="303"/>
      <c r="L335" s="302">
        <v>0.24521688155521565</v>
      </c>
      <c r="M335" s="302">
        <v>0.44376128276939192</v>
      </c>
      <c r="N335" s="302">
        <v>3.889877171991421E-2</v>
      </c>
      <c r="O335" s="302">
        <f t="shared" si="149"/>
        <v>0.72787693604452175</v>
      </c>
    </row>
    <row r="336" spans="1:15" s="236" customFormat="1" x14ac:dyDescent="0.2">
      <c r="A336" s="237" t="str">
        <f>name!E$8</f>
        <v>Skilled trades occupations</v>
      </c>
      <c r="B336" s="302">
        <v>0.23174955756391871</v>
      </c>
      <c r="C336" s="302">
        <v>0.16711180220908797</v>
      </c>
      <c r="D336" s="302">
        <v>3.7675843849197449E-2</v>
      </c>
      <c r="E336" s="302">
        <f t="shared" si="147"/>
        <v>0.43653720362220416</v>
      </c>
      <c r="F336" s="303"/>
      <c r="G336" s="302">
        <v>0.17300542043435135</v>
      </c>
      <c r="H336" s="302">
        <v>0.12350720709394869</v>
      </c>
      <c r="I336" s="302">
        <v>3.0465808429756863E-2</v>
      </c>
      <c r="J336" s="302">
        <f>SUM(G336:I336)</f>
        <v>0.32697843595805692</v>
      </c>
      <c r="K336" s="303"/>
      <c r="L336" s="302">
        <v>0.12542444130494221</v>
      </c>
      <c r="M336" s="302">
        <v>6.5738707375642344E-2</v>
      </c>
      <c r="N336" s="302">
        <v>5.7630226061809849E-2</v>
      </c>
      <c r="O336" s="302">
        <f t="shared" si="149"/>
        <v>0.24879337474239438</v>
      </c>
    </row>
    <row r="337" spans="1:15" s="236" customFormat="1" x14ac:dyDescent="0.2">
      <c r="A337" s="237" t="str">
        <f>name!E$9</f>
        <v>Caring, leisure and other service occupations</v>
      </c>
      <c r="B337" s="302">
        <v>2.459100132612813</v>
      </c>
      <c r="C337" s="302">
        <v>4.5090966911774526</v>
      </c>
      <c r="D337" s="302">
        <v>0.16198409345514006</v>
      </c>
      <c r="E337" s="302">
        <f t="shared" si="147"/>
        <v>7.1301809172454051</v>
      </c>
      <c r="F337" s="303"/>
      <c r="G337" s="302">
        <v>2.389784920899555</v>
      </c>
      <c r="H337" s="302">
        <v>4.5491017988301259</v>
      </c>
      <c r="I337" s="302">
        <v>0.18847547728214295</v>
      </c>
      <c r="J337" s="302">
        <f t="shared" ref="J337:J340" si="150">SUM(G337:I337)</f>
        <v>7.1273621970118235</v>
      </c>
      <c r="K337" s="303"/>
      <c r="L337" s="302">
        <v>3.0561866946106444</v>
      </c>
      <c r="M337" s="302">
        <v>4.5612843483399415</v>
      </c>
      <c r="N337" s="302">
        <v>0.30147467595793959</v>
      </c>
      <c r="O337" s="302">
        <f t="shared" si="149"/>
        <v>7.9189457189085246</v>
      </c>
    </row>
    <row r="338" spans="1:15" s="236" customFormat="1" x14ac:dyDescent="0.2">
      <c r="A338" s="237" t="str">
        <f>name!E$10</f>
        <v>Sales and customer service occupations</v>
      </c>
      <c r="B338" s="302">
        <v>5.0079269331042411E-2</v>
      </c>
      <c r="C338" s="302">
        <v>8.6932913175705021E-2</v>
      </c>
      <c r="D338" s="302">
        <v>3.1668562453370727E-2</v>
      </c>
      <c r="E338" s="302">
        <f t="shared" si="147"/>
        <v>0.16868074496011815</v>
      </c>
      <c r="F338" s="303"/>
      <c r="G338" s="302">
        <v>4.5890433515768651E-2</v>
      </c>
      <c r="H338" s="302">
        <v>8.3061433796673384E-2</v>
      </c>
      <c r="I338" s="302">
        <v>1.9157284710727442E-2</v>
      </c>
      <c r="J338" s="302">
        <f t="shared" si="150"/>
        <v>0.14810915202316949</v>
      </c>
      <c r="K338" s="303"/>
      <c r="L338" s="302">
        <v>4.999896379029025E-2</v>
      </c>
      <c r="M338" s="302">
        <v>7.1582324900753294E-2</v>
      </c>
      <c r="N338" s="302">
        <v>2.2258195789182578E-2</v>
      </c>
      <c r="O338" s="302">
        <f t="shared" si="149"/>
        <v>0.14383948448022613</v>
      </c>
    </row>
    <row r="339" spans="1:15" s="236" customFormat="1" x14ac:dyDescent="0.2">
      <c r="A339" s="237" t="str">
        <f>name!E$11</f>
        <v>Process, plant and machine operatives</v>
      </c>
      <c r="B339" s="302">
        <v>3.9249899211961065E-2</v>
      </c>
      <c r="C339" s="302">
        <v>7.7795686920504856E-2</v>
      </c>
      <c r="D339" s="302">
        <v>0.42486133342832239</v>
      </c>
      <c r="E339" s="302">
        <f t="shared" si="147"/>
        <v>0.54190691956078829</v>
      </c>
      <c r="F339" s="303"/>
      <c r="G339" s="302">
        <v>2.8962232608053817E-2</v>
      </c>
      <c r="H339" s="302">
        <v>5.7944118866514696E-2</v>
      </c>
      <c r="I339" s="302">
        <v>0.30647048971748925</v>
      </c>
      <c r="J339" s="302">
        <f t="shared" si="150"/>
        <v>0.39337684119205774</v>
      </c>
      <c r="K339" s="303"/>
      <c r="L339" s="302">
        <v>3.2591942171571263E-2</v>
      </c>
      <c r="M339" s="302">
        <v>6.5143609750655404E-2</v>
      </c>
      <c r="N339" s="302">
        <v>0.33551885784318519</v>
      </c>
      <c r="O339" s="302">
        <f t="shared" si="149"/>
        <v>0.43325440976541185</v>
      </c>
    </row>
    <row r="340" spans="1:15" s="236" customFormat="1" x14ac:dyDescent="0.2">
      <c r="A340" s="237" t="str">
        <f>name!E$12</f>
        <v>Elementary occupations</v>
      </c>
      <c r="B340" s="302">
        <v>0.31872258168405265</v>
      </c>
      <c r="C340" s="302">
        <v>1.6739055727611007</v>
      </c>
      <c r="D340" s="302">
        <v>8.4475359740992916E-3</v>
      </c>
      <c r="E340" s="302">
        <f t="shared" si="147"/>
        <v>2.0010756904192526</v>
      </c>
      <c r="F340" s="303"/>
      <c r="G340" s="302">
        <v>0.27005636290230212</v>
      </c>
      <c r="H340" s="302">
        <v>1.2966075449134102</v>
      </c>
      <c r="I340" s="302">
        <v>3.5019448792944535E-3</v>
      </c>
      <c r="J340" s="302">
        <f t="shared" si="150"/>
        <v>1.5701658526950069</v>
      </c>
      <c r="K340" s="303"/>
      <c r="L340" s="302">
        <v>0.36861878786543695</v>
      </c>
      <c r="M340" s="302">
        <v>0.5492916094699607</v>
      </c>
      <c r="N340" s="302">
        <v>5.6422749335145479E-3</v>
      </c>
      <c r="O340" s="302">
        <f t="shared" si="149"/>
        <v>0.92355267226891224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13.265317100952222</v>
      </c>
      <c r="C342" s="311">
        <f t="shared" ref="C342:E342" si="151">SUM(C332:C340)</f>
        <v>14.544757324387767</v>
      </c>
      <c r="D342" s="311">
        <f t="shared" si="151"/>
        <v>2.980925574660048</v>
      </c>
      <c r="E342" s="311">
        <f t="shared" si="151"/>
        <v>30.791000000000036</v>
      </c>
      <c r="F342" s="311"/>
      <c r="G342" s="311">
        <f t="shared" ref="G342:J342" si="152">SUM(G332:G340)</f>
        <v>14.048141951618739</v>
      </c>
      <c r="H342" s="311">
        <f t="shared" si="152"/>
        <v>15.323900704819536</v>
      </c>
      <c r="I342" s="311">
        <f t="shared" si="152"/>
        <v>2.8699573435617212</v>
      </c>
      <c r="J342" s="311">
        <f t="shared" si="152"/>
        <v>32.241999999999997</v>
      </c>
      <c r="K342" s="311"/>
      <c r="L342" s="311">
        <f t="shared" ref="L342:O342" si="153">SUM(L332:L340)</f>
        <v>15.680242583654257</v>
      </c>
      <c r="M342" s="311">
        <f t="shared" si="153"/>
        <v>15.857941979690388</v>
      </c>
      <c r="N342" s="311">
        <f t="shared" si="153"/>
        <v>3.1878154366553471</v>
      </c>
      <c r="O342" s="311">
        <f t="shared" si="153"/>
        <v>34.725999999999985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1.339455654292657</v>
      </c>
      <c r="C349" s="302">
        <v>0.6334582826989229</v>
      </c>
      <c r="D349" s="302">
        <v>0.3858113530588349</v>
      </c>
      <c r="E349" s="302">
        <f>SUM(B349:D349)</f>
        <v>2.358725290050415</v>
      </c>
      <c r="F349" s="303"/>
      <c r="G349" s="302">
        <v>1.3970587627948097</v>
      </c>
      <c r="H349" s="302">
        <v>0.79933902547726277</v>
      </c>
      <c r="I349" s="302">
        <v>0.48236967919599172</v>
      </c>
      <c r="J349" s="302">
        <f>SUM(G349:I349)</f>
        <v>2.6787674674680644</v>
      </c>
      <c r="K349" s="303"/>
      <c r="L349" s="302">
        <v>1.8619390198777559</v>
      </c>
      <c r="M349" s="302">
        <v>1.120507668222541</v>
      </c>
      <c r="N349" s="302">
        <v>0.56981491089876513</v>
      </c>
      <c r="O349" s="302">
        <f>SUM(L349:N349)</f>
        <v>3.5522615989990625</v>
      </c>
    </row>
    <row r="350" spans="1:15" s="236" customFormat="1" x14ac:dyDescent="0.2">
      <c r="A350" s="237" t="str">
        <f>name!E$5</f>
        <v>Professional occupations</v>
      </c>
      <c r="B350" s="302">
        <v>9.1501334238293879</v>
      </c>
      <c r="C350" s="302">
        <v>5.5239324426532281</v>
      </c>
      <c r="D350" s="302">
        <v>2.0765704152491877</v>
      </c>
      <c r="E350" s="302">
        <f t="shared" ref="E350:E357" si="154">SUM(B350:D350)</f>
        <v>16.750636281731804</v>
      </c>
      <c r="F350" s="303"/>
      <c r="G350" s="302">
        <v>10.286040315186144</v>
      </c>
      <c r="H350" s="302">
        <v>6.200518471660593</v>
      </c>
      <c r="I350" s="302">
        <v>2.1215460096316012</v>
      </c>
      <c r="J350" s="302">
        <f t="shared" ref="J350:J352" si="155">SUM(G350:I350)</f>
        <v>18.608104796478337</v>
      </c>
      <c r="K350" s="303"/>
      <c r="L350" s="302">
        <v>14.26479950731061</v>
      </c>
      <c r="M350" s="302">
        <v>8.2376991589416502</v>
      </c>
      <c r="N350" s="302">
        <v>2.6295817831542863</v>
      </c>
      <c r="O350" s="302">
        <f t="shared" ref="O350:O357" si="156">SUM(L350:N350)</f>
        <v>25.132080449406544</v>
      </c>
    </row>
    <row r="351" spans="1:15" s="236" customFormat="1" x14ac:dyDescent="0.2">
      <c r="A351" s="237" t="str">
        <f>name!E$6</f>
        <v>Associate professional occupations</v>
      </c>
      <c r="B351" s="302">
        <v>3.451895599459375</v>
      </c>
      <c r="C351" s="302">
        <v>2.8809903961190475</v>
      </c>
      <c r="D351" s="302">
        <v>0.93986307376078104</v>
      </c>
      <c r="E351" s="302">
        <f t="shared" si="154"/>
        <v>7.2727490693392038</v>
      </c>
      <c r="F351" s="303"/>
      <c r="G351" s="302">
        <v>3.7645915228519873</v>
      </c>
      <c r="H351" s="302">
        <v>3.1839878301280029</v>
      </c>
      <c r="I351" s="302">
        <v>0.68965030287632445</v>
      </c>
      <c r="J351" s="302">
        <f t="shared" si="155"/>
        <v>7.638229655856315</v>
      </c>
      <c r="K351" s="303"/>
      <c r="L351" s="302">
        <v>4.6512243228714434</v>
      </c>
      <c r="M351" s="302">
        <v>3.6938871271754716</v>
      </c>
      <c r="N351" s="302">
        <v>0.98812364416676446</v>
      </c>
      <c r="O351" s="302">
        <f t="shared" si="156"/>
        <v>9.3332350942136788</v>
      </c>
    </row>
    <row r="352" spans="1:15" s="236" customFormat="1" x14ac:dyDescent="0.2">
      <c r="A352" s="237" t="str">
        <f>name!E$7</f>
        <v>Administrative and secretarial occupations</v>
      </c>
      <c r="B352" s="302">
        <v>1.6812175386036756</v>
      </c>
      <c r="C352" s="302">
        <v>2.6836819866673967</v>
      </c>
      <c r="D352" s="302">
        <v>0.19415586119700162</v>
      </c>
      <c r="E352" s="302">
        <f t="shared" si="154"/>
        <v>4.5590553864680743</v>
      </c>
      <c r="F352" s="303"/>
      <c r="G352" s="302">
        <v>1.5588638807863682</v>
      </c>
      <c r="H352" s="302">
        <v>2.2987820073740997</v>
      </c>
      <c r="I352" s="302">
        <v>0.11370136854223627</v>
      </c>
      <c r="J352" s="302">
        <f t="shared" si="155"/>
        <v>3.9713472567027037</v>
      </c>
      <c r="K352" s="303"/>
      <c r="L352" s="302">
        <v>1.39461527826869</v>
      </c>
      <c r="M352" s="302">
        <v>1.1075337542076007</v>
      </c>
      <c r="N352" s="302">
        <v>8.8365279806565541E-2</v>
      </c>
      <c r="O352" s="302">
        <f t="shared" si="156"/>
        <v>2.5905143122828562</v>
      </c>
    </row>
    <row r="353" spans="1:15" s="236" customFormat="1" x14ac:dyDescent="0.2">
      <c r="A353" s="237" t="str">
        <f>name!E$8</f>
        <v>Skilled trades occupations</v>
      </c>
      <c r="B353" s="302">
        <v>0.24153024004339438</v>
      </c>
      <c r="C353" s="302">
        <v>0.31893290771475613</v>
      </c>
      <c r="D353" s="302">
        <v>0.15447565224492363</v>
      </c>
      <c r="E353" s="302">
        <f t="shared" si="154"/>
        <v>0.71493880000307419</v>
      </c>
      <c r="F353" s="303"/>
      <c r="G353" s="302">
        <v>0.17689981999911925</v>
      </c>
      <c r="H353" s="302">
        <v>0.21591700317379367</v>
      </c>
      <c r="I353" s="302">
        <v>0.16726697784393219</v>
      </c>
      <c r="J353" s="302">
        <f>SUM(G353:I353)</f>
        <v>0.56008380101684507</v>
      </c>
      <c r="K353" s="303"/>
      <c r="L353" s="302">
        <v>0.1315714955958002</v>
      </c>
      <c r="M353" s="302">
        <v>0.20221171514561923</v>
      </c>
      <c r="N353" s="302">
        <v>0.19276662192163657</v>
      </c>
      <c r="O353" s="302">
        <f t="shared" si="156"/>
        <v>0.52654983266305599</v>
      </c>
    </row>
    <row r="354" spans="1:15" s="236" customFormat="1" x14ac:dyDescent="0.2">
      <c r="A354" s="237" t="str">
        <f>name!E$9</f>
        <v>Caring, leisure and other service occupations</v>
      </c>
      <c r="B354" s="302">
        <v>7.6225682579474459</v>
      </c>
      <c r="C354" s="302">
        <v>9.8957439378209529</v>
      </c>
      <c r="D354" s="302">
        <v>1.8616765293998261</v>
      </c>
      <c r="E354" s="302">
        <f t="shared" si="154"/>
        <v>19.379988725168225</v>
      </c>
      <c r="F354" s="303"/>
      <c r="G354" s="302">
        <v>7.6077708777544535</v>
      </c>
      <c r="H354" s="302">
        <v>9.1309409083374593</v>
      </c>
      <c r="I354" s="302">
        <v>1.5375600907701235</v>
      </c>
      <c r="J354" s="302">
        <f t="shared" ref="J354:J357" si="157">SUM(G354:I354)</f>
        <v>18.276271876862037</v>
      </c>
      <c r="K354" s="303"/>
      <c r="L354" s="302">
        <v>9.7752677305991362</v>
      </c>
      <c r="M354" s="302">
        <v>10.92374047839224</v>
      </c>
      <c r="N354" s="302">
        <v>2.0397074763023277</v>
      </c>
      <c r="O354" s="302">
        <f t="shared" si="156"/>
        <v>22.738715685293705</v>
      </c>
    </row>
    <row r="355" spans="1:15" s="236" customFormat="1" x14ac:dyDescent="0.2">
      <c r="A355" s="237" t="str">
        <f>name!E$10</f>
        <v>Sales and customer service occupations</v>
      </c>
      <c r="B355" s="302">
        <v>0.2728431947496644</v>
      </c>
      <c r="C355" s="302">
        <v>0.35540743208044828</v>
      </c>
      <c r="D355" s="302">
        <v>7.3970597183367015E-2</v>
      </c>
      <c r="E355" s="302">
        <f t="shared" si="154"/>
        <v>0.70222122401347975</v>
      </c>
      <c r="F355" s="303"/>
      <c r="G355" s="302">
        <v>0.24997463864376743</v>
      </c>
      <c r="H355" s="302">
        <v>0.30483438386313333</v>
      </c>
      <c r="I355" s="302">
        <v>4.5651590460800855E-2</v>
      </c>
      <c r="J355" s="302">
        <f t="shared" si="157"/>
        <v>0.60046061296770159</v>
      </c>
      <c r="K355" s="303"/>
      <c r="L355" s="302">
        <v>0.31776510544712094</v>
      </c>
      <c r="M355" s="302">
        <v>0.35864246754599699</v>
      </c>
      <c r="N355" s="302">
        <v>6.5662763669972909E-2</v>
      </c>
      <c r="O355" s="302">
        <f t="shared" si="156"/>
        <v>0.74207033666309086</v>
      </c>
    </row>
    <row r="356" spans="1:15" s="236" customFormat="1" x14ac:dyDescent="0.2">
      <c r="A356" s="237" t="str">
        <f>name!E$11</f>
        <v>Process, plant and machine operatives</v>
      </c>
      <c r="B356" s="302">
        <v>7.5813363535374378E-2</v>
      </c>
      <c r="C356" s="302">
        <v>0.29833214659770707</v>
      </c>
      <c r="D356" s="302">
        <v>2.9244899265550885E-2</v>
      </c>
      <c r="E356" s="302">
        <f t="shared" si="154"/>
        <v>0.40339040939863235</v>
      </c>
      <c r="F356" s="303"/>
      <c r="G356" s="302">
        <v>5.3832442985102057E-2</v>
      </c>
      <c r="H356" s="302">
        <v>0.21971022767870624</v>
      </c>
      <c r="I356" s="302">
        <v>3.4035281303503286E-2</v>
      </c>
      <c r="J356" s="302">
        <f t="shared" si="157"/>
        <v>0.30757795196731158</v>
      </c>
      <c r="K356" s="303"/>
      <c r="L356" s="302">
        <v>3.7510289021990502E-2</v>
      </c>
      <c r="M356" s="302">
        <v>0.23253524570869932</v>
      </c>
      <c r="N356" s="302">
        <v>3.400120869098356E-2</v>
      </c>
      <c r="O356" s="302">
        <f t="shared" si="156"/>
        <v>0.30404674342167337</v>
      </c>
    </row>
    <row r="357" spans="1:15" s="236" customFormat="1" x14ac:dyDescent="0.2">
      <c r="A357" s="237" t="str">
        <f>name!E$12</f>
        <v>Elementary occupations</v>
      </c>
      <c r="B357" s="302">
        <v>0.3947415909555464</v>
      </c>
      <c r="C357" s="302">
        <v>1.3513070717588727</v>
      </c>
      <c r="D357" s="302">
        <v>8.6246151112625194E-2</v>
      </c>
      <c r="E357" s="302">
        <f t="shared" si="154"/>
        <v>1.8322948138270441</v>
      </c>
      <c r="F357" s="303"/>
      <c r="G357" s="302">
        <v>0.31862254287993658</v>
      </c>
      <c r="H357" s="302">
        <v>0.91954433132526814</v>
      </c>
      <c r="I357" s="302">
        <v>3.9989706475428259E-2</v>
      </c>
      <c r="J357" s="302">
        <f t="shared" si="157"/>
        <v>1.278156580680633</v>
      </c>
      <c r="K357" s="303"/>
      <c r="L357" s="302">
        <v>0.39197811326995852</v>
      </c>
      <c r="M357" s="302">
        <v>0.40027192678878343</v>
      </c>
      <c r="N357" s="302">
        <v>0.11327590699758619</v>
      </c>
      <c r="O357" s="302">
        <f t="shared" si="156"/>
        <v>0.90552594705632816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24.230198863416522</v>
      </c>
      <c r="C359" s="311">
        <f t="shared" ref="C359:E359" si="158">SUM(C349:C357)</f>
        <v>23.941786604111332</v>
      </c>
      <c r="D359" s="311">
        <f t="shared" si="158"/>
        <v>5.8020145324720982</v>
      </c>
      <c r="E359" s="311">
        <f t="shared" si="158"/>
        <v>53.973999999999947</v>
      </c>
      <c r="F359" s="311"/>
      <c r="G359" s="311">
        <f t="shared" ref="G359:J359" si="159">SUM(G349:G357)</f>
        <v>25.413654803881684</v>
      </c>
      <c r="H359" s="311">
        <f t="shared" si="159"/>
        <v>23.273574189018319</v>
      </c>
      <c r="I359" s="311">
        <f t="shared" si="159"/>
        <v>5.2317710070999413</v>
      </c>
      <c r="J359" s="311">
        <f t="shared" si="159"/>
        <v>53.91899999999994</v>
      </c>
      <c r="K359" s="311"/>
      <c r="L359" s="311">
        <f t="shared" ref="L359:O359" si="160">SUM(L349:L357)</f>
        <v>32.826670862262503</v>
      </c>
      <c r="M359" s="311">
        <f t="shared" si="160"/>
        <v>26.277029542128606</v>
      </c>
      <c r="N359" s="311">
        <f t="shared" si="160"/>
        <v>6.7212995956088895</v>
      </c>
      <c r="O359" s="311">
        <f t="shared" si="160"/>
        <v>65.825000000000017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0.4646004939999468</v>
      </c>
      <c r="C366" s="302">
        <v>0.13109956083736446</v>
      </c>
      <c r="D366" s="302">
        <v>0.36371337384271157</v>
      </c>
      <c r="E366" s="302">
        <f>SUM(B366:D366)</f>
        <v>0.95941342868002288</v>
      </c>
      <c r="F366" s="303"/>
      <c r="G366" s="302">
        <v>0.53524535663432171</v>
      </c>
      <c r="H366" s="302">
        <v>0.21228402557463932</v>
      </c>
      <c r="I366" s="302">
        <v>0.38006782433360004</v>
      </c>
      <c r="J366" s="302">
        <f>SUM(G366:I366)</f>
        <v>1.127597206542561</v>
      </c>
      <c r="K366" s="303"/>
      <c r="L366" s="302">
        <v>0.73654377144510885</v>
      </c>
      <c r="M366" s="302">
        <v>0.39603108592499081</v>
      </c>
      <c r="N366" s="302">
        <v>0.57121801759440094</v>
      </c>
      <c r="O366" s="302">
        <f>SUM(L366:N366)</f>
        <v>1.7037928749645008</v>
      </c>
    </row>
    <row r="367" spans="1:15" s="236" customFormat="1" x14ac:dyDescent="0.2">
      <c r="A367" s="237" t="str">
        <f>name!E$5</f>
        <v>Professional occupations</v>
      </c>
      <c r="B367" s="302">
        <v>0.6683755359343857</v>
      </c>
      <c r="C367" s="302">
        <v>0.34608472106226212</v>
      </c>
      <c r="D367" s="302">
        <v>0.72128777145558842</v>
      </c>
      <c r="E367" s="302">
        <f t="shared" ref="E367:E374" si="161">SUM(B367:D367)</f>
        <v>1.7357480284522362</v>
      </c>
      <c r="F367" s="303"/>
      <c r="G367" s="302">
        <v>0.78941191049117443</v>
      </c>
      <c r="H367" s="302">
        <v>0.5545792168287984</v>
      </c>
      <c r="I367" s="302">
        <v>0.68921288134935521</v>
      </c>
      <c r="J367" s="302">
        <f t="shared" ref="J367:J369" si="162">SUM(G367:I367)</f>
        <v>2.0332040086693279</v>
      </c>
      <c r="K367" s="303"/>
      <c r="L367" s="302">
        <v>1.1208048886911703</v>
      </c>
      <c r="M367" s="302">
        <v>0.97046706052928589</v>
      </c>
      <c r="N367" s="302">
        <v>0.79292082134550534</v>
      </c>
      <c r="O367" s="302">
        <f t="shared" ref="O367:O374" si="163">SUM(L367:N367)</f>
        <v>2.8841927705659618</v>
      </c>
    </row>
    <row r="368" spans="1:15" s="236" customFormat="1" x14ac:dyDescent="0.2">
      <c r="A368" s="237" t="str">
        <f>name!E$6</f>
        <v>Associate professional occupations</v>
      </c>
      <c r="B368" s="302">
        <v>0.7054302188605287</v>
      </c>
      <c r="C368" s="302">
        <v>0.68983320802412029</v>
      </c>
      <c r="D368" s="302">
        <v>2.4064700364138498</v>
      </c>
      <c r="E368" s="302">
        <f t="shared" si="161"/>
        <v>3.8017334632984987</v>
      </c>
      <c r="F368" s="303"/>
      <c r="G368" s="302">
        <v>0.79844915129969618</v>
      </c>
      <c r="H368" s="302">
        <v>0.87663837869909589</v>
      </c>
      <c r="I368" s="302">
        <v>2.361168134021626</v>
      </c>
      <c r="J368" s="302">
        <f t="shared" si="162"/>
        <v>4.0362556640204179</v>
      </c>
      <c r="K368" s="303"/>
      <c r="L368" s="302">
        <v>0.96239252771107886</v>
      </c>
      <c r="M368" s="302">
        <v>1.3232868524408044</v>
      </c>
      <c r="N368" s="302">
        <v>3.1288381549597548</v>
      </c>
      <c r="O368" s="302">
        <f t="shared" si="163"/>
        <v>5.4145175351116386</v>
      </c>
    </row>
    <row r="369" spans="1:15" s="236" customFormat="1" x14ac:dyDescent="0.2">
      <c r="A369" s="237" t="str">
        <f>name!E$7</f>
        <v>Administrative and secretarial occupations</v>
      </c>
      <c r="B369" s="302">
        <v>0.39591570678397714</v>
      </c>
      <c r="C369" s="302">
        <v>0.71651063242392388</v>
      </c>
      <c r="D369" s="302">
        <v>7.1484610222109737E-2</v>
      </c>
      <c r="E369" s="302">
        <f t="shared" si="161"/>
        <v>1.1839109494300109</v>
      </c>
      <c r="F369" s="303"/>
      <c r="G369" s="302">
        <v>0.31650489550799854</v>
      </c>
      <c r="H369" s="302">
        <v>0.7425498959740745</v>
      </c>
      <c r="I369" s="302">
        <v>5.9567517462279777E-2</v>
      </c>
      <c r="J369" s="302">
        <f t="shared" si="162"/>
        <v>1.1186223089443528</v>
      </c>
      <c r="K369" s="303"/>
      <c r="L369" s="302">
        <v>0.33885302120224298</v>
      </c>
      <c r="M369" s="302">
        <v>0.75625859125294914</v>
      </c>
      <c r="N369" s="302">
        <v>7.0004621315415905E-2</v>
      </c>
      <c r="O369" s="302">
        <f t="shared" si="163"/>
        <v>1.165116233770608</v>
      </c>
    </row>
    <row r="370" spans="1:15" s="236" customFormat="1" x14ac:dyDescent="0.2">
      <c r="A370" s="237" t="str">
        <f>name!E$8</f>
        <v>Skilled trades occupations</v>
      </c>
      <c r="B370" s="302">
        <v>0.40136418709047073</v>
      </c>
      <c r="C370" s="302">
        <v>0.16627609675112304</v>
      </c>
      <c r="D370" s="302">
        <v>0.4218002650388924</v>
      </c>
      <c r="E370" s="302">
        <f t="shared" si="161"/>
        <v>0.98944054888048605</v>
      </c>
      <c r="F370" s="303"/>
      <c r="G370" s="302">
        <v>0.40567829378864628</v>
      </c>
      <c r="H370" s="302">
        <v>0.1614235329574763</v>
      </c>
      <c r="I370" s="302">
        <v>0.35151276884949234</v>
      </c>
      <c r="J370" s="302">
        <f>SUM(G370:I370)</f>
        <v>0.91861459559561487</v>
      </c>
      <c r="K370" s="303"/>
      <c r="L370" s="302">
        <v>0.40642323112322304</v>
      </c>
      <c r="M370" s="302">
        <v>0.30904167187348591</v>
      </c>
      <c r="N370" s="302">
        <v>0.46759038183713153</v>
      </c>
      <c r="O370" s="302">
        <f t="shared" si="163"/>
        <v>1.1830552848338405</v>
      </c>
    </row>
    <row r="371" spans="1:15" s="236" customFormat="1" x14ac:dyDescent="0.2">
      <c r="A371" s="237" t="str">
        <f>name!E$9</f>
        <v>Caring, leisure and other service occupations</v>
      </c>
      <c r="B371" s="302">
        <v>0.48772553108164191</v>
      </c>
      <c r="C371" s="302">
        <v>0.70860723772562995</v>
      </c>
      <c r="D371" s="302">
        <v>0.1556013481570892</v>
      </c>
      <c r="E371" s="302">
        <f t="shared" si="161"/>
        <v>1.3519341169643611</v>
      </c>
      <c r="F371" s="303"/>
      <c r="G371" s="302">
        <v>0.42551049156483639</v>
      </c>
      <c r="H371" s="302">
        <v>0.69115690692441278</v>
      </c>
      <c r="I371" s="302">
        <v>0.18460655585701527</v>
      </c>
      <c r="J371" s="302">
        <f t="shared" ref="J371:J374" si="164">SUM(G371:I371)</f>
        <v>1.3012739543462646</v>
      </c>
      <c r="K371" s="303"/>
      <c r="L371" s="302">
        <v>0.56894243125565369</v>
      </c>
      <c r="M371" s="302">
        <v>0.89953001865910875</v>
      </c>
      <c r="N371" s="302">
        <v>0.25688550737947202</v>
      </c>
      <c r="O371" s="302">
        <f t="shared" si="163"/>
        <v>1.7253579572942346</v>
      </c>
    </row>
    <row r="372" spans="1:15" s="236" customFormat="1" x14ac:dyDescent="0.2">
      <c r="A372" s="237" t="str">
        <f>name!E$10</f>
        <v>Sales and customer service occupations</v>
      </c>
      <c r="B372" s="302">
        <v>0.17215251315950145</v>
      </c>
      <c r="C372" s="302">
        <v>0.27618206618628832</v>
      </c>
      <c r="D372" s="302">
        <v>8.3886425774191545E-2</v>
      </c>
      <c r="E372" s="302">
        <f t="shared" si="161"/>
        <v>0.53222100511998138</v>
      </c>
      <c r="F372" s="303"/>
      <c r="G372" s="302">
        <v>0.15252546251374338</v>
      </c>
      <c r="H372" s="302">
        <v>0.30453638851033898</v>
      </c>
      <c r="I372" s="302">
        <v>6.2464850121020689E-2</v>
      </c>
      <c r="J372" s="302">
        <f t="shared" si="164"/>
        <v>0.51952670114510302</v>
      </c>
      <c r="K372" s="303"/>
      <c r="L372" s="302">
        <v>0.20374382355147355</v>
      </c>
      <c r="M372" s="302">
        <v>0.37844511765043565</v>
      </c>
      <c r="N372" s="302">
        <v>7.3947361342723936E-2</v>
      </c>
      <c r="O372" s="302">
        <f t="shared" si="163"/>
        <v>0.65613630254463318</v>
      </c>
    </row>
    <row r="373" spans="1:15" s="236" customFormat="1" x14ac:dyDescent="0.2">
      <c r="A373" s="237" t="str">
        <f>name!E$11</f>
        <v>Process, plant and machine operatives</v>
      </c>
      <c r="B373" s="302">
        <v>7.1485912651295655E-2</v>
      </c>
      <c r="C373" s="302">
        <v>5.6491106617517724E-2</v>
      </c>
      <c r="D373" s="302">
        <v>1.9489420599957299E-2</v>
      </c>
      <c r="E373" s="302">
        <f t="shared" si="161"/>
        <v>0.14746643986877067</v>
      </c>
      <c r="F373" s="303"/>
      <c r="G373" s="302">
        <v>6.8466384197454863E-2</v>
      </c>
      <c r="H373" s="302">
        <v>6.2618284799597315E-2</v>
      </c>
      <c r="I373" s="302">
        <v>1.8283126807094228E-2</v>
      </c>
      <c r="J373" s="302">
        <f t="shared" si="164"/>
        <v>0.14936779580414641</v>
      </c>
      <c r="K373" s="303"/>
      <c r="L373" s="302">
        <v>8.4083940483415609E-2</v>
      </c>
      <c r="M373" s="302">
        <v>0.11717400029516785</v>
      </c>
      <c r="N373" s="302">
        <v>2.6388944398691438E-2</v>
      </c>
      <c r="O373" s="302">
        <f t="shared" si="163"/>
        <v>0.22764688517727488</v>
      </c>
    </row>
    <row r="374" spans="1:15" s="236" customFormat="1" x14ac:dyDescent="0.2">
      <c r="A374" s="237" t="str">
        <f>name!E$12</f>
        <v>Elementary occupations</v>
      </c>
      <c r="B374" s="302">
        <v>0.2222856335803034</v>
      </c>
      <c r="C374" s="302">
        <v>1.1091591700673011</v>
      </c>
      <c r="D374" s="302">
        <v>5.1687215658030819E-2</v>
      </c>
      <c r="E374" s="302">
        <f t="shared" si="161"/>
        <v>1.3831320193056353</v>
      </c>
      <c r="F374" s="303"/>
      <c r="G374" s="302">
        <v>0.20175619403392675</v>
      </c>
      <c r="H374" s="302">
        <v>1.0050203719582957</v>
      </c>
      <c r="I374" s="302">
        <v>3.5761198939965336E-2</v>
      </c>
      <c r="J374" s="302">
        <f t="shared" si="164"/>
        <v>1.2425377649321878</v>
      </c>
      <c r="K374" s="303"/>
      <c r="L374" s="302">
        <v>0.19643994503651099</v>
      </c>
      <c r="M374" s="302">
        <v>0.99284381803308541</v>
      </c>
      <c r="N374" s="302">
        <v>4.9900392667727098E-2</v>
      </c>
      <c r="O374" s="302">
        <f t="shared" si="163"/>
        <v>1.2391841557373235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3.5893357331420512</v>
      </c>
      <c r="C376" s="311">
        <f t="shared" ref="C376:E376" si="165">SUM(C366:C374)</f>
        <v>4.2002437996955315</v>
      </c>
      <c r="D376" s="311">
        <f t="shared" si="165"/>
        <v>4.2954204671624217</v>
      </c>
      <c r="E376" s="311">
        <f t="shared" si="165"/>
        <v>12.085000000000003</v>
      </c>
      <c r="F376" s="311"/>
      <c r="G376" s="311">
        <f t="shared" ref="G376:J376" si="166">SUM(G366:G374)</f>
        <v>3.6935481400317984</v>
      </c>
      <c r="H376" s="311">
        <f t="shared" si="166"/>
        <v>4.6108070022267293</v>
      </c>
      <c r="I376" s="311">
        <f t="shared" si="166"/>
        <v>4.1426448577414492</v>
      </c>
      <c r="J376" s="311">
        <f t="shared" si="166"/>
        <v>12.446999999999976</v>
      </c>
      <c r="K376" s="311"/>
      <c r="L376" s="311">
        <f t="shared" ref="L376:O376" si="167">SUM(L366:L374)</f>
        <v>4.6182275804998776</v>
      </c>
      <c r="M376" s="311">
        <f t="shared" si="167"/>
        <v>6.1430782166593128</v>
      </c>
      <c r="N376" s="311">
        <f t="shared" si="167"/>
        <v>5.4376942028408228</v>
      </c>
      <c r="O376" s="311">
        <f t="shared" si="167"/>
        <v>16.199000000000016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0.33257791136636627</v>
      </c>
      <c r="C383" s="302">
        <v>7.3417612070166907E-2</v>
      </c>
      <c r="D383" s="302">
        <v>0.48304131630124464</v>
      </c>
      <c r="E383" s="302">
        <f>SUM(B383:D383)</f>
        <v>0.88903683973777781</v>
      </c>
      <c r="F383" s="303"/>
      <c r="G383" s="302">
        <v>0.39291061128088323</v>
      </c>
      <c r="H383" s="302">
        <v>0.12371600809756478</v>
      </c>
      <c r="I383" s="302">
        <v>0.74354169307187656</v>
      </c>
      <c r="J383" s="302">
        <f>SUM(G383:I383)</f>
        <v>1.2601683124503245</v>
      </c>
      <c r="K383" s="303"/>
      <c r="L383" s="302">
        <v>0.45378676756092057</v>
      </c>
      <c r="M383" s="302">
        <v>0.16223667682616305</v>
      </c>
      <c r="N383" s="302">
        <v>0.9238296965652949</v>
      </c>
      <c r="O383" s="302">
        <f>SUM(L383:N383)</f>
        <v>1.5398531409523786</v>
      </c>
    </row>
    <row r="384" spans="1:15" s="236" customFormat="1" x14ac:dyDescent="0.2">
      <c r="A384" s="237" t="str">
        <f>name!E$5</f>
        <v>Professional occupations</v>
      </c>
      <c r="B384" s="302">
        <v>0.79297749116841987</v>
      </c>
      <c r="C384" s="302">
        <v>0.36755719441323792</v>
      </c>
      <c r="D384" s="302">
        <v>0.59670656184027282</v>
      </c>
      <c r="E384" s="302">
        <f t="shared" ref="E384:E391" si="168">SUM(B384:D384)</f>
        <v>1.7572412474219306</v>
      </c>
      <c r="F384" s="303"/>
      <c r="G384" s="302">
        <v>0.98906578416127189</v>
      </c>
      <c r="H384" s="302">
        <v>0.5114131904096878</v>
      </c>
      <c r="I384" s="302">
        <v>0.74275545635868301</v>
      </c>
      <c r="J384" s="302">
        <f t="shared" ref="J384:J386" si="169">SUM(G384:I384)</f>
        <v>2.2432344309296428</v>
      </c>
      <c r="K384" s="303"/>
      <c r="L384" s="302">
        <v>1.1874332222975894</v>
      </c>
      <c r="M384" s="302">
        <v>0.64702547178242475</v>
      </c>
      <c r="N384" s="302">
        <v>0.69860543526835606</v>
      </c>
      <c r="O384" s="302">
        <f t="shared" ref="O384:O391" si="170">SUM(L384:N384)</f>
        <v>2.5330641293483702</v>
      </c>
    </row>
    <row r="385" spans="1:15" s="236" customFormat="1" x14ac:dyDescent="0.2">
      <c r="A385" s="237" t="str">
        <f>name!E$6</f>
        <v>Associate professional occupations</v>
      </c>
      <c r="B385" s="302">
        <v>0.38427548211796259</v>
      </c>
      <c r="C385" s="302">
        <v>0.32258498903861577</v>
      </c>
      <c r="D385" s="302">
        <v>0.5196425677085097</v>
      </c>
      <c r="E385" s="302">
        <f t="shared" si="168"/>
        <v>1.2265030388650882</v>
      </c>
      <c r="F385" s="303"/>
      <c r="G385" s="302">
        <v>0.4455049369338267</v>
      </c>
      <c r="H385" s="302">
        <v>0.38111924365124106</v>
      </c>
      <c r="I385" s="302">
        <v>0.61456820616018482</v>
      </c>
      <c r="J385" s="302">
        <f t="shared" si="169"/>
        <v>1.4411923867452527</v>
      </c>
      <c r="K385" s="303"/>
      <c r="L385" s="302">
        <v>0.44606394705937119</v>
      </c>
      <c r="M385" s="302">
        <v>0.43864463643616225</v>
      </c>
      <c r="N385" s="302">
        <v>0.59381963343721778</v>
      </c>
      <c r="O385" s="302">
        <f t="shared" si="170"/>
        <v>1.4785282169327512</v>
      </c>
    </row>
    <row r="386" spans="1:15" s="236" customFormat="1" x14ac:dyDescent="0.2">
      <c r="A386" s="237" t="str">
        <f>name!E$7</f>
        <v>Administrative and secretarial occupations</v>
      </c>
      <c r="B386" s="302">
        <v>0.30667460984207623</v>
      </c>
      <c r="C386" s="302">
        <v>0.49309960019630628</v>
      </c>
      <c r="D386" s="302">
        <v>0.14198163093804156</v>
      </c>
      <c r="E386" s="302">
        <f t="shared" si="168"/>
        <v>0.94175584097642395</v>
      </c>
      <c r="F386" s="303"/>
      <c r="G386" s="302">
        <v>0.28727402095736276</v>
      </c>
      <c r="H386" s="302">
        <v>0.40338673269166647</v>
      </c>
      <c r="I386" s="302">
        <v>0.14590892237857203</v>
      </c>
      <c r="J386" s="302">
        <f t="shared" si="169"/>
        <v>0.83656967602760124</v>
      </c>
      <c r="K386" s="303"/>
      <c r="L386" s="302">
        <v>0.2353175930066452</v>
      </c>
      <c r="M386" s="302">
        <v>0.3737837363777794</v>
      </c>
      <c r="N386" s="302">
        <v>9.5451905338712659E-2</v>
      </c>
      <c r="O386" s="302">
        <f t="shared" si="170"/>
        <v>0.70455323472313724</v>
      </c>
    </row>
    <row r="387" spans="1:15" s="236" customFormat="1" x14ac:dyDescent="0.2">
      <c r="A387" s="237" t="str">
        <f>name!E$8</f>
        <v>Skilled trades occupations</v>
      </c>
      <c r="B387" s="302">
        <v>0.15344992864007531</v>
      </c>
      <c r="C387" s="302">
        <v>6.1836673438100037E-2</v>
      </c>
      <c r="D387" s="302">
        <v>0.21988979552358306</v>
      </c>
      <c r="E387" s="302">
        <f t="shared" si="168"/>
        <v>0.43517639760175841</v>
      </c>
      <c r="F387" s="303"/>
      <c r="G387" s="302">
        <v>0.13471090709269029</v>
      </c>
      <c r="H387" s="302">
        <v>7.2977431237824755E-2</v>
      </c>
      <c r="I387" s="302">
        <v>0.30140682364580051</v>
      </c>
      <c r="J387" s="302">
        <f>SUM(G387:I387)</f>
        <v>0.50909516197631555</v>
      </c>
      <c r="K387" s="303"/>
      <c r="L387" s="302">
        <v>0.13452590099469475</v>
      </c>
      <c r="M387" s="302">
        <v>7.8807252683247744E-2</v>
      </c>
      <c r="N387" s="302">
        <v>0.45004354679624775</v>
      </c>
      <c r="O387" s="302">
        <f t="shared" si="170"/>
        <v>0.66337670047419017</v>
      </c>
    </row>
    <row r="388" spans="1:15" s="236" customFormat="1" x14ac:dyDescent="0.2">
      <c r="A388" s="237" t="str">
        <f>name!E$9</f>
        <v>Caring, leisure and other service occupations</v>
      </c>
      <c r="B388" s="302">
        <v>1.1937812905126883</v>
      </c>
      <c r="C388" s="302">
        <v>0.8616898511485912</v>
      </c>
      <c r="D388" s="302">
        <v>1.0494800776491906</v>
      </c>
      <c r="E388" s="302">
        <f t="shared" si="168"/>
        <v>3.10495121931047</v>
      </c>
      <c r="F388" s="303"/>
      <c r="G388" s="302">
        <v>1.2019015011337408</v>
      </c>
      <c r="H388" s="302">
        <v>0.72631594267398736</v>
      </c>
      <c r="I388" s="302">
        <v>1.2965650123813748</v>
      </c>
      <c r="J388" s="302">
        <f t="shared" ref="J388:J391" si="171">SUM(G388:I388)</f>
        <v>3.2247824561891028</v>
      </c>
      <c r="K388" s="303"/>
      <c r="L388" s="302">
        <v>1.2327646200098135</v>
      </c>
      <c r="M388" s="302">
        <v>0.63270559188519671</v>
      </c>
      <c r="N388" s="302">
        <v>1.4537666766609327</v>
      </c>
      <c r="O388" s="302">
        <f t="shared" si="170"/>
        <v>3.3192368885559427</v>
      </c>
    </row>
    <row r="389" spans="1:15" s="236" customFormat="1" x14ac:dyDescent="0.2">
      <c r="A389" s="237" t="str">
        <f>name!E$10</f>
        <v>Sales and customer service occupations</v>
      </c>
      <c r="B389" s="302">
        <v>0.13402097605825364</v>
      </c>
      <c r="C389" s="302">
        <v>0.11413109213881252</v>
      </c>
      <c r="D389" s="302">
        <v>0.1548184644280238</v>
      </c>
      <c r="E389" s="302">
        <f t="shared" si="168"/>
        <v>0.40297053262508997</v>
      </c>
      <c r="F389" s="303"/>
      <c r="G389" s="302">
        <v>0.13481361673638809</v>
      </c>
      <c r="H389" s="302">
        <v>0.22370889961115217</v>
      </c>
      <c r="I389" s="302">
        <v>0.18047169388660464</v>
      </c>
      <c r="J389" s="302">
        <f t="shared" si="171"/>
        <v>0.53899421023414495</v>
      </c>
      <c r="K389" s="303"/>
      <c r="L389" s="302">
        <v>0.12306299185408058</v>
      </c>
      <c r="M389" s="302">
        <v>0.22894193758643319</v>
      </c>
      <c r="N389" s="302">
        <v>0.15468941119269627</v>
      </c>
      <c r="O389" s="302">
        <f t="shared" si="170"/>
        <v>0.50669434063321006</v>
      </c>
    </row>
    <row r="390" spans="1:15" s="236" customFormat="1" x14ac:dyDescent="0.2">
      <c r="A390" s="237" t="str">
        <f>name!E$11</f>
        <v>Process, plant and machine operatives</v>
      </c>
      <c r="B390" s="302">
        <v>0.14461432991657661</v>
      </c>
      <c r="C390" s="302">
        <v>0.11110885242299434</v>
      </c>
      <c r="D390" s="302">
        <v>3.62713638829169E-2</v>
      </c>
      <c r="E390" s="302">
        <f t="shared" si="168"/>
        <v>0.29199454622248783</v>
      </c>
      <c r="F390" s="303"/>
      <c r="G390" s="302">
        <v>0.13171937781817764</v>
      </c>
      <c r="H390" s="302">
        <v>0.14749713107531193</v>
      </c>
      <c r="I390" s="302">
        <v>4.9166665256906869E-2</v>
      </c>
      <c r="J390" s="302">
        <f t="shared" si="171"/>
        <v>0.32838317415039647</v>
      </c>
      <c r="K390" s="303"/>
      <c r="L390" s="302">
        <v>0.14455564148277519</v>
      </c>
      <c r="M390" s="302">
        <v>0.24958514057113826</v>
      </c>
      <c r="N390" s="302">
        <v>3.9083866089860364E-2</v>
      </c>
      <c r="O390" s="302">
        <f t="shared" si="170"/>
        <v>0.43322464814377382</v>
      </c>
    </row>
    <row r="391" spans="1:15" s="236" customFormat="1" x14ac:dyDescent="0.2">
      <c r="A391" s="237" t="str">
        <f>name!E$12</f>
        <v>Elementary occupations</v>
      </c>
      <c r="B391" s="302">
        <v>0.24353183359472821</v>
      </c>
      <c r="C391" s="302">
        <v>0.51209351071830211</v>
      </c>
      <c r="D391" s="302">
        <v>0.15474499292593175</v>
      </c>
      <c r="E391" s="302">
        <f t="shared" si="168"/>
        <v>0.91037033723896199</v>
      </c>
      <c r="F391" s="303"/>
      <c r="G391" s="302">
        <v>0.23652228314288992</v>
      </c>
      <c r="H391" s="302">
        <v>0.46235686653405539</v>
      </c>
      <c r="I391" s="302">
        <v>0.13670104162028132</v>
      </c>
      <c r="J391" s="302">
        <f t="shared" si="171"/>
        <v>0.8355801912972266</v>
      </c>
      <c r="K391" s="303"/>
      <c r="L391" s="302">
        <v>0.24082262885184222</v>
      </c>
      <c r="M391" s="302">
        <v>0.3072527750807742</v>
      </c>
      <c r="N391" s="302">
        <v>0.1133932963036203</v>
      </c>
      <c r="O391" s="302">
        <f t="shared" si="170"/>
        <v>0.66146870023623672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3.6859038532171473</v>
      </c>
      <c r="C393" s="311">
        <f t="shared" ref="C393:E393" si="172">SUM(C383:C391)</f>
        <v>2.917519375585127</v>
      </c>
      <c r="D393" s="311">
        <f t="shared" si="172"/>
        <v>3.3565767711977146</v>
      </c>
      <c r="E393" s="311">
        <f t="shared" si="172"/>
        <v>9.9599999999999902</v>
      </c>
      <c r="F393" s="311"/>
      <c r="G393" s="311">
        <f t="shared" ref="G393:J393" si="173">SUM(G383:G391)</f>
        <v>3.954423039257231</v>
      </c>
      <c r="H393" s="311">
        <f t="shared" si="173"/>
        <v>3.0524914459824917</v>
      </c>
      <c r="I393" s="311">
        <f t="shared" si="173"/>
        <v>4.2110855147602839</v>
      </c>
      <c r="J393" s="311">
        <f t="shared" si="173"/>
        <v>11.218000000000007</v>
      </c>
      <c r="K393" s="311"/>
      <c r="L393" s="311">
        <f t="shared" ref="L393:O393" si="174">SUM(L383:L391)</f>
        <v>4.1983333131177325</v>
      </c>
      <c r="M393" s="311">
        <f t="shared" si="174"/>
        <v>3.1189832192293196</v>
      </c>
      <c r="N393" s="311">
        <f t="shared" si="174"/>
        <v>4.5226834676529384</v>
      </c>
      <c r="O393" s="311">
        <f t="shared" si="174"/>
        <v>11.839999999999991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Dorset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Dorset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Dorset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38.285896726688627</v>
      </c>
      <c r="C8" s="11">
        <f t="array" ref="C8:C16">MMULT(aggregation!$B$13:$AA$21,'Occ T2'!C8:C33)</f>
        <v>45.147043089232021</v>
      </c>
      <c r="D8" s="11">
        <f t="array" ref="D8:D16">MMULT(aggregation!$B$13:$AA$21,'Occ T2'!D8:D33)</f>
        <v>46.357418901905014</v>
      </c>
      <c r="E8" s="11">
        <f t="array" ref="E8:E16">MMULT(aggregation!$B$13:$AA$21,'Occ T2'!E8:E33)</f>
        <v>48.086581434183884</v>
      </c>
      <c r="F8" s="11">
        <f t="array" ref="F8:F16">MMULT(aggregation!$B$13:$AA$21,'Occ T2'!F8:F33)</f>
        <v>53.732043027564785</v>
      </c>
      <c r="G8" s="11"/>
      <c r="H8" s="11">
        <f>F8-D8</f>
        <v>7.3746241256597713</v>
      </c>
      <c r="I8" s="11">
        <f t="array" ref="I8:I16">MMULT(aggregation!$B$13:$AA$21,'Occ T2'!I8:I33)</f>
        <v>26.533053256123559</v>
      </c>
      <c r="J8" s="11">
        <f>SUM(H8:I8)</f>
        <v>33.90767738178333</v>
      </c>
      <c r="L8" s="10" t="str">
        <f>name!E4</f>
        <v>Managers, directors and senior officials</v>
      </c>
      <c r="M8" s="11">
        <f t="array" ref="M8:M16">MMULT(aggregation!$B$13:$AA$21,'Occ T2'!M8:M33)</f>
        <v>25.89117190148643</v>
      </c>
      <c r="N8" s="11">
        <f t="array" ref="N8:N16">MMULT(aggregation!$B$13:$AA$21,'Occ T2'!N8:N33)</f>
        <v>29.50114635093945</v>
      </c>
      <c r="O8" s="11">
        <f t="array" ref="O8:O16">MMULT(aggregation!$B$13:$AA$21,'Occ T2'!O8:O33)</f>
        <v>29.444746478255457</v>
      </c>
      <c r="P8" s="11">
        <f t="array" ref="P8:P16">MMULT(aggregation!$B$13:$AA$21,'Occ T2'!P8:P33)</f>
        <v>30.167541264047191</v>
      </c>
      <c r="Q8" s="11">
        <f t="array" ref="Q8:Q16">MMULT(aggregation!$B$13:$AA$21,'Occ T2'!Q8:Q33)</f>
        <v>33.237126198014536</v>
      </c>
      <c r="R8" s="11"/>
      <c r="S8" s="11">
        <f>Q8-O8</f>
        <v>3.7923797197590794</v>
      </c>
      <c r="T8" s="11">
        <f t="array" ref="T8:T16">MMULT(aggregation!$B$13:$AA$21,'Occ T2'!T8:T33)</f>
        <v>15.036694848617856</v>
      </c>
      <c r="U8" s="11">
        <f>SUM(S8:T8)</f>
        <v>18.829074568376935</v>
      </c>
      <c r="W8" s="10" t="str">
        <f>name!E4</f>
        <v>Managers, directors and senior officials</v>
      </c>
      <c r="X8" s="11">
        <f t="array" ref="X8:X16">MMULT(aggregation!$B$13:$AA$21,'Occ T2'!X8:X33)</f>
        <v>12.394724825202156</v>
      </c>
      <c r="Y8" s="11">
        <f t="array" ref="Y8:Y16">MMULT(aggregation!$B$13:$AA$21,'Occ T2'!Y8:Y33)</f>
        <v>15.645896738292604</v>
      </c>
      <c r="Z8" s="11">
        <f t="array" ref="Z8:Z16">MMULT(aggregation!$B$13:$AA$21,'Occ T2'!Z8:Z33)</f>
        <v>16.912672423649497</v>
      </c>
      <c r="AA8" s="11">
        <f t="array" ref="AA8:AA16">MMULT(aggregation!$B$13:$AA$21,'Occ T2'!AA8:AA33)</f>
        <v>17.91904017013675</v>
      </c>
      <c r="AB8" s="11">
        <f t="array" ref="AB8:AB16">MMULT(aggregation!$B$13:$AA$21,'Occ T2'!AB8:AB33)</f>
        <v>20.494916829550299</v>
      </c>
      <c r="AC8" s="11"/>
      <c r="AD8" s="11">
        <f>AB8-Z8</f>
        <v>3.5822444059008021</v>
      </c>
      <c r="AE8" s="11">
        <f t="array" ref="AE8:AE16">MMULT(aggregation!$B$13:$AA$21,'Occ T2'!AE8:AE33)</f>
        <v>11.496358407505696</v>
      </c>
      <c r="AF8" s="11">
        <f>SUM(AD8:AE8)</f>
        <v>15.078602813406498</v>
      </c>
    </row>
    <row r="9" spans="1:32" x14ac:dyDescent="0.2">
      <c r="A9" t="str">
        <f>name!E5</f>
        <v>Professional occupations</v>
      </c>
      <c r="B9" s="11">
        <v>74.518474736877863</v>
      </c>
      <c r="C9" s="11">
        <v>86.994367364314925</v>
      </c>
      <c r="D9" s="11">
        <v>89.827336446658336</v>
      </c>
      <c r="E9" s="11">
        <v>97.854230147555199</v>
      </c>
      <c r="F9" s="11">
        <v>110.35299027449678</v>
      </c>
      <c r="G9" s="11"/>
      <c r="H9" s="11">
        <f t="shared" ref="H9:H16" si="0">F9-D9</f>
        <v>20.52565382783844</v>
      </c>
      <c r="I9" s="11">
        <v>47.276134490840789</v>
      </c>
      <c r="J9" s="11">
        <f t="shared" ref="J9:J15" si="1">SUM(H9:I9)</f>
        <v>67.801788318679229</v>
      </c>
      <c r="L9" s="10" t="str">
        <f>name!E5</f>
        <v>Professional occupations</v>
      </c>
      <c r="M9" s="11">
        <v>39.284910167809592</v>
      </c>
      <c r="N9" s="11">
        <v>44.578501092608441</v>
      </c>
      <c r="O9" s="11">
        <v>45.365495677876744</v>
      </c>
      <c r="P9" s="11">
        <v>49.006906558907815</v>
      </c>
      <c r="Q9" s="11">
        <v>54.347874767600032</v>
      </c>
      <c r="R9" s="11"/>
      <c r="S9" s="11">
        <f t="shared" ref="S9:S16" si="2">Q9-O9</f>
        <v>8.9823790897232882</v>
      </c>
      <c r="T9" s="11">
        <v>19.058005128393397</v>
      </c>
      <c r="U9" s="11">
        <f t="shared" ref="U9:U12" si="3">SUM(S9:T9)</f>
        <v>28.040384218116685</v>
      </c>
      <c r="W9" s="10" t="str">
        <f>name!E5</f>
        <v>Professional occupations</v>
      </c>
      <c r="X9" s="11">
        <v>35.233564569068342</v>
      </c>
      <c r="Y9" s="11">
        <v>42.415866271706562</v>
      </c>
      <c r="Z9" s="11">
        <v>44.461840768781585</v>
      </c>
      <c r="AA9" s="11">
        <v>48.847323588647505</v>
      </c>
      <c r="AB9" s="11">
        <v>56.00511550689663</v>
      </c>
      <c r="AC9" s="11"/>
      <c r="AD9" s="11">
        <f t="shared" ref="AD9:AD16" si="4">AB9-Z9</f>
        <v>11.543274738115045</v>
      </c>
      <c r="AE9" s="11">
        <v>28.218129362447392</v>
      </c>
      <c r="AF9" s="11">
        <f t="shared" ref="AF9:AF12" si="5">SUM(AD9:AE9)</f>
        <v>39.761404100562437</v>
      </c>
    </row>
    <row r="10" spans="1:32" x14ac:dyDescent="0.2">
      <c r="A10" t="str">
        <f>name!E6</f>
        <v>Associate professional occupations</v>
      </c>
      <c r="B10" s="11">
        <v>45.562228881751047</v>
      </c>
      <c r="C10" s="11">
        <v>50.496260335173041</v>
      </c>
      <c r="D10" s="11">
        <v>52.312301680812269</v>
      </c>
      <c r="E10" s="11">
        <v>51.929853641739271</v>
      </c>
      <c r="F10" s="11">
        <v>56.552620108370988</v>
      </c>
      <c r="G10" s="11"/>
      <c r="H10" s="11">
        <f t="shared" si="0"/>
        <v>4.2403184275587193</v>
      </c>
      <c r="I10" s="11">
        <v>24.974220744191978</v>
      </c>
      <c r="J10" s="11">
        <f t="shared" si="1"/>
        <v>29.214539171750697</v>
      </c>
      <c r="L10" s="10" t="str">
        <f>name!E6</f>
        <v>Associate professional occupations</v>
      </c>
      <c r="M10" s="11">
        <v>23.957423241834206</v>
      </c>
      <c r="N10" s="11">
        <v>25.680345209018938</v>
      </c>
      <c r="O10" s="11">
        <v>26.239727344920237</v>
      </c>
      <c r="P10" s="11">
        <v>24.765494032392148</v>
      </c>
      <c r="Q10" s="11">
        <v>25.824691108077726</v>
      </c>
      <c r="R10" s="11"/>
      <c r="S10" s="11">
        <f t="shared" si="2"/>
        <v>-0.41503623684251068</v>
      </c>
      <c r="T10" s="11">
        <v>9.5659301995898254</v>
      </c>
      <c r="U10" s="11">
        <f t="shared" si="3"/>
        <v>9.1508939627473147</v>
      </c>
      <c r="W10" s="10" t="str">
        <f>name!E6</f>
        <v>Associate professional occupations</v>
      </c>
      <c r="X10" s="11">
        <v>21.604805639916812</v>
      </c>
      <c r="Y10" s="11">
        <v>24.815915126154071</v>
      </c>
      <c r="Z10" s="11">
        <v>26.072574335892</v>
      </c>
      <c r="AA10" s="11">
        <v>27.164359609347123</v>
      </c>
      <c r="AB10" s="11">
        <v>30.727929000293223</v>
      </c>
      <c r="AC10" s="11"/>
      <c r="AD10" s="11">
        <f t="shared" si="4"/>
        <v>4.6553546644012229</v>
      </c>
      <c r="AE10" s="11">
        <v>15.408290544602149</v>
      </c>
      <c r="AF10" s="11">
        <f t="shared" si="5"/>
        <v>20.063645209003372</v>
      </c>
    </row>
    <row r="11" spans="1:32" x14ac:dyDescent="0.2">
      <c r="A11" t="str">
        <f>name!E7</f>
        <v>Administrative and secretarial occupations</v>
      </c>
      <c r="B11" s="11">
        <v>40.095894878973603</v>
      </c>
      <c r="C11" s="11">
        <v>39.645206910111682</v>
      </c>
      <c r="D11" s="11">
        <v>40.92902266070589</v>
      </c>
      <c r="E11" s="11">
        <v>38.421951167932463</v>
      </c>
      <c r="F11" s="11">
        <v>35.551058575851791</v>
      </c>
      <c r="G11" s="11"/>
      <c r="H11" s="11">
        <f t="shared" si="0"/>
        <v>-5.3779640848540993</v>
      </c>
      <c r="I11" s="11">
        <v>19.257436207473837</v>
      </c>
      <c r="J11" s="11">
        <f t="shared" si="1"/>
        <v>13.879472122619738</v>
      </c>
      <c r="L11" s="10" t="str">
        <f>name!E7</f>
        <v>Administrative and secretarial occupations</v>
      </c>
      <c r="M11" s="11">
        <v>9.2275253607072809</v>
      </c>
      <c r="N11" s="11">
        <v>8.3321895224333407</v>
      </c>
      <c r="O11" s="11">
        <v>9.7129140760495449</v>
      </c>
      <c r="P11" s="11">
        <v>9.3570697383302797</v>
      </c>
      <c r="Q11" s="11">
        <v>9.9259147977483106</v>
      </c>
      <c r="R11" s="11"/>
      <c r="S11" s="11">
        <f t="shared" si="2"/>
        <v>0.21300072169876572</v>
      </c>
      <c r="T11" s="11">
        <v>3.5207936725102735</v>
      </c>
      <c r="U11" s="11">
        <f t="shared" si="3"/>
        <v>3.7337943942090392</v>
      </c>
      <c r="W11" s="10" t="str">
        <f>name!E7</f>
        <v>Administrative and secretarial occupations</v>
      </c>
      <c r="X11" s="11">
        <v>30.868369518266309</v>
      </c>
      <c r="Y11" s="11">
        <v>31.313017387678315</v>
      </c>
      <c r="Z11" s="11">
        <v>31.21610858465634</v>
      </c>
      <c r="AA11" s="11">
        <v>29.064881429602178</v>
      </c>
      <c r="AB11" s="11">
        <v>25.625143778103489</v>
      </c>
      <c r="AC11" s="11"/>
      <c r="AD11" s="11">
        <f t="shared" si="4"/>
        <v>-5.5909648065528508</v>
      </c>
      <c r="AE11" s="11">
        <v>15.736642534963567</v>
      </c>
      <c r="AF11" s="11">
        <f t="shared" si="5"/>
        <v>10.145677728410716</v>
      </c>
    </row>
    <row r="12" spans="1:32" x14ac:dyDescent="0.2">
      <c r="A12" t="str">
        <f>name!E8</f>
        <v>Skilled trades occupations</v>
      </c>
      <c r="B12" s="11">
        <v>44.02482732261651</v>
      </c>
      <c r="C12" s="11">
        <v>44.709084487642713</v>
      </c>
      <c r="D12" s="11">
        <v>40.356551152401863</v>
      </c>
      <c r="E12" s="11">
        <v>41.799119926395832</v>
      </c>
      <c r="F12" s="11">
        <v>42.075441747692565</v>
      </c>
      <c r="G12" s="11"/>
      <c r="H12" s="11">
        <f t="shared" si="0"/>
        <v>1.7188905952907021</v>
      </c>
      <c r="I12" s="11">
        <v>17.989732353937676</v>
      </c>
      <c r="J12" s="11">
        <f t="shared" si="1"/>
        <v>19.708622949228378</v>
      </c>
      <c r="L12" s="10" t="str">
        <f>name!E8</f>
        <v>Skilled trades occupations</v>
      </c>
      <c r="M12" s="11">
        <v>39.713498392552651</v>
      </c>
      <c r="N12" s="11">
        <v>40.070958115640877</v>
      </c>
      <c r="O12" s="11">
        <v>35.417644599200742</v>
      </c>
      <c r="P12" s="11">
        <v>36.170790953857782</v>
      </c>
      <c r="Q12" s="11">
        <v>35.874394023648783</v>
      </c>
      <c r="R12" s="11"/>
      <c r="S12" s="11">
        <f t="shared" si="2"/>
        <v>0.45674942444804145</v>
      </c>
      <c r="T12" s="11">
        <v>14.541455396573564</v>
      </c>
      <c r="U12" s="11">
        <f t="shared" si="3"/>
        <v>14.998204821021606</v>
      </c>
      <c r="W12" s="10" t="str">
        <f>name!E8</f>
        <v>Skilled trades occupations</v>
      </c>
      <c r="X12" s="11">
        <v>4.3113289300638522</v>
      </c>
      <c r="Y12" s="11">
        <v>4.6381263720018238</v>
      </c>
      <c r="Z12" s="11">
        <v>4.9389065532010932</v>
      </c>
      <c r="AA12" s="11">
        <v>5.6283289725380392</v>
      </c>
      <c r="AB12" s="11">
        <v>6.2010477240437707</v>
      </c>
      <c r="AC12" s="11"/>
      <c r="AD12" s="11">
        <f t="shared" si="4"/>
        <v>1.2621411708426775</v>
      </c>
      <c r="AE12" s="11">
        <v>3.4482769573641132</v>
      </c>
      <c r="AF12" s="11">
        <f t="shared" si="5"/>
        <v>4.7104181282067907</v>
      </c>
    </row>
    <row r="13" spans="1:32" x14ac:dyDescent="0.2">
      <c r="A13" t="str">
        <f>name!E9</f>
        <v>Caring, leisure and other service occupations</v>
      </c>
      <c r="B13" s="11">
        <v>38.920292309935107</v>
      </c>
      <c r="C13" s="11">
        <v>41.034329130909448</v>
      </c>
      <c r="D13" s="11">
        <v>38.462592640578031</v>
      </c>
      <c r="E13" s="11">
        <v>41.949701642759813</v>
      </c>
      <c r="F13" s="11">
        <v>46.143341255592496</v>
      </c>
      <c r="G13" s="11"/>
      <c r="H13" s="11">
        <f t="shared" si="0"/>
        <v>7.6807486150144655</v>
      </c>
      <c r="I13" s="11">
        <v>23.692839352740712</v>
      </c>
      <c r="J13" s="11">
        <f>SUM(H13:I13)</f>
        <v>31.373587967755178</v>
      </c>
      <c r="L13" s="10" t="str">
        <f>name!E9</f>
        <v>Caring, leisure and other service occupations</v>
      </c>
      <c r="M13" s="11">
        <v>5.4405513038258775</v>
      </c>
      <c r="N13" s="11">
        <v>5.7329092355746134</v>
      </c>
      <c r="O13" s="11">
        <v>5.7739873015768621</v>
      </c>
      <c r="P13" s="11">
        <v>6.6068114869546193</v>
      </c>
      <c r="Q13" s="11">
        <v>7.7582735648493717</v>
      </c>
      <c r="R13" s="11"/>
      <c r="S13" s="11">
        <f t="shared" si="2"/>
        <v>1.9842862632725096</v>
      </c>
      <c r="T13" s="11">
        <v>3.0248049909977164</v>
      </c>
      <c r="U13" s="11">
        <f>SUM(S13:T13)</f>
        <v>5.0090912542702259</v>
      </c>
      <c r="W13" s="10" t="str">
        <f>name!E9</f>
        <v>Caring, leisure and other service occupations</v>
      </c>
      <c r="X13" s="11">
        <v>33.479741006109229</v>
      </c>
      <c r="Y13" s="11">
        <v>35.301419895334845</v>
      </c>
      <c r="Z13" s="11">
        <v>32.688605339001164</v>
      </c>
      <c r="AA13" s="11">
        <v>35.342890155805179</v>
      </c>
      <c r="AB13" s="11">
        <v>38.38506769074317</v>
      </c>
      <c r="AC13" s="11"/>
      <c r="AD13" s="11">
        <f t="shared" si="4"/>
        <v>5.6964623517420065</v>
      </c>
      <c r="AE13" s="11">
        <v>20.668034361742997</v>
      </c>
      <c r="AF13" s="11">
        <f>SUM(AD13:AE13)</f>
        <v>26.364496713485003</v>
      </c>
    </row>
    <row r="14" spans="1:32" x14ac:dyDescent="0.2">
      <c r="A14" t="str">
        <f>name!E10</f>
        <v>Sales and customer service occupations</v>
      </c>
      <c r="B14" s="11">
        <v>34.359776848392485</v>
      </c>
      <c r="C14" s="11">
        <v>33.780474912157359</v>
      </c>
      <c r="D14" s="11">
        <v>34.08589790168466</v>
      </c>
      <c r="E14" s="11">
        <v>34.263179913979272</v>
      </c>
      <c r="F14" s="11">
        <v>34.011957669218319</v>
      </c>
      <c r="G14" s="11"/>
      <c r="H14" s="11">
        <f t="shared" si="0"/>
        <v>-7.3940232466341627E-2</v>
      </c>
      <c r="I14" s="11">
        <v>15.905257698366045</v>
      </c>
      <c r="J14" s="11">
        <f t="shared" si="1"/>
        <v>15.831317465899703</v>
      </c>
      <c r="L14" s="10" t="str">
        <f>name!E10</f>
        <v>Sales and customer service occupations</v>
      </c>
      <c r="M14" s="11">
        <v>12.877407658625486</v>
      </c>
      <c r="N14" s="11">
        <v>12.578406307115285</v>
      </c>
      <c r="O14" s="11">
        <v>12.969257279074135</v>
      </c>
      <c r="P14" s="11">
        <v>13.312631108980757</v>
      </c>
      <c r="Q14" s="11">
        <v>13.756088949328939</v>
      </c>
      <c r="R14" s="11"/>
      <c r="S14" s="11">
        <f t="shared" si="2"/>
        <v>0.78683167025480394</v>
      </c>
      <c r="T14" s="11">
        <v>4.5368521861654374</v>
      </c>
      <c r="U14" s="11">
        <f t="shared" ref="U14:U15" si="6">SUM(S14:T14)</f>
        <v>5.3236838564202413</v>
      </c>
      <c r="W14" s="10" t="str">
        <f>name!E10</f>
        <v>Sales and customer service occupations</v>
      </c>
      <c r="X14" s="11">
        <v>21.482369189766999</v>
      </c>
      <c r="Y14" s="11">
        <v>21.202068605042086</v>
      </c>
      <c r="Z14" s="11">
        <v>21.116640622610539</v>
      </c>
      <c r="AA14" s="11">
        <v>20.950548804998562</v>
      </c>
      <c r="AB14" s="11">
        <v>20.255868719889364</v>
      </c>
      <c r="AC14" s="11"/>
      <c r="AD14" s="11">
        <f t="shared" si="4"/>
        <v>-0.86077190272117576</v>
      </c>
      <c r="AE14" s="11">
        <v>11.368405512200606</v>
      </c>
      <c r="AF14" s="11">
        <f t="shared" ref="AF14:AF15" si="7">SUM(AD14:AE14)</f>
        <v>10.507633609479431</v>
      </c>
    </row>
    <row r="15" spans="1:32" x14ac:dyDescent="0.2">
      <c r="A15" t="str">
        <f>name!E11</f>
        <v>Process, plant and machine operatives</v>
      </c>
      <c r="B15" s="11">
        <v>19.846624943749852</v>
      </c>
      <c r="C15" s="11">
        <v>20.085319284238928</v>
      </c>
      <c r="D15" s="11">
        <v>17.908715684848076</v>
      </c>
      <c r="E15" s="11">
        <v>20.336193713016268</v>
      </c>
      <c r="F15" s="11">
        <v>20.765659677852497</v>
      </c>
      <c r="G15" s="11"/>
      <c r="H15" s="11">
        <f t="shared" si="0"/>
        <v>2.8569439930044211</v>
      </c>
      <c r="I15" s="11">
        <v>9.3319522690235637</v>
      </c>
      <c r="J15" s="11">
        <f t="shared" si="1"/>
        <v>12.188896262027985</v>
      </c>
      <c r="L15" s="10" t="str">
        <f>name!E11</f>
        <v>Process, plant and machine operatives</v>
      </c>
      <c r="M15" s="11">
        <v>17.041352780750813</v>
      </c>
      <c r="N15" s="11">
        <v>17.02896229925701</v>
      </c>
      <c r="O15" s="11">
        <v>15.197972305790751</v>
      </c>
      <c r="P15" s="11">
        <v>16.732081791891698</v>
      </c>
      <c r="Q15" s="11">
        <v>16.701953330822914</v>
      </c>
      <c r="R15" s="11"/>
      <c r="S15" s="11">
        <f t="shared" si="2"/>
        <v>1.5039810250321626</v>
      </c>
      <c r="T15" s="11">
        <v>7.3796557947265917</v>
      </c>
      <c r="U15" s="11">
        <f t="shared" si="6"/>
        <v>8.8836368197587543</v>
      </c>
      <c r="W15" s="10" t="str">
        <f>name!E11</f>
        <v>Process, plant and machine operatives</v>
      </c>
      <c r="X15" s="11">
        <v>2.8052721629990565</v>
      </c>
      <c r="Y15" s="11">
        <v>3.0563569849819063</v>
      </c>
      <c r="Z15" s="11">
        <v>2.7107433790573472</v>
      </c>
      <c r="AA15" s="11">
        <v>3.6041119211245629</v>
      </c>
      <c r="AB15" s="11">
        <v>4.0637063470295995</v>
      </c>
      <c r="AC15" s="11"/>
      <c r="AD15" s="11">
        <f t="shared" si="4"/>
        <v>1.3529629679722524</v>
      </c>
      <c r="AE15" s="11">
        <v>1.9522964742969728</v>
      </c>
      <c r="AF15" s="11">
        <f t="shared" si="7"/>
        <v>3.3052594422692252</v>
      </c>
    </row>
    <row r="16" spans="1:32" x14ac:dyDescent="0.2">
      <c r="A16" t="str">
        <f>name!E12</f>
        <v>Elementary occupations</v>
      </c>
      <c r="B16" s="11">
        <v>41.742983351014757</v>
      </c>
      <c r="C16" s="11">
        <v>42.144914486219839</v>
      </c>
      <c r="D16" s="11">
        <v>39.457162930405815</v>
      </c>
      <c r="E16" s="11">
        <v>40.747188412437772</v>
      </c>
      <c r="F16" s="11">
        <v>39.500887663359798</v>
      </c>
      <c r="G16" s="11"/>
      <c r="H16" s="11">
        <f t="shared" si="0"/>
        <v>4.3724732953982937E-2</v>
      </c>
      <c r="I16" s="11">
        <v>18.975001348916102</v>
      </c>
      <c r="J16" s="11">
        <f>SUM(H16:I16)</f>
        <v>19.018726081870085</v>
      </c>
      <c r="L16" s="10" t="str">
        <f>name!E12</f>
        <v>Elementary occupations</v>
      </c>
      <c r="M16" s="11">
        <v>22.120031331346805</v>
      </c>
      <c r="N16" s="11">
        <v>20.513928801917558</v>
      </c>
      <c r="O16" s="11">
        <v>20.330042338699023</v>
      </c>
      <c r="P16" s="11">
        <v>21.324411538600913</v>
      </c>
      <c r="Q16" s="11">
        <v>20.408439187540345</v>
      </c>
      <c r="R16" s="11"/>
      <c r="S16" s="11">
        <f t="shared" si="2"/>
        <v>7.8396848841322253E-2</v>
      </c>
      <c r="T16" s="11">
        <v>7.9379110735593637</v>
      </c>
      <c r="U16" s="11">
        <f>SUM(S16:T16)</f>
        <v>8.016307922400685</v>
      </c>
      <c r="W16" s="10" t="str">
        <f>name!E12</f>
        <v>Elementary occupations</v>
      </c>
      <c r="X16" s="11">
        <v>19.622952019667931</v>
      </c>
      <c r="Y16" s="11">
        <v>21.630985684302257</v>
      </c>
      <c r="Z16" s="11">
        <v>19.127120591706799</v>
      </c>
      <c r="AA16" s="11">
        <v>19.422776873836828</v>
      </c>
      <c r="AB16" s="11">
        <v>19.092448475819463</v>
      </c>
      <c r="AC16" s="11"/>
      <c r="AD16" s="11">
        <f t="shared" si="4"/>
        <v>-3.4672115887335764E-2</v>
      </c>
      <c r="AE16" s="11">
        <v>11.037090275356736</v>
      </c>
      <c r="AF16" s="11">
        <f>SUM(AD16:AE16)</f>
        <v>11.0024181594694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377.35699999999986</v>
      </c>
      <c r="C18" s="34">
        <f>SUM(C8:C16)</f>
        <v>404.03699999999992</v>
      </c>
      <c r="D18" s="34">
        <f>SUM(D8:D16)</f>
        <v>399.697</v>
      </c>
      <c r="E18" s="34">
        <f>SUM(E8:E16)</f>
        <v>415.38799999999975</v>
      </c>
      <c r="F18" s="34">
        <f>SUM(F8:F16)</f>
        <v>438.68600000000004</v>
      </c>
      <c r="G18" s="11"/>
      <c r="H18" s="34">
        <f>SUM(H8:H16)</f>
        <v>38.989000000000061</v>
      </c>
      <c r="I18" s="34">
        <f>SUM(I8:I16)</f>
        <v>203.93562772161428</v>
      </c>
      <c r="J18" s="34">
        <f>SUM(H18:I18)</f>
        <v>242.92462772161434</v>
      </c>
      <c r="L18" s="231" t="str">
        <f>name!E3</f>
        <v>All occupations</v>
      </c>
      <c r="M18" s="34">
        <f>SUM(M8:M16)</f>
        <v>195.55387213893914</v>
      </c>
      <c r="N18" s="34">
        <f>SUM(N8:N16)</f>
        <v>204.0173469345055</v>
      </c>
      <c r="O18" s="34">
        <f>SUM(O8:O16)</f>
        <v>200.45178740144351</v>
      </c>
      <c r="P18" s="34">
        <f>SUM(P8:P16)</f>
        <v>207.44373847396318</v>
      </c>
      <c r="Q18" s="34">
        <f>SUM(Q8:Q16)</f>
        <v>217.83475592763094</v>
      </c>
      <c r="R18" s="11"/>
      <c r="S18" s="34">
        <f>SUM(S8:S16)</f>
        <v>17.382968526187462</v>
      </c>
      <c r="T18" s="34">
        <f>SUM(T8:T16)</f>
        <v>84.602103291134014</v>
      </c>
      <c r="U18" s="34">
        <f>SUM(S18:T18)</f>
        <v>101.98507181732148</v>
      </c>
      <c r="W18" s="231" t="str">
        <f>name!E3</f>
        <v>All occupations</v>
      </c>
      <c r="X18" s="34">
        <f>SUM(X8:X16)</f>
        <v>181.80312786106069</v>
      </c>
      <c r="Y18" s="34">
        <f>SUM(Y8:Y16)</f>
        <v>200.01965306549445</v>
      </c>
      <c r="Z18" s="34">
        <f>SUM(Z8:Z16)</f>
        <v>199.24521259855635</v>
      </c>
      <c r="AA18" s="34">
        <f>SUM(AA8:AA16)</f>
        <v>207.94426152603671</v>
      </c>
      <c r="AB18" s="34">
        <f>SUM(AB8:AB16)</f>
        <v>220.85124407236898</v>
      </c>
      <c r="AC18" s="11"/>
      <c r="AD18" s="34">
        <f>SUM(AD8:AD16)</f>
        <v>21.606031473812646</v>
      </c>
      <c r="AE18" s="34">
        <f>SUM(AE8:AE16)</f>
        <v>119.33352443048022</v>
      </c>
      <c r="AF18" s="34">
        <f>SUM(AD18:AE18)</f>
        <v>140.93955590429286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10.145802708493189</v>
      </c>
      <c r="C26" s="18">
        <f t="shared" si="8"/>
        <v>11.173987305427975</v>
      </c>
      <c r="D26" s="18">
        <f t="shared" si="8"/>
        <v>11.598140316766203</v>
      </c>
      <c r="E26" s="18">
        <f t="shared" si="8"/>
        <v>11.576304908707982</v>
      </c>
      <c r="F26" s="18">
        <f t="shared" si="8"/>
        <v>12.248406155556545</v>
      </c>
      <c r="G26" s="11"/>
      <c r="H26" s="40">
        <f>IF(D8&gt;0,(H8/D8)*100,0)</f>
        <v>15.908185357051272</v>
      </c>
      <c r="I26" s="40">
        <f>IF(D8&gt;0,(I8/D8)*100,0)</f>
        <v>57.235829527672877</v>
      </c>
      <c r="J26" s="40">
        <f>IF(D8&gt;0,(J8/D8)*100,0)</f>
        <v>73.144014884724157</v>
      </c>
      <c r="L26" t="str">
        <f>$A$8</f>
        <v>Managers, directors and senior officials</v>
      </c>
      <c r="M26" s="18">
        <f t="shared" ref="M26:Q26" si="9">M8/M$18*100</f>
        <v>13.239917787509214</v>
      </c>
      <c r="N26" s="18">
        <f t="shared" si="9"/>
        <v>14.460116649007318</v>
      </c>
      <c r="O26" s="18">
        <f t="shared" si="9"/>
        <v>14.689191281336219</v>
      </c>
      <c r="P26" s="18">
        <f t="shared" si="9"/>
        <v>14.542517159578475</v>
      </c>
      <c r="Q26" s="18">
        <f t="shared" si="9"/>
        <v>15.257953698195239</v>
      </c>
      <c r="R26" s="11"/>
      <c r="S26" s="40">
        <f>IF(O8&gt;0,(S8/O8)*100,0)</f>
        <v>12.879648064077237</v>
      </c>
      <c r="T26" s="40">
        <f>IF(O8&gt;0,(T8/O8)*100,0)</f>
        <v>51.067496402871903</v>
      </c>
      <c r="U26" s="40">
        <f>IF(O8&gt;0,(U8/O8)*100,0)</f>
        <v>63.947144466949133</v>
      </c>
      <c r="W26" t="str">
        <f>$A$8</f>
        <v>Managers, directors and senior officials</v>
      </c>
      <c r="X26" s="18">
        <f t="shared" ref="X26:AB26" si="10">X8/X$18*100</f>
        <v>6.8176631343078817</v>
      </c>
      <c r="Y26" s="18">
        <f t="shared" si="10"/>
        <v>7.8221797200945602</v>
      </c>
      <c r="Z26" s="18">
        <f t="shared" si="10"/>
        <v>8.4883707884743611</v>
      </c>
      <c r="AA26" s="18">
        <f t="shared" si="10"/>
        <v>8.6172323480506847</v>
      </c>
      <c r="AB26" s="18">
        <f t="shared" si="10"/>
        <v>9.2799644012122844</v>
      </c>
      <c r="AC26" s="11"/>
      <c r="AD26" s="40">
        <f>IF(Z8&gt;0,(AD8/Z8)*100,0)</f>
        <v>21.180830067350222</v>
      </c>
      <c r="AE26" s="40">
        <f>IF(Z8&gt;0,(AE8/Z8)*100,0)</f>
        <v>67.974818642085168</v>
      </c>
      <c r="AF26" s="40">
        <f>IF(Z8&gt;0,(AF8/Z8)*100,0)</f>
        <v>89.155648709435383</v>
      </c>
    </row>
    <row r="27" spans="1:32" x14ac:dyDescent="0.2">
      <c r="A27" t="str">
        <f>$A$9</f>
        <v>Professional occupations</v>
      </c>
      <c r="B27" s="18">
        <f t="shared" si="8"/>
        <v>19.747473807794183</v>
      </c>
      <c r="C27" s="18">
        <f t="shared" si="8"/>
        <v>21.53128732376365</v>
      </c>
      <c r="D27" s="18">
        <f t="shared" si="8"/>
        <v>22.473858059144387</v>
      </c>
      <c r="E27" s="18">
        <f t="shared" si="8"/>
        <v>23.557307901902622</v>
      </c>
      <c r="F27" s="18">
        <f t="shared" si="8"/>
        <v>25.15534807914927</v>
      </c>
      <c r="G27" s="11"/>
      <c r="H27" s="40">
        <f t="shared" ref="H27:H36" si="11">IF(D9&gt;0,(H9/D9)*100,0)</f>
        <v>22.850119618126573</v>
      </c>
      <c r="I27" s="40">
        <f t="shared" ref="I27:I36" si="12">IF(D9&gt;0,(I9/D9)*100,0)</f>
        <v>52.63000814781423</v>
      </c>
      <c r="J27" s="40">
        <f t="shared" ref="J27:J36" si="13">IF(D9&gt;0,(J9/D9)*100,0)</f>
        <v>75.480127765940807</v>
      </c>
      <c r="L27" t="str">
        <f>$A$9</f>
        <v>Professional occupations</v>
      </c>
      <c r="M27" s="18">
        <f t="shared" ref="M27:Q27" si="14">M9/M$18*100</f>
        <v>20.089047451792744</v>
      </c>
      <c r="N27" s="18">
        <f t="shared" si="14"/>
        <v>21.850348395579918</v>
      </c>
      <c r="O27" s="18">
        <f t="shared" si="14"/>
        <v>22.631624424991312</v>
      </c>
      <c r="P27" s="18">
        <f t="shared" si="14"/>
        <v>23.624191754073504</v>
      </c>
      <c r="Q27" s="18">
        <f t="shared" si="14"/>
        <v>24.949129231542592</v>
      </c>
      <c r="R27" s="11"/>
      <c r="S27" s="40">
        <f t="shared" ref="S27:S34" si="15">IF(O9&gt;0,(S9/O9)*100,0)</f>
        <v>19.800024127375949</v>
      </c>
      <c r="T27" s="40">
        <f t="shared" ref="T27:T34" si="16">IF(O9&gt;0,(T9/O9)*100,0)</f>
        <v>42.009912696021431</v>
      </c>
      <c r="U27" s="40">
        <f t="shared" ref="U27:U34" si="17">IF(O9&gt;0,(U9/O9)*100,0)</f>
        <v>61.809936823397379</v>
      </c>
      <c r="W27" t="str">
        <f>$A$9</f>
        <v>Professional occupations</v>
      </c>
      <c r="X27" s="18">
        <f t="shared" ref="X27:AB27" si="18">X9/X$18*100</f>
        <v>19.380065119668828</v>
      </c>
      <c r="Y27" s="18">
        <f t="shared" si="18"/>
        <v>21.20584933612394</v>
      </c>
      <c r="Z27" s="18">
        <f t="shared" si="18"/>
        <v>22.315136303106204</v>
      </c>
      <c r="AA27" s="18">
        <f t="shared" si="18"/>
        <v>23.490585039554617</v>
      </c>
      <c r="AB27" s="18">
        <f t="shared" si="18"/>
        <v>25.358750294630333</v>
      </c>
      <c r="AC27" s="11"/>
      <c r="AD27" s="40">
        <f t="shared" ref="AD27:AD34" si="19">IF(Z9&gt;0,(AD9/Z9)*100,0)</f>
        <v>25.962206104206182</v>
      </c>
      <c r="AE27" s="40">
        <f t="shared" ref="AE27:AE34" si="20">IF(Z9&gt;0,(AE9/Z9)*100,0)</f>
        <v>63.465949395105689</v>
      </c>
      <c r="AF27" s="40">
        <f t="shared" ref="AF27:AF34" si="21">IF(Z9&gt;0,(AF9/Z9)*100,0)</f>
        <v>89.428155499311885</v>
      </c>
    </row>
    <row r="28" spans="1:32" x14ac:dyDescent="0.2">
      <c r="A28" t="str">
        <f>$A$10</f>
        <v>Associate professional occupations</v>
      </c>
      <c r="B28" s="18">
        <f t="shared" si="8"/>
        <v>12.074038346115499</v>
      </c>
      <c r="C28" s="18">
        <f t="shared" si="8"/>
        <v>12.49792972801329</v>
      </c>
      <c r="D28" s="18">
        <f t="shared" si="8"/>
        <v>13.087989572304087</v>
      </c>
      <c r="E28" s="18">
        <f t="shared" si="8"/>
        <v>12.501529567955574</v>
      </c>
      <c r="F28" s="18">
        <f t="shared" si="8"/>
        <v>12.891366514630279</v>
      </c>
      <c r="G28" s="11"/>
      <c r="H28" s="40">
        <f t="shared" si="11"/>
        <v>8.1057768274685458</v>
      </c>
      <c r="I28" s="40">
        <f t="shared" si="12"/>
        <v>47.740626854031774</v>
      </c>
      <c r="J28" s="40">
        <f t="shared" si="13"/>
        <v>55.84640368150032</v>
      </c>
      <c r="L28" t="str">
        <f>$A$10</f>
        <v>Associate professional occupations</v>
      </c>
      <c r="M28" s="18">
        <f t="shared" ref="M28:Q28" si="22">M10/M$18*100</f>
        <v>12.251060528636676</v>
      </c>
      <c r="N28" s="18">
        <f t="shared" si="22"/>
        <v>12.587334162943971</v>
      </c>
      <c r="O28" s="18">
        <f t="shared" si="22"/>
        <v>13.090293523983451</v>
      </c>
      <c r="P28" s="18">
        <f t="shared" si="22"/>
        <v>11.938414827353554</v>
      </c>
      <c r="Q28" s="18">
        <f t="shared" si="22"/>
        <v>11.855174808127131</v>
      </c>
      <c r="R28" s="11"/>
      <c r="S28" s="40">
        <f t="shared" si="15"/>
        <v>-1.5817094110273131</v>
      </c>
      <c r="T28" s="40">
        <f t="shared" si="16"/>
        <v>36.455905481966447</v>
      </c>
      <c r="U28" s="40">
        <f t="shared" si="17"/>
        <v>34.874196070939135</v>
      </c>
      <c r="W28" t="str">
        <f>$A$10</f>
        <v>Associate professional occupations</v>
      </c>
      <c r="X28" s="18">
        <f t="shared" ref="X28:AB28" si="23">X10/X$18*100</f>
        <v>11.883627027818708</v>
      </c>
      <c r="Y28" s="18">
        <f t="shared" si="23"/>
        <v>12.406738410864229</v>
      </c>
      <c r="Z28" s="18">
        <f t="shared" si="23"/>
        <v>13.085671668520135</v>
      </c>
      <c r="AA28" s="18">
        <f t="shared" si="23"/>
        <v>13.063288888087865</v>
      </c>
      <c r="AB28" s="18">
        <f t="shared" si="23"/>
        <v>13.913405436930312</v>
      </c>
      <c r="AC28" s="11"/>
      <c r="AD28" s="40">
        <f t="shared" si="19"/>
        <v>17.855370184878804</v>
      </c>
      <c r="AE28" s="40">
        <f t="shared" si="20"/>
        <v>59.097695325738528</v>
      </c>
      <c r="AF28" s="40">
        <f t="shared" si="21"/>
        <v>76.953065510617336</v>
      </c>
    </row>
    <row r="29" spans="1:32" x14ac:dyDescent="0.2">
      <c r="A29" t="str">
        <f>$A$11</f>
        <v>Administrative and secretarial occupations</v>
      </c>
      <c r="B29" s="18">
        <f t="shared" si="8"/>
        <v>10.625454113471756</v>
      </c>
      <c r="C29" s="18">
        <f t="shared" si="8"/>
        <v>9.8122713786390072</v>
      </c>
      <c r="D29" s="18">
        <f t="shared" si="8"/>
        <v>10.240012474626003</v>
      </c>
      <c r="E29" s="18">
        <f t="shared" si="8"/>
        <v>9.2496536173246415</v>
      </c>
      <c r="F29" s="18">
        <f t="shared" si="8"/>
        <v>8.1039874935265299</v>
      </c>
      <c r="G29" s="11"/>
      <c r="H29" s="40">
        <f t="shared" si="11"/>
        <v>-13.139732481365209</v>
      </c>
      <c r="I29" s="40">
        <f t="shared" si="12"/>
        <v>47.050808828528503</v>
      </c>
      <c r="J29" s="40">
        <f t="shared" si="13"/>
        <v>33.911076347163288</v>
      </c>
      <c r="L29" t="str">
        <f>$A$11</f>
        <v>Administrative and secretarial occupations</v>
      </c>
      <c r="M29" s="18">
        <f t="shared" ref="M29:Q29" si="24">M11/M$18*100</f>
        <v>4.71866154312261</v>
      </c>
      <c r="N29" s="18">
        <f t="shared" si="24"/>
        <v>4.0840593447713909</v>
      </c>
      <c r="O29" s="18">
        <f t="shared" si="24"/>
        <v>4.8455113331554154</v>
      </c>
      <c r="P29" s="18">
        <f t="shared" si="24"/>
        <v>4.5106542174589235</v>
      </c>
      <c r="Q29" s="18">
        <f t="shared" si="24"/>
        <v>4.5566258494791798</v>
      </c>
      <c r="R29" s="11"/>
      <c r="S29" s="40">
        <f t="shared" si="15"/>
        <v>2.1929641303426188</v>
      </c>
      <c r="T29" s="40">
        <f t="shared" si="16"/>
        <v>36.248582505141009</v>
      </c>
      <c r="U29" s="40">
        <f t="shared" si="17"/>
        <v>38.441546635483625</v>
      </c>
      <c r="W29" t="str">
        <f>$A$11</f>
        <v>Administrative and secretarial occupations</v>
      </c>
      <c r="X29" s="18">
        <f t="shared" ref="X29:AB29" si="25">X11/X$18*100</f>
        <v>16.979009042053903</v>
      </c>
      <c r="Y29" s="18">
        <f t="shared" si="25"/>
        <v>15.654970353050846</v>
      </c>
      <c r="Z29" s="18">
        <f t="shared" si="25"/>
        <v>15.667181247436668</v>
      </c>
      <c r="AA29" s="18">
        <f t="shared" si="25"/>
        <v>13.977246217954884</v>
      </c>
      <c r="AB29" s="18">
        <f t="shared" si="25"/>
        <v>11.602897636250846</v>
      </c>
      <c r="AC29" s="11"/>
      <c r="AD29" s="40">
        <f t="shared" si="19"/>
        <v>-17.910511783973543</v>
      </c>
      <c r="AE29" s="40">
        <f t="shared" si="20"/>
        <v>50.411929123986333</v>
      </c>
      <c r="AF29" s="40">
        <f t="shared" si="21"/>
        <v>32.501417340012786</v>
      </c>
    </row>
    <row r="30" spans="1:32" x14ac:dyDescent="0.2">
      <c r="A30" t="str">
        <f>$A$12</f>
        <v>Skilled trades occupations</v>
      </c>
      <c r="B30" s="18">
        <f t="shared" si="8"/>
        <v>11.666625323663409</v>
      </c>
      <c r="C30" s="18">
        <f t="shared" si="8"/>
        <v>11.065591638301127</v>
      </c>
      <c r="D30" s="18">
        <f t="shared" si="8"/>
        <v>10.096786103573923</v>
      </c>
      <c r="E30" s="18">
        <f t="shared" si="8"/>
        <v>10.062669101272991</v>
      </c>
      <c r="F30" s="18">
        <f t="shared" si="8"/>
        <v>9.5912433375335802</v>
      </c>
      <c r="G30" s="11"/>
      <c r="H30" s="40">
        <f t="shared" si="11"/>
        <v>4.2592603832758407</v>
      </c>
      <c r="I30" s="40">
        <f t="shared" si="12"/>
        <v>44.576981531453285</v>
      </c>
      <c r="J30" s="40">
        <f t="shared" si="13"/>
        <v>48.836241914729122</v>
      </c>
      <c r="L30" t="str">
        <f>$A$12</f>
        <v>Skilled trades occupations</v>
      </c>
      <c r="M30" s="18">
        <f t="shared" ref="M30:Q30" si="26">M12/M$18*100</f>
        <v>20.308213771567047</v>
      </c>
      <c r="N30" s="18">
        <f t="shared" si="26"/>
        <v>19.640956378334153</v>
      </c>
      <c r="O30" s="18">
        <f t="shared" si="26"/>
        <v>17.668909346400614</v>
      </c>
      <c r="P30" s="18">
        <f t="shared" si="26"/>
        <v>17.436434196541285</v>
      </c>
      <c r="Q30" s="18">
        <f t="shared" si="26"/>
        <v>16.468627272484916</v>
      </c>
      <c r="R30" s="11"/>
      <c r="S30" s="40">
        <f t="shared" si="15"/>
        <v>1.2896098247548307</v>
      </c>
      <c r="T30" s="40">
        <f t="shared" si="16"/>
        <v>41.057093324895234</v>
      </c>
      <c r="U30" s="40">
        <f t="shared" si="17"/>
        <v>42.346703149650061</v>
      </c>
      <c r="W30" t="str">
        <f>$A$12</f>
        <v>Skilled trades occupations</v>
      </c>
      <c r="X30" s="18">
        <f t="shared" ref="X30:AB30" si="27">X12/X$18*100</f>
        <v>2.3714272580385396</v>
      </c>
      <c r="Y30" s="18">
        <f t="shared" si="27"/>
        <v>2.3188353248883575</v>
      </c>
      <c r="Z30" s="18">
        <f t="shared" si="27"/>
        <v>2.4788081423828792</v>
      </c>
      <c r="AA30" s="18">
        <f t="shared" si="27"/>
        <v>2.7066527016583795</v>
      </c>
      <c r="AB30" s="18">
        <f t="shared" si="27"/>
        <v>2.8077938841095227</v>
      </c>
      <c r="AC30" s="11"/>
      <c r="AD30" s="40">
        <f t="shared" si="19"/>
        <v>25.555072914360689</v>
      </c>
      <c r="AE30" s="40">
        <f t="shared" si="20"/>
        <v>69.818631314843444</v>
      </c>
      <c r="AF30" s="40">
        <f t="shared" si="21"/>
        <v>95.373704229204122</v>
      </c>
    </row>
    <row r="31" spans="1:32" x14ac:dyDescent="0.2">
      <c r="A31" t="str">
        <f>$A$13</f>
        <v>Caring, leisure and other service occupations</v>
      </c>
      <c r="B31" s="18">
        <f t="shared" si="8"/>
        <v>10.313918202109704</v>
      </c>
      <c r="C31" s="18">
        <f t="shared" si="8"/>
        <v>10.15608202489115</v>
      </c>
      <c r="D31" s="18">
        <f t="shared" si="8"/>
        <v>9.6229375353275177</v>
      </c>
      <c r="E31" s="18">
        <f t="shared" si="8"/>
        <v>10.098919959835104</v>
      </c>
      <c r="F31" s="18">
        <f t="shared" si="8"/>
        <v>10.518535183614816</v>
      </c>
      <c r="G31" s="11"/>
      <c r="H31" s="40">
        <f t="shared" si="11"/>
        <v>19.969399064667513</v>
      </c>
      <c r="I31" s="40">
        <f t="shared" si="12"/>
        <v>61.599693952364433</v>
      </c>
      <c r="J31" s="40">
        <f t="shared" si="13"/>
        <v>81.569093017031946</v>
      </c>
      <c r="L31" t="str">
        <f>$A$13</f>
        <v>Caring, leisure and other service occupations</v>
      </c>
      <c r="M31" s="18">
        <f t="shared" ref="M31:Q31" si="28">M13/M$18*100</f>
        <v>2.7821240481295191</v>
      </c>
      <c r="N31" s="18">
        <f t="shared" si="28"/>
        <v>2.8100106788541934</v>
      </c>
      <c r="O31" s="18">
        <f t="shared" si="28"/>
        <v>2.8804868125288077</v>
      </c>
      <c r="P31" s="18">
        <f t="shared" si="28"/>
        <v>3.1848690809165388</v>
      </c>
      <c r="Q31" s="18">
        <f t="shared" si="28"/>
        <v>3.5615407338518681</v>
      </c>
      <c r="R31" s="11"/>
      <c r="S31" s="40">
        <f t="shared" si="15"/>
        <v>34.365961676614802</v>
      </c>
      <c r="T31" s="40">
        <f t="shared" si="16"/>
        <v>52.386762093703418</v>
      </c>
      <c r="U31" s="40">
        <f t="shared" si="17"/>
        <v>86.752723770318212</v>
      </c>
      <c r="W31" t="str">
        <f>$A$13</f>
        <v>Caring, leisure and other service occupations</v>
      </c>
      <c r="X31" s="18">
        <f t="shared" ref="X31:AB31" si="29">X13/X$18*100</f>
        <v>18.415382287424357</v>
      </c>
      <c r="Y31" s="18">
        <f t="shared" si="29"/>
        <v>17.648975665294124</v>
      </c>
      <c r="Z31" s="18">
        <f t="shared" si="29"/>
        <v>16.406218705421487</v>
      </c>
      <c r="AA31" s="18">
        <f t="shared" si="29"/>
        <v>16.996328677903861</v>
      </c>
      <c r="AB31" s="18">
        <f t="shared" si="29"/>
        <v>17.380507794724071</v>
      </c>
      <c r="AC31" s="11"/>
      <c r="AD31" s="40">
        <f t="shared" si="19"/>
        <v>17.426446594053647</v>
      </c>
      <c r="AE31" s="40">
        <f t="shared" si="20"/>
        <v>63.227030175813958</v>
      </c>
      <c r="AF31" s="40">
        <f t="shared" si="21"/>
        <v>80.653476769867595</v>
      </c>
    </row>
    <row r="32" spans="1:32" x14ac:dyDescent="0.2">
      <c r="A32" t="str">
        <f>$A$14</f>
        <v>Sales and customer service occupations</v>
      </c>
      <c r="B32" s="18">
        <f t="shared" si="8"/>
        <v>9.105376831062495</v>
      </c>
      <c r="C32" s="18">
        <f t="shared" si="8"/>
        <v>8.3607379799764292</v>
      </c>
      <c r="D32" s="18">
        <f t="shared" si="8"/>
        <v>8.5279343857183463</v>
      </c>
      <c r="E32" s="18">
        <f t="shared" si="8"/>
        <v>8.2484761028193621</v>
      </c>
      <c r="F32" s="18">
        <f t="shared" si="8"/>
        <v>7.7531440869365138</v>
      </c>
      <c r="H32" s="40">
        <f t="shared" si="11"/>
        <v>-0.21692323517370862</v>
      </c>
      <c r="I32" s="40">
        <f t="shared" si="12"/>
        <v>46.662281698555297</v>
      </c>
      <c r="J32" s="40">
        <f t="shared" si="13"/>
        <v>46.445358463381588</v>
      </c>
      <c r="L32" t="str">
        <f>$A$14</f>
        <v>Sales and customer service occupations</v>
      </c>
      <c r="M32" s="18">
        <f t="shared" ref="M32:Q32" si="30">M14/M$18*100</f>
        <v>6.5850946942519304</v>
      </c>
      <c r="N32" s="18">
        <f t="shared" si="30"/>
        <v>6.1653611793869949</v>
      </c>
      <c r="O32" s="18">
        <f t="shared" si="30"/>
        <v>6.4700132870856812</v>
      </c>
      <c r="P32" s="18">
        <f t="shared" si="30"/>
        <v>6.4174658666073263</v>
      </c>
      <c r="Q32" s="18">
        <f t="shared" si="30"/>
        <v>6.3149192564564807</v>
      </c>
      <c r="S32" s="40">
        <f t="shared" si="15"/>
        <v>6.0668984609038095</v>
      </c>
      <c r="T32" s="40">
        <f t="shared" si="16"/>
        <v>34.981588294077852</v>
      </c>
      <c r="U32" s="40">
        <f t="shared" si="17"/>
        <v>41.04848675498166</v>
      </c>
      <c r="W32" t="str">
        <f>$A$14</f>
        <v>Sales and customer service occupations</v>
      </c>
      <c r="X32" s="18">
        <f t="shared" ref="X32:AB32" si="31">X14/X$18*100</f>
        <v>11.816281404236598</v>
      </c>
      <c r="Y32" s="18">
        <f t="shared" si="31"/>
        <v>10.599992690768081</v>
      </c>
      <c r="Z32" s="18">
        <f t="shared" si="31"/>
        <v>10.598317694667431</v>
      </c>
      <c r="AA32" s="18">
        <f t="shared" si="31"/>
        <v>10.075079086698116</v>
      </c>
      <c r="AB32" s="18">
        <f t="shared" si="31"/>
        <v>9.1717249793946731</v>
      </c>
      <c r="AD32" s="40">
        <f t="shared" si="19"/>
        <v>-4.0762729171964436</v>
      </c>
      <c r="AE32" s="40">
        <f t="shared" si="20"/>
        <v>53.836240884016092</v>
      </c>
      <c r="AF32" s="40">
        <f t="shared" si="21"/>
        <v>49.759967966819652</v>
      </c>
    </row>
    <row r="33" spans="1:32" x14ac:dyDescent="0.2">
      <c r="A33" t="str">
        <f>$A$15</f>
        <v>Process, plant and machine operatives</v>
      </c>
      <c r="B33" s="18">
        <f t="shared" si="8"/>
        <v>5.259376384630432</v>
      </c>
      <c r="C33" s="18">
        <f t="shared" si="8"/>
        <v>4.9711584048586968</v>
      </c>
      <c r="D33" s="18">
        <f t="shared" si="8"/>
        <v>4.4805729552256022</v>
      </c>
      <c r="E33" s="18">
        <f t="shared" si="8"/>
        <v>4.8957104473447188</v>
      </c>
      <c r="F33" s="18">
        <f t="shared" si="8"/>
        <v>4.7336043725700145</v>
      </c>
      <c r="G33" s="11"/>
      <c r="H33" s="40">
        <f t="shared" si="11"/>
        <v>15.952813385839718</v>
      </c>
      <c r="I33" s="40">
        <f t="shared" si="12"/>
        <v>52.108439450624566</v>
      </c>
      <c r="J33" s="40">
        <f t="shared" si="13"/>
        <v>68.061252836464277</v>
      </c>
      <c r="L33" t="str">
        <f>$A$15</f>
        <v>Process, plant and machine operatives</v>
      </c>
      <c r="M33" s="18">
        <f t="shared" ref="M33:Q33" si="32">M15/M$18*100</f>
        <v>8.7144031434177354</v>
      </c>
      <c r="N33" s="18">
        <f t="shared" si="32"/>
        <v>8.3468207753548125</v>
      </c>
      <c r="O33" s="18">
        <f t="shared" si="32"/>
        <v>7.5818592105411708</v>
      </c>
      <c r="P33" s="18">
        <f t="shared" si="32"/>
        <v>8.0658408467661626</v>
      </c>
      <c r="Q33" s="18">
        <f t="shared" si="32"/>
        <v>7.6672582663400313</v>
      </c>
      <c r="R33" s="11"/>
      <c r="S33" s="40">
        <f t="shared" si="15"/>
        <v>9.8959321333880421</v>
      </c>
      <c r="T33" s="40">
        <f t="shared" si="16"/>
        <v>48.556844599031059</v>
      </c>
      <c r="U33" s="40">
        <f t="shared" si="17"/>
        <v>58.452776732419096</v>
      </c>
      <c r="W33" t="str">
        <f>$A$15</f>
        <v>Process, plant and machine operatives</v>
      </c>
      <c r="X33" s="18">
        <f t="shared" ref="X33:AB33" si="33">X15/X$18*100</f>
        <v>1.5430274473291397</v>
      </c>
      <c r="Y33" s="18">
        <f t="shared" si="33"/>
        <v>1.5280283402857082</v>
      </c>
      <c r="Z33" s="18">
        <f t="shared" si="33"/>
        <v>1.3605061540519987</v>
      </c>
      <c r="AA33" s="18">
        <f t="shared" si="33"/>
        <v>1.7332105703110696</v>
      </c>
      <c r="AB33" s="18">
        <f t="shared" si="33"/>
        <v>1.840019676637183</v>
      </c>
      <c r="AC33" s="11"/>
      <c r="AD33" s="40">
        <f t="shared" si="19"/>
        <v>49.911141660437849</v>
      </c>
      <c r="AE33" s="40">
        <f t="shared" si="20"/>
        <v>72.02070433446481</v>
      </c>
      <c r="AF33" s="40">
        <f t="shared" si="21"/>
        <v>121.93184599490267</v>
      </c>
    </row>
    <row r="34" spans="1:32" x14ac:dyDescent="0.2">
      <c r="A34" t="str">
        <f>$A$16</f>
        <v>Elementary occupations</v>
      </c>
      <c r="B34" s="18">
        <f t="shared" si="8"/>
        <v>11.061934282659331</v>
      </c>
      <c r="C34" s="18">
        <f t="shared" si="8"/>
        <v>10.430954216128683</v>
      </c>
      <c r="D34" s="18">
        <f t="shared" si="8"/>
        <v>9.8717685973139186</v>
      </c>
      <c r="E34" s="18">
        <f t="shared" si="8"/>
        <v>9.8094283928370096</v>
      </c>
      <c r="F34" s="18">
        <f t="shared" si="8"/>
        <v>9.0043647764824488</v>
      </c>
      <c r="G34" s="11"/>
      <c r="H34" s="40">
        <f t="shared" si="11"/>
        <v>0.11081570418811972</v>
      </c>
      <c r="I34" s="40">
        <f t="shared" si="12"/>
        <v>48.090131017235166</v>
      </c>
      <c r="J34" s="40">
        <f t="shared" si="13"/>
        <v>48.200946721423286</v>
      </c>
      <c r="L34" t="str">
        <f>$A$16</f>
        <v>Elementary occupations</v>
      </c>
      <c r="M34" s="18">
        <f t="shared" ref="M34:Q34" si="34">M16/M$18*100</f>
        <v>11.311477031572526</v>
      </c>
      <c r="N34" s="18">
        <f t="shared" si="34"/>
        <v>10.054992435767252</v>
      </c>
      <c r="O34" s="18">
        <f t="shared" si="34"/>
        <v>10.142110779977321</v>
      </c>
      <c r="P34" s="18">
        <f t="shared" si="34"/>
        <v>10.279612050704243</v>
      </c>
      <c r="Q34" s="18">
        <f t="shared" si="34"/>
        <v>9.368770883522572</v>
      </c>
      <c r="R34" s="11"/>
      <c r="S34" s="40">
        <f t="shared" si="15"/>
        <v>0.38562068654471426</v>
      </c>
      <c r="T34" s="40">
        <f t="shared" si="16"/>
        <v>39.045226474758699</v>
      </c>
      <c r="U34" s="40">
        <f t="shared" si="17"/>
        <v>39.430847161303411</v>
      </c>
      <c r="W34" t="str">
        <f>$A$16</f>
        <v>Elementary occupations</v>
      </c>
      <c r="X34" s="18">
        <f t="shared" ref="X34:AB34" si="35">X16/X$18*100</f>
        <v>10.793517279122046</v>
      </c>
      <c r="Y34" s="18">
        <f t="shared" si="35"/>
        <v>10.814430158630165</v>
      </c>
      <c r="Z34" s="18">
        <f t="shared" si="35"/>
        <v>9.5997892959388409</v>
      </c>
      <c r="AA34" s="18">
        <f t="shared" si="35"/>
        <v>9.3403764697805336</v>
      </c>
      <c r="AB34" s="18">
        <f t="shared" si="35"/>
        <v>8.6449358961107823</v>
      </c>
      <c r="AC34" s="11"/>
      <c r="AD34" s="40">
        <f t="shared" si="19"/>
        <v>-0.18127200966343576</v>
      </c>
      <c r="AE34" s="40">
        <f t="shared" si="20"/>
        <v>57.703877708295707</v>
      </c>
      <c r="AF34" s="40">
        <f t="shared" si="21"/>
        <v>57.522605698632269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9.754639139147919</v>
      </c>
      <c r="I36" s="43">
        <f t="shared" si="12"/>
        <v>51.022556516965167</v>
      </c>
      <c r="J36" s="43">
        <f t="shared" si="13"/>
        <v>60.777195656113093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8.6718949985587805</v>
      </c>
      <c r="T36" s="43">
        <f t="shared" ref="T36" si="37">IF(O18&gt;0,(T18/O18)*100,0)</f>
        <v>42.205711601713944</v>
      </c>
      <c r="U36" s="43">
        <f t="shared" ref="U36" si="38">IF(O18&gt;0,(U18/O18)*100,0)</f>
        <v>50.877606600272728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10.843940083692226</v>
      </c>
      <c r="AE36" s="43">
        <f t="shared" ref="AE36" si="40">IF(Z18&gt;0,(AE18/Z18)*100,0)</f>
        <v>59.892793846402746</v>
      </c>
      <c r="AF36" s="43">
        <f t="shared" ref="AF36" si="41">IF(Z18&gt;0,(AF18/Z18)*100,0)</f>
        <v>70.736733930094971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Dorset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Dorset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Dorset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4.2071748565934763</v>
      </c>
      <c r="C46" s="18">
        <f t="shared" si="42"/>
        <v>2.6809636464578901</v>
      </c>
      <c r="D46" s="18">
        <f t="shared" si="42"/>
        <v>0.73512535911985921</v>
      </c>
      <c r="E46" s="18">
        <f t="shared" si="42"/>
        <v>1.1162476879059469</v>
      </c>
      <c r="F46" s="18">
        <f>IF(F$6-D$6 &lt;&gt; 0,(EXP(LN(F8/D8)/(F$6-D$6))-1)*100,0)</f>
        <v>0.98904696465489383</v>
      </c>
      <c r="H46" s="18">
        <f>IF($F$6-$D$6 &lt;&gt; 0,(EXP(LN(1+(H26/100))/($F$6-$D$6))-1)*100,0)</f>
        <v>0.98904696465489383</v>
      </c>
      <c r="I46" s="18">
        <f>IF($F$6-$D$6 &lt;&gt; 0,(EXP(LN(1+(I26/100))/($F$6-$D$6))-1)*100,0)</f>
        <v>3.0631553165014092</v>
      </c>
      <c r="J46" s="18">
        <f>IF($F$6-$D$6 &lt;&gt; 0,(EXP(LN(1+(J26/100))/($F$6-$D$6))-1)*100,0)</f>
        <v>3.7274812335265972</v>
      </c>
      <c r="L46" t="str">
        <f>$A$8</f>
        <v>Managers, directors and senior officials</v>
      </c>
      <c r="M46" s="18">
        <f t="shared" ref="M46:M54" si="43">IF(N$6-M$6 &lt;&gt; 0,(EXP(LN(N8/M8)/(N$6-M$6))-1)*100,0)</f>
        <v>3.3170021002766559</v>
      </c>
      <c r="N46" s="18">
        <f t="shared" ref="N46:N54" si="44">IF(O$6-N$6 &lt;&gt; 0,(EXP(LN(O8/N8)/(O$6-N$6))-1)*100,0)</f>
        <v>-0.19117858002218879</v>
      </c>
      <c r="O46" s="18">
        <f t="shared" ref="O46:O54" si="45">IF(P$6-O$6 &lt;&gt; 0,(EXP(LN(P8/O8)/(P$6-O$6))-1)*100,0)</f>
        <v>0.48619907948908025</v>
      </c>
      <c r="P46" s="18">
        <f t="shared" ref="P46:P54" si="46">IF(Q$6-P$6 &lt;&gt; 0,(EXP(LN(Q8/P8)/(Q$6-P$6))-1)*100,0)</f>
        <v>0.97371966231567519</v>
      </c>
      <c r="Q46" s="18">
        <f>IF(Q$6-O$6 &lt;&gt; 0,(EXP(LN(Q8/O8)/(Q$6-O$6))-1)*100,0)</f>
        <v>0.81095055942577154</v>
      </c>
      <c r="S46" s="18">
        <f>IF($F$6-$D$6 &lt;&gt; 0,(EXP(LN(1+(S26/100))/($F$6-$D$6))-1)*100,0)</f>
        <v>0.81095055942577154</v>
      </c>
      <c r="T46" s="18">
        <f>IF($F$6-$D$6 &lt;&gt; 0,(EXP(LN(1+(T26/100))/($F$6-$D$6))-1)*100,0)</f>
        <v>2.7885490022625969</v>
      </c>
      <c r="U46" s="18">
        <f>IF($F$6-$D$6 &lt;&gt; 0,(EXP(LN(1+(U26/100))/($F$6-$D$6))-1)*100,0)</f>
        <v>3.3507399745838828</v>
      </c>
      <c r="W46" t="str">
        <f>$A$8</f>
        <v>Managers, directors and senior officials</v>
      </c>
      <c r="X46" s="18">
        <f t="shared" ref="X46:X54" si="47">IF(Y$6-X$6 &lt;&gt; 0,(EXP(LN(Y8/X8)/(Y$6-X$6))-1)*100,0)</f>
        <v>5.9963456094646927</v>
      </c>
      <c r="Y46" s="18">
        <f t="shared" ref="Y46:Y54" si="48">IF(Z$6-Y$6 &lt;&gt; 0,(EXP(LN(Z8/Y8)/(Z$6-Y$6))-1)*100,0)</f>
        <v>8.0965361496763357</v>
      </c>
      <c r="Z46" s="18">
        <f t="shared" ref="Z46:Z54" si="49">IF(AA$6-Z$6 &lt;&gt; 0,(EXP(LN(AA8/Z8)/(AA$6-Z$6))-1)*100,0)</f>
        <v>1.1627207676154105</v>
      </c>
      <c r="AA46" s="18">
        <f t="shared" ref="AA46:AA54" si="50">IF(AB$6-AA$6 &lt;&gt; 0,(EXP(LN(AB8/AA8)/(AB$6-AA$6))-1)*100,0)</f>
        <v>1.3521910341926624</v>
      </c>
      <c r="AB46" s="18">
        <f>IF(AB$6-Z$6 &lt;&gt; 0,(EXP(LN(AB8/Z8)/(AB$6-Z$6))-1)*100,0)</f>
        <v>1.2889948821475317</v>
      </c>
      <c r="AD46" s="18">
        <f>IF($F$6-$D$6 &lt;&gt; 0,(EXP(LN(1+(AD26/100))/($F$6-$D$6))-1)*100,0)</f>
        <v>1.2889948821475317</v>
      </c>
      <c r="AE46" s="18">
        <f>IF($F$6-$D$6 &lt;&gt; 0,(EXP(LN(1+(AE26/100))/($F$6-$D$6))-1)*100,0)</f>
        <v>3.5180967793693174</v>
      </c>
      <c r="AF46" s="18">
        <f>IF($F$6-$D$6 &lt;&gt; 0,(EXP(LN(1+(AF26/100))/($F$6-$D$6))-1)*100,0)</f>
        <v>4.3409102258056498</v>
      </c>
    </row>
    <row r="47" spans="1:32" x14ac:dyDescent="0.2">
      <c r="A47" t="str">
        <f>$A$9</f>
        <v>Professional occupations</v>
      </c>
      <c r="B47" s="18">
        <f t="shared" si="42"/>
        <v>3.9457636734068879</v>
      </c>
      <c r="C47" s="18">
        <f t="shared" si="42"/>
        <v>3.2564971367393225</v>
      </c>
      <c r="D47" s="18">
        <f t="shared" si="42"/>
        <v>1.7265267123265149</v>
      </c>
      <c r="E47" s="18">
        <f t="shared" si="42"/>
        <v>1.209306758936779</v>
      </c>
      <c r="F47" s="18">
        <f>IF(F$6-D$6 &lt;&gt; 0,(EXP(LN(F9/D9)/(F$6-D$6))-1)*100,0)</f>
        <v>1.3814205521184952</v>
      </c>
      <c r="H47" s="18">
        <f t="shared" ref="H47:J56" si="51">IF($F$6-$D$6 &lt;&gt; 0,(EXP(LN(1+(H27/100))/($F$6-$D$6))-1)*100,0)</f>
        <v>1.3814205521184952</v>
      </c>
      <c r="I47" s="18">
        <f t="shared" si="51"/>
        <v>2.8590862228473402</v>
      </c>
      <c r="J47" s="18">
        <f t="shared" si="51"/>
        <v>3.8202003882889857</v>
      </c>
      <c r="L47" t="str">
        <f>$A$9</f>
        <v>Professional occupations</v>
      </c>
      <c r="M47" s="18">
        <f t="shared" si="43"/>
        <v>3.2107477132524709</v>
      </c>
      <c r="N47" s="18">
        <f t="shared" si="44"/>
        <v>1.7654128469537067</v>
      </c>
      <c r="O47" s="18">
        <f t="shared" si="45"/>
        <v>1.5561727859048524</v>
      </c>
      <c r="P47" s="18">
        <f t="shared" si="46"/>
        <v>1.0398115725925638</v>
      </c>
      <c r="Q47" s="18">
        <f>IF(Q$6-O$6 &lt;&gt; 0,(EXP(LN(Q9/O9)/(Q$6-O$6))-1)*100,0)</f>
        <v>1.2116396011084385</v>
      </c>
      <c r="S47" s="18">
        <f t="shared" ref="S47:U47" si="52">IF($F$6-$D$6 &lt;&gt; 0,(EXP(LN(1+(S27/100))/($F$6-$D$6))-1)*100,0)</f>
        <v>1.2116396011084385</v>
      </c>
      <c r="T47" s="18">
        <f t="shared" si="52"/>
        <v>2.3657275253018861</v>
      </c>
      <c r="U47" s="18">
        <f t="shared" si="52"/>
        <v>3.2603705597447741</v>
      </c>
      <c r="W47" t="str">
        <f>$A$9</f>
        <v>Professional occupations</v>
      </c>
      <c r="X47" s="18">
        <f t="shared" si="47"/>
        <v>4.747324675614828</v>
      </c>
      <c r="Y47" s="18">
        <f t="shared" si="48"/>
        <v>4.8236065343307377</v>
      </c>
      <c r="Z47" s="18">
        <f t="shared" si="49"/>
        <v>1.8991747547792981</v>
      </c>
      <c r="AA47" s="18">
        <f t="shared" si="50"/>
        <v>1.3768266094250192</v>
      </c>
      <c r="AB47" s="18">
        <f>IF(AB$6-Z$6 &lt;&gt; 0,(EXP(LN(AB9/Z9)/(AB$6-Z$6))-1)*100,0)</f>
        <v>1.5506444643449413</v>
      </c>
      <c r="AD47" s="18">
        <f t="shared" ref="AD47:AF47" si="53">IF($F$6-$D$6 &lt;&gt; 0,(EXP(LN(1+(AD27/100))/($F$6-$D$6))-1)*100,0)</f>
        <v>1.5506444643449413</v>
      </c>
      <c r="AE47" s="18">
        <f t="shared" si="53"/>
        <v>3.3304894995279444</v>
      </c>
      <c r="AF47" s="18">
        <f t="shared" si="53"/>
        <v>4.3509247327063516</v>
      </c>
    </row>
    <row r="48" spans="1:32" x14ac:dyDescent="0.2">
      <c r="A48" t="str">
        <f>$A$10</f>
        <v>Associate professional occupations</v>
      </c>
      <c r="B48" s="18">
        <f t="shared" si="42"/>
        <v>2.6038279361794814</v>
      </c>
      <c r="C48" s="18">
        <f t="shared" si="42"/>
        <v>3.5963877989876991</v>
      </c>
      <c r="D48" s="18">
        <f t="shared" si="42"/>
        <v>-0.14664672282238556</v>
      </c>
      <c r="E48" s="18">
        <f t="shared" si="42"/>
        <v>0.85642344683087845</v>
      </c>
      <c r="F48" s="18">
        <f t="shared" ref="F48:F56" si="54">IF(F$6-D$6 &lt;&gt; 0,(EXP(LN(F10/D10)/(F$6-D$6))-1)*100,0)</f>
        <v>0.52095210704243833</v>
      </c>
      <c r="H48" s="18">
        <f t="shared" si="51"/>
        <v>0.52095210704243833</v>
      </c>
      <c r="I48" s="18">
        <f t="shared" si="51"/>
        <v>2.6360656397064419</v>
      </c>
      <c r="J48" s="18">
        <f t="shared" si="51"/>
        <v>3.0021885042423202</v>
      </c>
      <c r="L48" t="str">
        <f>$A$10</f>
        <v>Associate professional occupations</v>
      </c>
      <c r="M48" s="18">
        <f t="shared" si="43"/>
        <v>1.7513518801269834</v>
      </c>
      <c r="N48" s="18">
        <f t="shared" si="44"/>
        <v>2.1782500638069413</v>
      </c>
      <c r="O48" s="18">
        <f t="shared" si="45"/>
        <v>-1.1498038159709512</v>
      </c>
      <c r="P48" s="18">
        <f>IF(Q$6-P$6 &lt;&gt; 0,(EXP(LN(Q10/P10)/(Q$6-P$6))-1)*100,0)</f>
        <v>0.41967557492221808</v>
      </c>
      <c r="Q48" s="18">
        <f t="shared" ref="Q48:Q54" si="55">IF(Q$6-O$6 &lt;&gt; 0,(EXP(LN(Q10/O10)/(Q$6-O$6))-1)*100,0)</f>
        <v>-0.10623366027953107</v>
      </c>
      <c r="S48" s="18">
        <f t="shared" ref="S48:U48" si="56">IF($F$6-$D$6 &lt;&gt; 0,(EXP(LN(1+(S28/100))/($F$6-$D$6))-1)*100,0)</f>
        <v>-0.10623366027953107</v>
      </c>
      <c r="T48" s="18">
        <f t="shared" si="56"/>
        <v>2.0938282548102372</v>
      </c>
      <c r="U48" s="18">
        <f t="shared" si="56"/>
        <v>2.0145045307320197</v>
      </c>
      <c r="W48" t="str">
        <f>$A$10</f>
        <v>Associate professional occupations</v>
      </c>
      <c r="X48" s="18">
        <f t="shared" si="47"/>
        <v>3.5249389009698318</v>
      </c>
      <c r="Y48" s="18">
        <f t="shared" si="48"/>
        <v>5.0639245151733459</v>
      </c>
      <c r="Z48" s="18">
        <f t="shared" si="49"/>
        <v>0.82381151475126035</v>
      </c>
      <c r="AA48" s="18">
        <f t="shared" si="50"/>
        <v>1.2402903359687301</v>
      </c>
      <c r="AB48" s="18">
        <f t="shared" ref="AB48:AB54" si="57">IF(AB$6-Z$6 &lt;&gt; 0,(EXP(LN(AB10/Z10)/(AB$6-Z$6))-1)*100,0)</f>
        <v>1.1012732597163177</v>
      </c>
      <c r="AD48" s="18">
        <f t="shared" ref="AD48:AF48" si="58">IF($F$6-$D$6 &lt;&gt; 0,(EXP(LN(1+(AD28/100))/($F$6-$D$6))-1)*100,0)</f>
        <v>1.1012732597163177</v>
      </c>
      <c r="AE48" s="18">
        <f t="shared" si="58"/>
        <v>3.144068774708475</v>
      </c>
      <c r="AF48" s="18">
        <f t="shared" si="58"/>
        <v>3.8780701541184959</v>
      </c>
    </row>
    <row r="49" spans="1:32" x14ac:dyDescent="0.2">
      <c r="A49" t="str">
        <f>$A$11</f>
        <v>Administrative and secretarial occupations</v>
      </c>
      <c r="B49" s="18">
        <f t="shared" si="42"/>
        <v>-0.2821985989068132</v>
      </c>
      <c r="C49" s="18">
        <f t="shared" si="42"/>
        <v>3.2382622028055641</v>
      </c>
      <c r="D49" s="18">
        <f t="shared" si="42"/>
        <v>-1.2562518543504431</v>
      </c>
      <c r="E49" s="18">
        <f t="shared" si="42"/>
        <v>-0.77358241360924174</v>
      </c>
      <c r="F49" s="18">
        <f t="shared" si="54"/>
        <v>-0.93473380786065485</v>
      </c>
      <c r="H49" s="18">
        <f t="shared" si="51"/>
        <v>-0.93473380786065485</v>
      </c>
      <c r="I49" s="18">
        <f t="shared" si="51"/>
        <v>2.6040478422707514</v>
      </c>
      <c r="J49" s="18">
        <f t="shared" si="51"/>
        <v>1.9657770917117734</v>
      </c>
      <c r="L49" t="str">
        <f>$A$11</f>
        <v>Administrative and secretarial occupations</v>
      </c>
      <c r="M49" s="18">
        <f t="shared" si="43"/>
        <v>-2.5193372776713852</v>
      </c>
      <c r="N49" s="18">
        <f t="shared" si="44"/>
        <v>16.570969130008173</v>
      </c>
      <c r="O49" s="18">
        <f t="shared" si="45"/>
        <v>-0.74370410807234055</v>
      </c>
      <c r="P49" s="18">
        <f t="shared" si="46"/>
        <v>0.59191306366583873</v>
      </c>
      <c r="Q49" s="18">
        <f t="shared" si="55"/>
        <v>0.14472225696879892</v>
      </c>
      <c r="S49" s="18">
        <f t="shared" ref="S49:U49" si="59">IF($F$6-$D$6 &lt;&gt; 0,(EXP(LN(1+(S29/100))/($F$6-$D$6))-1)*100,0)</f>
        <v>0.14472225696879892</v>
      </c>
      <c r="T49" s="18">
        <f t="shared" si="59"/>
        <v>2.0834798967132251</v>
      </c>
      <c r="U49" s="18">
        <f t="shared" si="59"/>
        <v>2.1922033086827053</v>
      </c>
      <c r="W49" t="str">
        <f>$A$11</f>
        <v>Administrative and secretarial occupations</v>
      </c>
      <c r="X49" s="18">
        <f t="shared" si="47"/>
        <v>0.35818702768646293</v>
      </c>
      <c r="Y49" s="18">
        <f t="shared" si="48"/>
        <v>-0.30948407757123153</v>
      </c>
      <c r="Z49" s="18">
        <f t="shared" si="49"/>
        <v>-1.4179242216671217</v>
      </c>
      <c r="AA49" s="18">
        <f t="shared" si="50"/>
        <v>-1.2516664049285087</v>
      </c>
      <c r="AB49" s="18">
        <f t="shared" si="57"/>
        <v>-1.3071168085530993</v>
      </c>
      <c r="AD49" s="18">
        <f t="shared" ref="AD49:AF49" si="60">IF($F$6-$D$6 &lt;&gt; 0,(EXP(LN(1+(AD29/100))/($F$6-$D$6))-1)*100,0)</f>
        <v>-1.3071168085530993</v>
      </c>
      <c r="AE49" s="18">
        <f t="shared" si="60"/>
        <v>2.7587514363339505</v>
      </c>
      <c r="AF49" s="18">
        <f t="shared" si="60"/>
        <v>1.8938647359641125</v>
      </c>
    </row>
    <row r="50" spans="1:32" x14ac:dyDescent="0.2">
      <c r="A50" t="str">
        <f>$A$12</f>
        <v>Skilled trades occupations</v>
      </c>
      <c r="B50" s="18">
        <f t="shared" si="42"/>
        <v>0.38631882587154553</v>
      </c>
      <c r="C50" s="18">
        <f t="shared" si="42"/>
        <v>-9.735232526275194</v>
      </c>
      <c r="D50" s="18">
        <f t="shared" si="42"/>
        <v>0.70490373653029348</v>
      </c>
      <c r="E50" s="18">
        <f t="shared" si="42"/>
        <v>6.5911253517114687E-2</v>
      </c>
      <c r="F50" s="18">
        <f t="shared" si="54"/>
        <v>0.27845696896398042</v>
      </c>
      <c r="H50" s="18">
        <f t="shared" si="51"/>
        <v>0.27845696896398042</v>
      </c>
      <c r="I50" s="18">
        <f t="shared" si="51"/>
        <v>2.4880610512882262</v>
      </c>
      <c r="J50" s="18">
        <f t="shared" si="51"/>
        <v>2.6866327794418776</v>
      </c>
      <c r="L50" t="str">
        <f>$A$12</f>
        <v>Skilled trades occupations</v>
      </c>
      <c r="M50" s="18">
        <f t="shared" si="43"/>
        <v>0.22426849687899875</v>
      </c>
      <c r="N50" s="18">
        <f t="shared" si="44"/>
        <v>-11.612683437743431</v>
      </c>
      <c r="O50" s="18">
        <f t="shared" si="45"/>
        <v>0.42172240537794448</v>
      </c>
      <c r="P50" s="18">
        <f t="shared" si="46"/>
        <v>-8.224746612546241E-2</v>
      </c>
      <c r="Q50" s="18">
        <f t="shared" si="55"/>
        <v>8.5460841266860044E-2</v>
      </c>
      <c r="S50" s="18">
        <f t="shared" ref="S50:U50" si="61">IF($F$6-$D$6 &lt;&gt; 0,(EXP(LN(1+(S30/100))/($F$6-$D$6))-1)*100,0)</f>
        <v>8.5460841266860044E-2</v>
      </c>
      <c r="T50" s="18">
        <f t="shared" si="61"/>
        <v>2.3197951582501375</v>
      </c>
      <c r="U50" s="18">
        <f t="shared" si="61"/>
        <v>2.3818943319812158</v>
      </c>
      <c r="W50" t="str">
        <f>$A$12</f>
        <v>Skilled trades occupations</v>
      </c>
      <c r="X50" s="18">
        <f t="shared" si="47"/>
        <v>1.8433918243430103</v>
      </c>
      <c r="Y50" s="18">
        <f t="shared" si="48"/>
        <v>6.4849501086243988</v>
      </c>
      <c r="Z50" s="18">
        <f t="shared" si="49"/>
        <v>2.6478205952503719</v>
      </c>
      <c r="AA50" s="18">
        <f t="shared" si="50"/>
        <v>0.97376731011240558</v>
      </c>
      <c r="AB50" s="18">
        <f t="shared" si="57"/>
        <v>1.5287293563065685</v>
      </c>
      <c r="AD50" s="18">
        <f t="shared" ref="AD50:AF50" si="62">IF($F$6-$D$6 &lt;&gt; 0,(EXP(LN(1+(AD30/100))/($F$6-$D$6))-1)*100,0)</f>
        <v>1.5287293563065685</v>
      </c>
      <c r="AE50" s="18">
        <f t="shared" si="62"/>
        <v>3.5934640778157334</v>
      </c>
      <c r="AF50" s="18">
        <f t="shared" si="62"/>
        <v>4.5661393898887237</v>
      </c>
    </row>
    <row r="51" spans="1:32" x14ac:dyDescent="0.2">
      <c r="A51" t="str">
        <f>$A$13</f>
        <v>Caring, leisure and other service occupations</v>
      </c>
      <c r="B51" s="18">
        <f t="shared" si="42"/>
        <v>1.3311125723348249</v>
      </c>
      <c r="C51" s="18">
        <f t="shared" si="42"/>
        <v>-6.2672804571190959</v>
      </c>
      <c r="D51" s="18">
        <f t="shared" si="42"/>
        <v>1.7508542917847869</v>
      </c>
      <c r="E51" s="18">
        <f t="shared" si="42"/>
        <v>0.95736716910412856</v>
      </c>
      <c r="F51" s="18">
        <f t="shared" si="54"/>
        <v>1.2211729408622363</v>
      </c>
      <c r="H51" s="18">
        <f t="shared" si="51"/>
        <v>1.2211729408622363</v>
      </c>
      <c r="I51" s="18">
        <f t="shared" si="51"/>
        <v>3.2514205813831465</v>
      </c>
      <c r="J51" s="18">
        <f t="shared" si="51"/>
        <v>4.0565593126103305</v>
      </c>
      <c r="L51" t="str">
        <f>$A$13</f>
        <v>Caring, leisure and other service occupations</v>
      </c>
      <c r="M51" s="18">
        <f t="shared" si="43"/>
        <v>1.3171673083513635</v>
      </c>
      <c r="N51" s="18">
        <f t="shared" si="44"/>
        <v>0.71653089756498201</v>
      </c>
      <c r="O51" s="18">
        <f t="shared" si="45"/>
        <v>2.731402728612875</v>
      </c>
      <c r="P51" s="18">
        <f t="shared" si="46"/>
        <v>1.619561699576888</v>
      </c>
      <c r="Q51" s="18">
        <f t="shared" si="55"/>
        <v>1.9888318783340964</v>
      </c>
      <c r="S51" s="18">
        <f t="shared" ref="S51:U51" si="63">IF($F$6-$D$6 &lt;&gt; 0,(EXP(LN(1+(S31/100))/($F$6-$D$6))-1)*100,0)</f>
        <v>1.9888318783340964</v>
      </c>
      <c r="T51" s="18">
        <f t="shared" si="63"/>
        <v>2.8481496692159602</v>
      </c>
      <c r="U51" s="18">
        <f t="shared" si="63"/>
        <v>4.2520162330652145</v>
      </c>
      <c r="W51" t="str">
        <f>$A$13</f>
        <v>Caring, leisure and other service occupations</v>
      </c>
      <c r="X51" s="18">
        <f t="shared" si="47"/>
        <v>1.3333781728881666</v>
      </c>
      <c r="Y51" s="18">
        <f t="shared" si="48"/>
        <v>-7.4014432396215639</v>
      </c>
      <c r="Z51" s="18">
        <f t="shared" si="49"/>
        <v>1.5736675266684097</v>
      </c>
      <c r="AA51" s="18">
        <f t="shared" si="50"/>
        <v>0.82913117781899803</v>
      </c>
      <c r="AB51" s="18">
        <f t="shared" si="57"/>
        <v>1.0767015922051426</v>
      </c>
      <c r="AD51" s="18">
        <f t="shared" ref="AD51:AF51" si="64">IF($F$6-$D$6 &lt;&gt; 0,(EXP(LN(1+(AD31/100))/($F$6-$D$6))-1)*100,0)</f>
        <v>1.0767015922051426</v>
      </c>
      <c r="AE51" s="18">
        <f t="shared" si="64"/>
        <v>3.3204142128558711</v>
      </c>
      <c r="AF51" s="18">
        <f t="shared" si="64"/>
        <v>4.0214943062772512</v>
      </c>
    </row>
    <row r="52" spans="1:32" x14ac:dyDescent="0.2">
      <c r="A52" t="str">
        <f>$A$14</f>
        <v>Sales and customer service occupations</v>
      </c>
      <c r="B52" s="18">
        <f t="shared" si="42"/>
        <v>-0.42418857597685822</v>
      </c>
      <c r="C52" s="18">
        <f t="shared" si="42"/>
        <v>0.90414060288235287</v>
      </c>
      <c r="D52" s="18">
        <f t="shared" si="42"/>
        <v>0.10380500432478623</v>
      </c>
      <c r="E52" s="18">
        <f t="shared" si="42"/>
        <v>-7.3564395656577908E-2</v>
      </c>
      <c r="F52" s="18">
        <f t="shared" si="54"/>
        <v>-1.447620905753455E-2</v>
      </c>
      <c r="H52" s="18">
        <f t="shared" si="51"/>
        <v>-1.447620905753455E-2</v>
      </c>
      <c r="I52" s="18">
        <f t="shared" si="51"/>
        <v>2.5859526487288287</v>
      </c>
      <c r="J52" s="18">
        <f t="shared" si="51"/>
        <v>2.5758302318717563</v>
      </c>
      <c r="L52" t="str">
        <f>$A$14</f>
        <v>Sales and customer service occupations</v>
      </c>
      <c r="M52" s="18">
        <f t="shared" si="43"/>
        <v>-0.58560046400119026</v>
      </c>
      <c r="N52" s="18">
        <f t="shared" si="44"/>
        <v>3.1073171148697565</v>
      </c>
      <c r="O52" s="18">
        <f t="shared" si="45"/>
        <v>0.5239992956146855</v>
      </c>
      <c r="P52" s="18">
        <f t="shared" si="46"/>
        <v>0.32822013442046494</v>
      </c>
      <c r="Q52" s="18">
        <f t="shared" si="55"/>
        <v>0.39343745179292178</v>
      </c>
      <c r="S52" s="18">
        <f t="shared" ref="S52:U52" si="65">IF($F$6-$D$6 &lt;&gt; 0,(EXP(LN(1+(S32/100))/($F$6-$D$6))-1)*100,0)</f>
        <v>0.39343745179292178</v>
      </c>
      <c r="T52" s="18">
        <f t="shared" si="65"/>
        <v>2.0199177211899455</v>
      </c>
      <c r="U52" s="18">
        <f t="shared" si="65"/>
        <v>2.3193789449636126</v>
      </c>
      <c r="W52" t="str">
        <f>$A$14</f>
        <v>Sales and customer service occupations</v>
      </c>
      <c r="X52" s="18">
        <f t="shared" si="47"/>
        <v>-0.32780674677143073</v>
      </c>
      <c r="Y52" s="18">
        <f t="shared" si="48"/>
        <v>-0.40292286579636238</v>
      </c>
      <c r="Z52" s="18">
        <f t="shared" si="49"/>
        <v>-0.1578062106369793</v>
      </c>
      <c r="AA52" s="18">
        <f t="shared" si="50"/>
        <v>-0.33663488070041492</v>
      </c>
      <c r="AB52" s="18">
        <f t="shared" si="57"/>
        <v>-0.27706094152737393</v>
      </c>
      <c r="AD52" s="18">
        <f t="shared" ref="AD52:AF52" si="66">IF($F$6-$D$6 &lt;&gt; 0,(EXP(LN(1+(AD32/100))/($F$6-$D$6))-1)*100,0)</f>
        <v>-0.27706094152737393</v>
      </c>
      <c r="AE52" s="18">
        <f t="shared" si="66"/>
        <v>2.91308029239985</v>
      </c>
      <c r="AF52" s="18">
        <f t="shared" si="66"/>
        <v>2.7289973206667595</v>
      </c>
    </row>
    <row r="53" spans="1:32" x14ac:dyDescent="0.2">
      <c r="A53" t="str">
        <f>$A$15</f>
        <v>Process, plant and machine operatives</v>
      </c>
      <c r="B53" s="18">
        <f t="shared" si="42"/>
        <v>0.2993270836085582</v>
      </c>
      <c r="C53" s="18">
        <f t="shared" si="42"/>
        <v>-10.836788644424711</v>
      </c>
      <c r="D53" s="18">
        <f t="shared" si="42"/>
        <v>2.5748866384534441</v>
      </c>
      <c r="E53" s="18">
        <f t="shared" si="42"/>
        <v>0.20920257681571464</v>
      </c>
      <c r="F53" s="18">
        <f t="shared" si="54"/>
        <v>0.99163874737999702</v>
      </c>
      <c r="H53" s="18">
        <f t="shared" si="51"/>
        <v>0.99163874737999702</v>
      </c>
      <c r="I53" s="18">
        <f t="shared" si="51"/>
        <v>2.8356160365256899</v>
      </c>
      <c r="J53" s="18">
        <f t="shared" si="51"/>
        <v>3.5216470557383639</v>
      </c>
      <c r="L53" t="str">
        <f>$A$15</f>
        <v>Process, plant and machine operatives</v>
      </c>
      <c r="M53" s="18">
        <f t="shared" si="43"/>
        <v>-1.8182038463265826E-2</v>
      </c>
      <c r="N53" s="18">
        <f t="shared" si="44"/>
        <v>-10.752211211050412</v>
      </c>
      <c r="O53" s="18">
        <f t="shared" si="45"/>
        <v>1.9419333977240605</v>
      </c>
      <c r="P53" s="18">
        <f t="shared" si="46"/>
        <v>-1.8021010209845478E-2</v>
      </c>
      <c r="Q53" s="18">
        <f t="shared" si="55"/>
        <v>0.63107400372046651</v>
      </c>
      <c r="S53" s="18">
        <f t="shared" ref="S53:U53" si="67">IF($F$6-$D$6 &lt;&gt; 0,(EXP(LN(1+(S33/100))/($F$6-$D$6))-1)*100,0)</f>
        <v>0.63107400372046651</v>
      </c>
      <c r="T53" s="18">
        <f t="shared" si="67"/>
        <v>2.6737705297027681</v>
      </c>
      <c r="U53" s="18">
        <f t="shared" si="67"/>
        <v>3.1161422477613332</v>
      </c>
      <c r="W53" t="str">
        <f>$A$15</f>
        <v>Process, plant and machine operatives</v>
      </c>
      <c r="X53" s="18">
        <f t="shared" si="47"/>
        <v>2.1662067640495053</v>
      </c>
      <c r="Y53" s="18">
        <f t="shared" si="48"/>
        <v>-11.308024802822736</v>
      </c>
      <c r="Z53" s="18">
        <f t="shared" si="49"/>
        <v>5.8624577771940967</v>
      </c>
      <c r="AA53" s="18">
        <f t="shared" si="50"/>
        <v>1.2074318738693579</v>
      </c>
      <c r="AB53" s="18">
        <f t="shared" si="57"/>
        <v>2.735907316362729</v>
      </c>
      <c r="AD53" s="18">
        <f t="shared" ref="AD53:AF53" si="68">IF($F$6-$D$6 &lt;&gt; 0,(EXP(LN(1+(AD33/100))/($F$6-$D$6))-1)*100,0)</f>
        <v>2.735907316362729</v>
      </c>
      <c r="AE53" s="18">
        <f t="shared" si="68"/>
        <v>3.6824811500133947</v>
      </c>
      <c r="AF53" s="18">
        <f t="shared" si="68"/>
        <v>5.4584316598520477</v>
      </c>
    </row>
    <row r="54" spans="1:32" x14ac:dyDescent="0.2">
      <c r="A54" t="str">
        <f>$A$16</f>
        <v>Elementary occupations</v>
      </c>
      <c r="B54" s="18">
        <f t="shared" si="42"/>
        <v>0.23985345642569822</v>
      </c>
      <c r="C54" s="18">
        <f t="shared" si="42"/>
        <v>-6.3774042220274048</v>
      </c>
      <c r="D54" s="18">
        <f t="shared" si="42"/>
        <v>0.64549923692456268</v>
      </c>
      <c r="E54" s="18">
        <f t="shared" si="42"/>
        <v>-0.3101549940360715</v>
      </c>
      <c r="F54" s="18">
        <f t="shared" si="54"/>
        <v>7.3838958568384072E-3</v>
      </c>
      <c r="H54" s="18">
        <f t="shared" si="51"/>
        <v>7.3838958568384072E-3</v>
      </c>
      <c r="I54" s="18">
        <f t="shared" si="51"/>
        <v>2.6522346027405108</v>
      </c>
      <c r="J54" s="18">
        <f t="shared" si="51"/>
        <v>2.657353786628569</v>
      </c>
      <c r="L54" t="str">
        <f>$A$16</f>
        <v>Elementary occupations</v>
      </c>
      <c r="M54" s="18">
        <f t="shared" si="43"/>
        <v>-1.8668416554451617</v>
      </c>
      <c r="N54" s="18">
        <f t="shared" si="44"/>
        <v>-0.89639807661487936</v>
      </c>
      <c r="O54" s="18">
        <f t="shared" si="45"/>
        <v>0.95963096875468779</v>
      </c>
      <c r="P54" s="18">
        <f t="shared" si="46"/>
        <v>-0.43807759963282455</v>
      </c>
      <c r="Q54" s="18">
        <f t="shared" si="55"/>
        <v>2.5661897161621816E-2</v>
      </c>
      <c r="S54" s="18">
        <f t="shared" ref="S54:U54" si="69">IF($F$6-$D$6 &lt;&gt; 0,(EXP(LN(1+(S34/100))/($F$6-$D$6))-1)*100,0)</f>
        <v>2.5661897161621816E-2</v>
      </c>
      <c r="T54" s="18">
        <f t="shared" si="69"/>
        <v>2.2218505685319911</v>
      </c>
      <c r="U54" s="18">
        <f t="shared" si="69"/>
        <v>2.2407259302497762</v>
      </c>
      <c r="W54" t="str">
        <f>$A$16</f>
        <v>Elementary occupations</v>
      </c>
      <c r="X54" s="18">
        <f t="shared" si="47"/>
        <v>2.465577473221936</v>
      </c>
      <c r="Y54" s="18">
        <f t="shared" si="48"/>
        <v>-11.575362903654129</v>
      </c>
      <c r="Z54" s="18">
        <f t="shared" si="49"/>
        <v>0.30725484056155494</v>
      </c>
      <c r="AA54" s="18">
        <f t="shared" si="50"/>
        <v>-0.17138850126851013</v>
      </c>
      <c r="AB54" s="18">
        <f t="shared" si="57"/>
        <v>-1.2095035571035861E-2</v>
      </c>
      <c r="AD54" s="18">
        <f t="shared" ref="AD54:AF54" si="70">IF($F$6-$D$6 &lt;&gt; 0,(EXP(LN(1+(AD34/100))/($F$6-$D$6))-1)*100,0)</f>
        <v>-1.2095035571035861E-2</v>
      </c>
      <c r="AE54" s="18">
        <f t="shared" si="70"/>
        <v>3.0835796861530707</v>
      </c>
      <c r="AF54" s="18">
        <f t="shared" si="70"/>
        <v>3.0756761821244538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1.7225366915865958</v>
      </c>
      <c r="C56" s="26">
        <f>IF(D$6-C$6 &lt;&gt; 0,(EXP(LN(D18/C18)/(D$6-C$6))-1)*100,0)</f>
        <v>-1.0741590497899689</v>
      </c>
      <c r="D56" s="26">
        <f>IF(E$6-D$6 &lt;&gt; 0,(EXP(LN(E18/D18)/(E$6-D$6))-1)*100,0)</f>
        <v>0.77309835479735245</v>
      </c>
      <c r="E56" s="26">
        <f>IF(F$6-E$6 &lt;&gt; 0,(EXP(LN(F18/E18)/(F$6-E$6))-1)*100,0)</f>
        <v>0.54720042213529663</v>
      </c>
      <c r="F56" s="26">
        <f t="shared" si="54"/>
        <v>0.62244341201385112</v>
      </c>
      <c r="H56" s="26">
        <f t="shared" si="51"/>
        <v>0.62244341201385112</v>
      </c>
      <c r="I56" s="26">
        <f t="shared" ref="I56" si="71">IF($F$6-$D$6 &lt;&gt; 0,(EXP(LN(1+(I36/100))/($F$6-$D$6))-1)*100,0)</f>
        <v>2.7865102018707955</v>
      </c>
      <c r="J56" s="26">
        <f t="shared" ref="J56" si="72">IF($F$6-$D$6 &lt;&gt; 0,(EXP(LN(1+(J36/100))/($F$6-$D$6))-1)*100,0)</f>
        <v>3.2163023243298561</v>
      </c>
      <c r="L56" s="24" t="str">
        <f>$A$18</f>
        <v>All occupations</v>
      </c>
      <c r="M56" s="26">
        <f>IF(N$6-M$6 &lt;&gt; 0,(EXP(LN(N18/M18)/(N$6-M$6))-1)*100,0)</f>
        <v>1.0648577283660643</v>
      </c>
      <c r="N56" s="26">
        <f>IF(O$6-N$6 &lt;&gt; 0,(EXP(LN(O18/N18)/(O$6-N$6))-1)*100,0)</f>
        <v>-1.7476746887639005</v>
      </c>
      <c r="O56" s="26">
        <f>IF(P$6-O$6 &lt;&gt; 0,(EXP(LN(P18/O18)/(P$6-O$6))-1)*100,0)</f>
        <v>0.68808463929246333</v>
      </c>
      <c r="P56" s="26">
        <f>IF(Q$6-P$6 &lt;&gt; 0,(EXP(LN(Q18/P18)/(Q$6-P$6))-1)*100,0)</f>
        <v>0.48996253010653579</v>
      </c>
      <c r="Q56" s="26">
        <f t="shared" ref="Q56" si="73">IF(Q$6-O$6 &lt;&gt; 0,(EXP(LN(Q18/O18)/(Q$6-O$6))-1)*100,0)</f>
        <v>0.55595987954835113</v>
      </c>
      <c r="S56" s="26">
        <f t="shared" ref="S56:U56" si="74">IF($F$6-$D$6 &lt;&gt; 0,(EXP(LN(1+(S36/100))/($F$6-$D$6))-1)*100,0)</f>
        <v>0.55595987954835113</v>
      </c>
      <c r="T56" s="26">
        <f t="shared" si="74"/>
        <v>2.3751307245826192</v>
      </c>
      <c r="U56" s="26">
        <f t="shared" si="74"/>
        <v>2.7799303576367285</v>
      </c>
      <c r="W56" s="24" t="str">
        <f>$A$18</f>
        <v>All occupations</v>
      </c>
      <c r="X56" s="26">
        <f>IF(Y$6-X$6 &lt;&gt; 0,(EXP(LN(Y18/X18)/(Y$6-X$6))-1)*100,0)</f>
        <v>2.4160046816878999</v>
      </c>
      <c r="Y56" s="26">
        <f>IF(Z$6-Y$6 &lt;&gt; 0,(EXP(LN(Z18/Y18)/(Z$6-Y$6))-1)*100,0)</f>
        <v>-0.38718218688466033</v>
      </c>
      <c r="Z56" s="26">
        <f>IF(AA$6-Z$6 &lt;&gt; 0,(EXP(LN(AA18/Z18)/(AA$6-Z$6))-1)*100,0)</f>
        <v>0.85833838113937855</v>
      </c>
      <c r="AA56" s="26">
        <f>IF(AB$6-AA$6 &lt;&gt; 0,(EXP(LN(AB18/AA18)/(AB$6-AA$6))-1)*100,0)</f>
        <v>0.60400983499053762</v>
      </c>
      <c r="AB56" s="26">
        <f t="shared" ref="AB56" si="75">IF(AB$6-Z$6 &lt;&gt; 0,(EXP(LN(AB18/Z18)/(AB$6-Z$6))-1)*100,0)</f>
        <v>0.68871467868865111</v>
      </c>
      <c r="AD56" s="26">
        <f t="shared" ref="AD56:AF56" si="76">IF($F$6-$D$6 &lt;&gt; 0,(EXP(LN(1+(AD36/100))/($F$6-$D$6))-1)*100,0)</f>
        <v>0.68871467868865111</v>
      </c>
      <c r="AE56" s="26">
        <f t="shared" si="76"/>
        <v>3.1783533895442195</v>
      </c>
      <c r="AF56" s="26">
        <f t="shared" si="76"/>
        <v>3.6307078532238357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6.8611463625433942</v>
      </c>
      <c r="C64" s="27">
        <f t="shared" si="77"/>
        <v>1.2103758126729929</v>
      </c>
      <c r="D64" s="27">
        <f t="shared" si="77"/>
        <v>1.7291625322788704</v>
      </c>
      <c r="E64" s="27">
        <f t="shared" si="77"/>
        <v>5.6454615933809009</v>
      </c>
      <c r="F64" s="27">
        <f>F8-D8</f>
        <v>7.3746241256597713</v>
      </c>
      <c r="L64" t="str">
        <f>$A$8</f>
        <v>Managers, directors and senior officials</v>
      </c>
      <c r="M64" s="27">
        <f t="shared" ref="M64:M72" si="78">N8-M8</f>
        <v>3.6099744494530199</v>
      </c>
      <c r="N64" s="27">
        <f t="shared" ref="N64:N72" si="79">O8-N8</f>
        <v>-5.6399872683993379E-2</v>
      </c>
      <c r="O64" s="27">
        <f t="shared" ref="O64:O72" si="80">P8-O8</f>
        <v>0.72279478579173428</v>
      </c>
      <c r="P64" s="27">
        <f t="shared" ref="P64:P72" si="81">Q8-P8</f>
        <v>3.0695849339673451</v>
      </c>
      <c r="Q64" s="27">
        <f>Q8-O8</f>
        <v>3.7923797197590794</v>
      </c>
      <c r="W64" t="str">
        <f>$A$8</f>
        <v>Managers, directors and senior officials</v>
      </c>
      <c r="X64" s="27">
        <f t="shared" ref="X64:X72" si="82">Y8-X8</f>
        <v>3.2511719130904488</v>
      </c>
      <c r="Y64" s="27">
        <f t="shared" ref="Y64:Y72" si="83">Z8-Y8</f>
        <v>1.2667756853568921</v>
      </c>
      <c r="Z64" s="27">
        <f t="shared" ref="Z64:Z72" si="84">AA8-Z8</f>
        <v>1.0063677464872534</v>
      </c>
      <c r="AA64" s="27">
        <f t="shared" ref="AA64:AA72" si="85">AB8-AA8</f>
        <v>2.5758766594135487</v>
      </c>
      <c r="AB64" s="27">
        <f>AB8-Z8</f>
        <v>3.5822444059008021</v>
      </c>
    </row>
    <row r="65" spans="1:31" x14ac:dyDescent="0.2">
      <c r="A65" t="str">
        <f>$A$9</f>
        <v>Professional occupations</v>
      </c>
      <c r="B65" s="27">
        <f t="shared" si="77"/>
        <v>12.475892627437062</v>
      </c>
      <c r="C65" s="27">
        <f t="shared" si="77"/>
        <v>2.8329690823434106</v>
      </c>
      <c r="D65" s="27">
        <f t="shared" si="77"/>
        <v>8.0268937008968635</v>
      </c>
      <c r="E65" s="27">
        <f t="shared" si="77"/>
        <v>12.498760126941576</v>
      </c>
      <c r="F65" s="27">
        <f t="shared" ref="F65:F72" si="86">F9-D9</f>
        <v>20.52565382783844</v>
      </c>
      <c r="L65" t="str">
        <f>$A$9</f>
        <v>Professional occupations</v>
      </c>
      <c r="M65" s="27">
        <f t="shared" si="78"/>
        <v>5.2935909247988491</v>
      </c>
      <c r="N65" s="27">
        <f t="shared" si="79"/>
        <v>0.78699458526830313</v>
      </c>
      <c r="O65" s="27">
        <f t="shared" si="80"/>
        <v>3.6414108810310708</v>
      </c>
      <c r="P65" s="27">
        <f t="shared" si="81"/>
        <v>5.3409682086922174</v>
      </c>
      <c r="Q65" s="27">
        <f t="shared" ref="Q65:Q72" si="87">Q9-O9</f>
        <v>8.9823790897232882</v>
      </c>
      <c r="W65" t="str">
        <f>$A$9</f>
        <v>Professional occupations</v>
      </c>
      <c r="X65" s="27">
        <f t="shared" si="82"/>
        <v>7.1823017026382203</v>
      </c>
      <c r="Y65" s="27">
        <f t="shared" si="83"/>
        <v>2.0459744970750222</v>
      </c>
      <c r="Z65" s="27">
        <f t="shared" si="84"/>
        <v>4.3854828198659206</v>
      </c>
      <c r="AA65" s="27">
        <f t="shared" si="85"/>
        <v>7.1577919182491243</v>
      </c>
      <c r="AB65" s="27">
        <f t="shared" ref="AB65:AB72" si="88">AB9-Z9</f>
        <v>11.543274738115045</v>
      </c>
    </row>
    <row r="66" spans="1:31" x14ac:dyDescent="0.2">
      <c r="A66" t="str">
        <f>$A$10</f>
        <v>Associate professional occupations</v>
      </c>
      <c r="B66" s="27">
        <f t="shared" si="77"/>
        <v>4.9340314534219942</v>
      </c>
      <c r="C66" s="27">
        <f t="shared" si="77"/>
        <v>1.8160413456392277</v>
      </c>
      <c r="D66" s="27">
        <f t="shared" si="77"/>
        <v>-0.3824480390729974</v>
      </c>
      <c r="E66" s="27">
        <f t="shared" si="77"/>
        <v>4.6227664666317168</v>
      </c>
      <c r="F66" s="27">
        <f t="shared" si="86"/>
        <v>4.2403184275587193</v>
      </c>
      <c r="L66" t="str">
        <f>$A$10</f>
        <v>Associate professional occupations</v>
      </c>
      <c r="M66" s="27">
        <f t="shared" si="78"/>
        <v>1.7229219671847318</v>
      </c>
      <c r="N66" s="27">
        <f t="shared" si="79"/>
        <v>0.55938213590129848</v>
      </c>
      <c r="O66" s="27">
        <f t="shared" si="80"/>
        <v>-1.4742333125280886</v>
      </c>
      <c r="P66" s="27">
        <f t="shared" si="81"/>
        <v>1.059197075685578</v>
      </c>
      <c r="Q66" s="27">
        <f t="shared" si="87"/>
        <v>-0.41503623684251068</v>
      </c>
      <c r="W66" t="str">
        <f>$A$10</f>
        <v>Associate professional occupations</v>
      </c>
      <c r="X66" s="27">
        <f t="shared" si="82"/>
        <v>3.2111094862372589</v>
      </c>
      <c r="Y66" s="27">
        <f t="shared" si="83"/>
        <v>1.2566592097379292</v>
      </c>
      <c r="Z66" s="27">
        <f t="shared" si="84"/>
        <v>1.0917852734551232</v>
      </c>
      <c r="AA66" s="27">
        <f t="shared" si="85"/>
        <v>3.5635693909460997</v>
      </c>
      <c r="AB66" s="27">
        <f t="shared" si="88"/>
        <v>4.6553546644012229</v>
      </c>
    </row>
    <row r="67" spans="1:31" x14ac:dyDescent="0.2">
      <c r="A67" t="str">
        <f>$A$11</f>
        <v>Administrative and secretarial occupations</v>
      </c>
      <c r="B67" s="27">
        <f t="shared" si="77"/>
        <v>-0.45068796886192075</v>
      </c>
      <c r="C67" s="27">
        <f t="shared" si="77"/>
        <v>1.2838157505942078</v>
      </c>
      <c r="D67" s="27">
        <f t="shared" si="77"/>
        <v>-2.5070714927734272</v>
      </c>
      <c r="E67" s="27">
        <f t="shared" si="77"/>
        <v>-2.870892592080672</v>
      </c>
      <c r="F67" s="27">
        <f t="shared" si="86"/>
        <v>-5.3779640848540993</v>
      </c>
      <c r="L67" t="str">
        <f>$A$11</f>
        <v>Administrative and secretarial occupations</v>
      </c>
      <c r="M67" s="27">
        <f t="shared" si="78"/>
        <v>-0.89533583827394025</v>
      </c>
      <c r="N67" s="27">
        <f t="shared" si="79"/>
        <v>1.3807245536162043</v>
      </c>
      <c r="O67" s="27">
        <f t="shared" si="80"/>
        <v>-0.35584433771926527</v>
      </c>
      <c r="P67" s="27">
        <f t="shared" si="81"/>
        <v>0.56884505941803098</v>
      </c>
      <c r="Q67" s="27">
        <f t="shared" si="87"/>
        <v>0.21300072169876572</v>
      </c>
      <c r="W67" t="str">
        <f>$A$11</f>
        <v>Administrative and secretarial occupations</v>
      </c>
      <c r="X67" s="27">
        <f t="shared" si="82"/>
        <v>0.44464786941200529</v>
      </c>
      <c r="Y67" s="27">
        <f t="shared" si="83"/>
        <v>-9.6908803021975132E-2</v>
      </c>
      <c r="Z67" s="27">
        <f t="shared" si="84"/>
        <v>-2.151227155054162</v>
      </c>
      <c r="AA67" s="27">
        <f t="shared" si="85"/>
        <v>-3.4397376514986888</v>
      </c>
      <c r="AB67" s="27">
        <f t="shared" si="88"/>
        <v>-5.5909648065528508</v>
      </c>
    </row>
    <row r="68" spans="1:31" x14ac:dyDescent="0.2">
      <c r="A68" t="str">
        <f>$A$12</f>
        <v>Skilled trades occupations</v>
      </c>
      <c r="B68" s="27">
        <f t="shared" si="77"/>
        <v>0.68425716502620304</v>
      </c>
      <c r="C68" s="27">
        <f t="shared" si="77"/>
        <v>-4.3525333352408495</v>
      </c>
      <c r="D68" s="27">
        <f t="shared" si="77"/>
        <v>1.442568773993969</v>
      </c>
      <c r="E68" s="27">
        <f t="shared" si="77"/>
        <v>0.27632182129673311</v>
      </c>
      <c r="F68" s="27">
        <f t="shared" si="86"/>
        <v>1.7188905952907021</v>
      </c>
      <c r="L68" t="str">
        <f>$A$12</f>
        <v>Skilled trades occupations</v>
      </c>
      <c r="M68" s="27">
        <f t="shared" si="78"/>
        <v>0.35745972308822616</v>
      </c>
      <c r="N68" s="27">
        <f t="shared" si="79"/>
        <v>-4.6533135164401358</v>
      </c>
      <c r="O68" s="27">
        <f t="shared" si="80"/>
        <v>0.75314635465704072</v>
      </c>
      <c r="P68" s="27">
        <f t="shared" si="81"/>
        <v>-0.29639693020899927</v>
      </c>
      <c r="Q68" s="27">
        <f t="shared" si="87"/>
        <v>0.45674942444804145</v>
      </c>
      <c r="W68" t="str">
        <f>$A$12</f>
        <v>Skilled trades occupations</v>
      </c>
      <c r="X68" s="27">
        <f t="shared" si="82"/>
        <v>0.32679744193797156</v>
      </c>
      <c r="Y68" s="27">
        <f t="shared" si="83"/>
        <v>0.30078018119926941</v>
      </c>
      <c r="Z68" s="27">
        <f t="shared" si="84"/>
        <v>0.68942241933694604</v>
      </c>
      <c r="AA68" s="27">
        <f t="shared" si="85"/>
        <v>0.57271875150573148</v>
      </c>
      <c r="AB68" s="27">
        <f t="shared" si="88"/>
        <v>1.2621411708426775</v>
      </c>
    </row>
    <row r="69" spans="1:31" x14ac:dyDescent="0.2">
      <c r="A69" t="str">
        <f>$A$13</f>
        <v>Caring, leisure and other service occupations</v>
      </c>
      <c r="B69" s="27">
        <f t="shared" si="77"/>
        <v>2.1140368209743414</v>
      </c>
      <c r="C69" s="27">
        <f t="shared" si="77"/>
        <v>-2.5717364903314177</v>
      </c>
      <c r="D69" s="27">
        <f t="shared" si="77"/>
        <v>3.4871090021817821</v>
      </c>
      <c r="E69" s="27">
        <f t="shared" si="77"/>
        <v>4.1936396128326834</v>
      </c>
      <c r="F69" s="27">
        <f t="shared" si="86"/>
        <v>7.6807486150144655</v>
      </c>
      <c r="L69" t="str">
        <f>$A$13</f>
        <v>Caring, leisure and other service occupations</v>
      </c>
      <c r="M69" s="27">
        <f t="shared" si="78"/>
        <v>0.29235793174873592</v>
      </c>
      <c r="N69" s="27">
        <f t="shared" si="79"/>
        <v>4.1078066002248725E-2</v>
      </c>
      <c r="O69" s="27">
        <f t="shared" si="80"/>
        <v>0.83282418537775715</v>
      </c>
      <c r="P69" s="27">
        <f t="shared" si="81"/>
        <v>1.1514620778947524</v>
      </c>
      <c r="Q69" s="27">
        <f t="shared" si="87"/>
        <v>1.9842862632725096</v>
      </c>
      <c r="W69" t="str">
        <f>$A$13</f>
        <v>Caring, leisure and other service occupations</v>
      </c>
      <c r="X69" s="27">
        <f t="shared" si="82"/>
        <v>1.8216788892256162</v>
      </c>
      <c r="Y69" s="27">
        <f t="shared" si="83"/>
        <v>-2.6128145563336815</v>
      </c>
      <c r="Z69" s="27">
        <f t="shared" si="84"/>
        <v>2.6542848168040152</v>
      </c>
      <c r="AA69" s="27">
        <f t="shared" si="85"/>
        <v>3.0421775349379914</v>
      </c>
      <c r="AB69" s="27">
        <f t="shared" si="88"/>
        <v>5.6964623517420065</v>
      </c>
    </row>
    <row r="70" spans="1:31" x14ac:dyDescent="0.2">
      <c r="A70" t="str">
        <f>$A$14</f>
        <v>Sales and customer service occupations</v>
      </c>
      <c r="B70" s="27">
        <f t="shared" si="77"/>
        <v>-0.57930193623512594</v>
      </c>
      <c r="C70" s="27">
        <f t="shared" si="77"/>
        <v>0.30542298952730107</v>
      </c>
      <c r="D70" s="27">
        <f t="shared" si="77"/>
        <v>0.17728201229461149</v>
      </c>
      <c r="E70" s="27">
        <f t="shared" si="77"/>
        <v>-0.25122224476095312</v>
      </c>
      <c r="F70" s="27">
        <f t="shared" si="86"/>
        <v>-7.3940232466341627E-2</v>
      </c>
      <c r="L70" t="str">
        <f>$A$14</f>
        <v>Sales and customer service occupations</v>
      </c>
      <c r="M70" s="27">
        <f t="shared" si="78"/>
        <v>-0.29900135151020102</v>
      </c>
      <c r="N70" s="27">
        <f t="shared" si="79"/>
        <v>0.39085097195884977</v>
      </c>
      <c r="O70" s="27">
        <f t="shared" si="80"/>
        <v>0.34337382990662135</v>
      </c>
      <c r="P70" s="27">
        <f t="shared" si="81"/>
        <v>0.44345784034818259</v>
      </c>
      <c r="Q70" s="27">
        <f t="shared" si="87"/>
        <v>0.78683167025480394</v>
      </c>
      <c r="W70" t="str">
        <f>$A$14</f>
        <v>Sales and customer service occupations</v>
      </c>
      <c r="X70" s="27">
        <f t="shared" si="82"/>
        <v>-0.28030058472491248</v>
      </c>
      <c r="Y70" s="27">
        <f t="shared" si="83"/>
        <v>-8.5427982431546923E-2</v>
      </c>
      <c r="Z70" s="27">
        <f t="shared" si="84"/>
        <v>-0.16609181761197789</v>
      </c>
      <c r="AA70" s="27">
        <f t="shared" si="85"/>
        <v>-0.69468008510919788</v>
      </c>
      <c r="AB70" s="27">
        <f t="shared" si="88"/>
        <v>-0.86077190272117576</v>
      </c>
    </row>
    <row r="71" spans="1:31" x14ac:dyDescent="0.2">
      <c r="A71" t="str">
        <f>$A$15</f>
        <v>Process, plant and machine operatives</v>
      </c>
      <c r="B71" s="27">
        <f t="shared" si="77"/>
        <v>0.23869434048907578</v>
      </c>
      <c r="C71" s="27">
        <f t="shared" si="77"/>
        <v>-2.1766035993908517</v>
      </c>
      <c r="D71" s="27">
        <f t="shared" si="77"/>
        <v>2.427478028168192</v>
      </c>
      <c r="E71" s="27">
        <f t="shared" si="77"/>
        <v>0.42946596483622912</v>
      </c>
      <c r="F71" s="27">
        <f t="shared" si="86"/>
        <v>2.8569439930044211</v>
      </c>
      <c r="L71" t="str">
        <f>$A$15</f>
        <v>Process, plant and machine operatives</v>
      </c>
      <c r="M71" s="27">
        <f t="shared" si="78"/>
        <v>-1.2390481493802952E-2</v>
      </c>
      <c r="N71" s="27">
        <f t="shared" si="79"/>
        <v>-1.8309899934662592</v>
      </c>
      <c r="O71" s="27">
        <f t="shared" si="80"/>
        <v>1.534109486100947</v>
      </c>
      <c r="P71" s="27">
        <f t="shared" si="81"/>
        <v>-3.0128461068784418E-2</v>
      </c>
      <c r="Q71" s="27">
        <f t="shared" si="87"/>
        <v>1.5039810250321626</v>
      </c>
      <c r="W71" t="str">
        <f>$A$15</f>
        <v>Process, plant and machine operatives</v>
      </c>
      <c r="X71" s="27">
        <f t="shared" si="82"/>
        <v>0.25108482198284987</v>
      </c>
      <c r="Y71" s="27">
        <f t="shared" si="83"/>
        <v>-0.34561360592455914</v>
      </c>
      <c r="Z71" s="27">
        <f t="shared" si="84"/>
        <v>0.89336854206721572</v>
      </c>
      <c r="AA71" s="27">
        <f t="shared" si="85"/>
        <v>0.45959442590503663</v>
      </c>
      <c r="AB71" s="27">
        <f t="shared" si="88"/>
        <v>1.3529629679722524</v>
      </c>
    </row>
    <row r="72" spans="1:31" x14ac:dyDescent="0.2">
      <c r="A72" t="str">
        <f>$A$16</f>
        <v>Elementary occupations</v>
      </c>
      <c r="B72" s="27">
        <f t="shared" si="77"/>
        <v>0.40193113520508206</v>
      </c>
      <c r="C72" s="27">
        <f t="shared" si="77"/>
        <v>-2.6877515558140246</v>
      </c>
      <c r="D72" s="27">
        <f t="shared" si="77"/>
        <v>1.2900254820319574</v>
      </c>
      <c r="E72" s="27">
        <f t="shared" si="77"/>
        <v>-1.2463007490779745</v>
      </c>
      <c r="F72" s="27">
        <f t="shared" si="86"/>
        <v>4.3724732953982937E-2</v>
      </c>
      <c r="L72" t="str">
        <f>$A$16</f>
        <v>Elementary occupations</v>
      </c>
      <c r="M72" s="27">
        <f t="shared" si="78"/>
        <v>-1.606102529429247</v>
      </c>
      <c r="N72" s="27">
        <f t="shared" si="79"/>
        <v>-0.18388646321853486</v>
      </c>
      <c r="O72" s="27">
        <f t="shared" si="80"/>
        <v>0.99436919990188954</v>
      </c>
      <c r="P72" s="27">
        <f t="shared" si="81"/>
        <v>-0.91597235106056729</v>
      </c>
      <c r="Q72" s="27">
        <f t="shared" si="87"/>
        <v>7.8396848841322253E-2</v>
      </c>
      <c r="W72" t="str">
        <f>$A$16</f>
        <v>Elementary occupations</v>
      </c>
      <c r="X72" s="27">
        <f t="shared" si="82"/>
        <v>2.0080336646343255</v>
      </c>
      <c r="Y72" s="27">
        <f t="shared" si="83"/>
        <v>-2.5038650925954578</v>
      </c>
      <c r="Z72" s="27">
        <f t="shared" si="84"/>
        <v>0.29565628213002881</v>
      </c>
      <c r="AA72" s="27">
        <f t="shared" si="85"/>
        <v>-0.33032839801736458</v>
      </c>
      <c r="AB72" s="27">
        <f t="shared" si="88"/>
        <v>-3.4672115887335764E-2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26.680000000000064</v>
      </c>
      <c r="C74" s="29">
        <f t="shared" ref="C74" si="89">D18-C18</f>
        <v>-4.3399999999999181</v>
      </c>
      <c r="D74" s="29">
        <f>E18-D18</f>
        <v>15.690999999999747</v>
      </c>
      <c r="E74" s="29">
        <f>F18-E18</f>
        <v>23.298000000000286</v>
      </c>
      <c r="F74" s="29">
        <f>F18-D18</f>
        <v>38.989000000000033</v>
      </c>
      <c r="L74" s="24" t="str">
        <f>$A$18</f>
        <v>All occupations</v>
      </c>
      <c r="M74" s="29">
        <f>N18-M18</f>
        <v>8.4634747955663556</v>
      </c>
      <c r="N74" s="29">
        <f t="shared" ref="N74" si="90">O18-N18</f>
        <v>-3.565559533061986</v>
      </c>
      <c r="O74" s="29">
        <f>P18-O18</f>
        <v>6.9919510725196687</v>
      </c>
      <c r="P74" s="29">
        <f>Q18-P18</f>
        <v>10.391017453667757</v>
      </c>
      <c r="Q74" s="29">
        <f>Q18-O18</f>
        <v>17.382968526187426</v>
      </c>
      <c r="W74" s="24" t="str">
        <f>$A$18</f>
        <v>All occupations</v>
      </c>
      <c r="X74" s="29">
        <f>Y18-X18</f>
        <v>18.216525204433765</v>
      </c>
      <c r="Y74" s="29">
        <f t="shared" ref="Y74" si="91">Z18-Y18</f>
        <v>-0.77444046693810265</v>
      </c>
      <c r="Z74" s="29">
        <f>AA18-Z18</f>
        <v>8.6990489274803622</v>
      </c>
      <c r="AA74" s="29">
        <f>AB18-AA18</f>
        <v>12.906982546332273</v>
      </c>
      <c r="AB74" s="29">
        <f>AB18-Z18</f>
        <v>21.606031473812635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38.285896726688627</v>
      </c>
      <c r="C80" s="11">
        <f t="shared" si="92"/>
        <v>45.147043089232021</v>
      </c>
      <c r="D80" s="11">
        <f t="shared" si="92"/>
        <v>46.357418901905014</v>
      </c>
      <c r="E80" s="11">
        <f t="shared" si="92"/>
        <v>48.086581434183884</v>
      </c>
      <c r="F80" s="11">
        <f t="shared" si="92"/>
        <v>53.732043027564785</v>
      </c>
      <c r="H80" s="40">
        <f>IF(D$6-B$6 &lt;&gt; 0,(EXP(LN(D8/B8)/(D$6-B$6))-1)*100,0)</f>
        <v>3.900128514670298</v>
      </c>
      <c r="I80" s="40">
        <f t="shared" ref="I80:I88" si="93">F46</f>
        <v>0.98904696465489383</v>
      </c>
      <c r="L80" t="str">
        <f t="shared" ref="L80:Q88" si="94">L8</f>
        <v>Managers, directors and senior officials</v>
      </c>
      <c r="M80" s="11">
        <f t="shared" si="94"/>
        <v>25.89117190148643</v>
      </c>
      <c r="N80" s="11">
        <f t="shared" si="94"/>
        <v>29.50114635093945</v>
      </c>
      <c r="O80" s="11">
        <f t="shared" si="94"/>
        <v>29.444746478255457</v>
      </c>
      <c r="P80" s="11">
        <f t="shared" si="94"/>
        <v>30.167541264047191</v>
      </c>
      <c r="Q80" s="11">
        <f t="shared" si="94"/>
        <v>33.237126198014536</v>
      </c>
      <c r="S80" s="40">
        <f t="shared" ref="S80:S88" si="95">IF(O$6-M$6 &lt;&gt; 0,(EXP(LN(O8/M8)/(O$6-M$6))-1)*100,0)</f>
        <v>2.6056373113674924</v>
      </c>
      <c r="T80" s="40">
        <f t="shared" ref="T80:T88" si="96">Q46</f>
        <v>0.81095055942577154</v>
      </c>
      <c r="W80" t="str">
        <f t="shared" ref="W80:AB88" si="97">W8</f>
        <v>Managers, directors and senior officials</v>
      </c>
      <c r="X80" s="11">
        <f t="shared" si="97"/>
        <v>12.394724825202156</v>
      </c>
      <c r="Y80" s="11">
        <f t="shared" si="97"/>
        <v>15.645896738292604</v>
      </c>
      <c r="Z80" s="11">
        <f t="shared" si="97"/>
        <v>16.912672423649497</v>
      </c>
      <c r="AA80" s="11">
        <f t="shared" si="97"/>
        <v>17.91904017013675</v>
      </c>
      <c r="AB80" s="11">
        <f t="shared" si="97"/>
        <v>20.494916829550299</v>
      </c>
      <c r="AD80" s="40">
        <f t="shared" ref="AD80:AD88" si="98">IF(Z$6-X$6 &lt;&gt; 0,(EXP(LN(Z8/X8)/(Z$6-X$6))-1)*100,0)</f>
        <v>6.4130937324061055</v>
      </c>
      <c r="AE80" s="40">
        <f t="shared" ref="AE80:AE88" si="99">AB46</f>
        <v>1.2889948821475317</v>
      </c>
    </row>
    <row r="81" spans="1:31" x14ac:dyDescent="0.2">
      <c r="A81" t="str">
        <f t="shared" si="92"/>
        <v>Professional occupations</v>
      </c>
      <c r="B81" s="11">
        <f t="shared" si="92"/>
        <v>74.518474736877863</v>
      </c>
      <c r="C81" s="11">
        <f t="shared" si="92"/>
        <v>86.994367364314925</v>
      </c>
      <c r="D81" s="11">
        <f t="shared" si="92"/>
        <v>89.827336446658336</v>
      </c>
      <c r="E81" s="11">
        <f t="shared" si="92"/>
        <v>97.854230147555199</v>
      </c>
      <c r="F81" s="11">
        <f t="shared" si="92"/>
        <v>110.35299027449678</v>
      </c>
      <c r="H81" s="40">
        <f t="shared" ref="H81:H88" si="100">IF(D$6-B$6 &lt;&gt; 0,(EXP(LN(D9/B9)/(D$6-B$6))-1)*100,0)</f>
        <v>3.8075432612660887</v>
      </c>
      <c r="I81" s="40">
        <f t="shared" si="93"/>
        <v>1.3814205521184952</v>
      </c>
      <c r="L81" t="str">
        <f t="shared" si="94"/>
        <v>Professional occupations</v>
      </c>
      <c r="M81" s="11">
        <f t="shared" si="94"/>
        <v>39.284910167809592</v>
      </c>
      <c r="N81" s="11">
        <f t="shared" si="94"/>
        <v>44.578501092608441</v>
      </c>
      <c r="O81" s="11">
        <f t="shared" si="94"/>
        <v>45.365495677876744</v>
      </c>
      <c r="P81" s="11">
        <f t="shared" si="94"/>
        <v>49.006906558907815</v>
      </c>
      <c r="Q81" s="11">
        <f t="shared" si="94"/>
        <v>54.347874767600032</v>
      </c>
      <c r="S81" s="40">
        <f t="shared" si="95"/>
        <v>2.9200477945562797</v>
      </c>
      <c r="T81" s="40">
        <f t="shared" si="96"/>
        <v>1.2116396011084385</v>
      </c>
      <c r="W81" t="str">
        <f t="shared" si="97"/>
        <v>Professional occupations</v>
      </c>
      <c r="X81" s="11">
        <f t="shared" si="97"/>
        <v>35.233564569068342</v>
      </c>
      <c r="Y81" s="11">
        <f t="shared" si="97"/>
        <v>42.415866271706562</v>
      </c>
      <c r="Z81" s="11">
        <f t="shared" si="97"/>
        <v>44.461840768781585</v>
      </c>
      <c r="AA81" s="11">
        <f t="shared" si="97"/>
        <v>48.847323588647505</v>
      </c>
      <c r="AB81" s="11">
        <f t="shared" si="97"/>
        <v>56.00511550689663</v>
      </c>
      <c r="AD81" s="40">
        <f t="shared" si="98"/>
        <v>4.7625766051399676</v>
      </c>
      <c r="AE81" s="40">
        <f t="shared" si="99"/>
        <v>1.5506444643449413</v>
      </c>
    </row>
    <row r="82" spans="1:31" x14ac:dyDescent="0.2">
      <c r="A82" t="str">
        <f t="shared" si="92"/>
        <v>Associate professional occupations</v>
      </c>
      <c r="B82" s="11">
        <f t="shared" si="92"/>
        <v>45.562228881751047</v>
      </c>
      <c r="C82" s="11">
        <f t="shared" si="92"/>
        <v>50.496260335173041</v>
      </c>
      <c r="D82" s="11">
        <f t="shared" si="92"/>
        <v>52.312301680812269</v>
      </c>
      <c r="E82" s="11">
        <f t="shared" si="92"/>
        <v>51.929853641739271</v>
      </c>
      <c r="F82" s="11">
        <f t="shared" si="92"/>
        <v>56.552620108370988</v>
      </c>
      <c r="H82" s="40">
        <f t="shared" si="100"/>
        <v>2.8015761981780463</v>
      </c>
      <c r="I82" s="40">
        <f t="shared" si="93"/>
        <v>0.52095210704243833</v>
      </c>
      <c r="L82" t="str">
        <f t="shared" si="94"/>
        <v>Associate professional occupations</v>
      </c>
      <c r="M82" s="11">
        <f t="shared" si="94"/>
        <v>23.957423241834206</v>
      </c>
      <c r="N82" s="11">
        <f t="shared" si="94"/>
        <v>25.680345209018938</v>
      </c>
      <c r="O82" s="11">
        <f t="shared" si="94"/>
        <v>26.239727344920237</v>
      </c>
      <c r="P82" s="11">
        <f t="shared" si="94"/>
        <v>24.765494032392148</v>
      </c>
      <c r="Q82" s="11">
        <f t="shared" si="94"/>
        <v>25.824691108077726</v>
      </c>
      <c r="S82" s="40">
        <f t="shared" si="95"/>
        <v>1.8365885922605685</v>
      </c>
      <c r="T82" s="40">
        <f t="shared" si="96"/>
        <v>-0.10623366027953107</v>
      </c>
      <c r="W82" t="str">
        <f t="shared" si="97"/>
        <v>Associate professional occupations</v>
      </c>
      <c r="X82" s="11">
        <f t="shared" si="97"/>
        <v>21.604805639916812</v>
      </c>
      <c r="Y82" s="11">
        <f t="shared" si="97"/>
        <v>24.815915126154071</v>
      </c>
      <c r="Z82" s="11">
        <f t="shared" si="97"/>
        <v>26.072574335892</v>
      </c>
      <c r="AA82" s="11">
        <f t="shared" si="97"/>
        <v>27.164359609347123</v>
      </c>
      <c r="AB82" s="11">
        <f t="shared" si="97"/>
        <v>30.727929000293223</v>
      </c>
      <c r="AD82" s="40">
        <f t="shared" si="98"/>
        <v>3.8309219152620866</v>
      </c>
      <c r="AE82" s="40">
        <f t="shared" si="99"/>
        <v>1.1012732597163177</v>
      </c>
    </row>
    <row r="83" spans="1:31" x14ac:dyDescent="0.2">
      <c r="A83" t="str">
        <f t="shared" si="92"/>
        <v>Administrative and secretarial occupations</v>
      </c>
      <c r="B83" s="11">
        <f t="shared" si="92"/>
        <v>40.095894878973603</v>
      </c>
      <c r="C83" s="11">
        <f t="shared" si="92"/>
        <v>39.645206910111682</v>
      </c>
      <c r="D83" s="11">
        <f t="shared" si="92"/>
        <v>40.92902266070589</v>
      </c>
      <c r="E83" s="11">
        <f t="shared" si="92"/>
        <v>38.421951167932463</v>
      </c>
      <c r="F83" s="11">
        <f t="shared" si="92"/>
        <v>35.551058575851791</v>
      </c>
      <c r="H83" s="40">
        <f t="shared" si="100"/>
        <v>0.41215613540581675</v>
      </c>
      <c r="I83" s="40">
        <f t="shared" si="93"/>
        <v>-0.93473380786065485</v>
      </c>
      <c r="L83" t="str">
        <f t="shared" si="94"/>
        <v>Administrative and secretarial occupations</v>
      </c>
      <c r="M83" s="11">
        <f t="shared" si="94"/>
        <v>9.2275253607072809</v>
      </c>
      <c r="N83" s="11">
        <f t="shared" si="94"/>
        <v>8.3321895224333407</v>
      </c>
      <c r="O83" s="11">
        <f t="shared" si="94"/>
        <v>9.7129140760495449</v>
      </c>
      <c r="P83" s="11">
        <f t="shared" si="94"/>
        <v>9.3570697383302797</v>
      </c>
      <c r="Q83" s="11">
        <f t="shared" si="94"/>
        <v>9.9259147977483106</v>
      </c>
      <c r="S83" s="40">
        <f t="shared" si="95"/>
        <v>1.0305831779271912</v>
      </c>
      <c r="T83" s="40">
        <f t="shared" si="96"/>
        <v>0.14472225696879892</v>
      </c>
      <c r="W83" t="str">
        <f t="shared" si="97"/>
        <v>Administrative and secretarial occupations</v>
      </c>
      <c r="X83" s="11">
        <f t="shared" si="97"/>
        <v>30.868369518266309</v>
      </c>
      <c r="Y83" s="11">
        <f t="shared" si="97"/>
        <v>31.313017387678315</v>
      </c>
      <c r="Z83" s="11">
        <f t="shared" si="97"/>
        <v>31.21610858465634</v>
      </c>
      <c r="AA83" s="11">
        <f t="shared" si="97"/>
        <v>29.064881429602178</v>
      </c>
      <c r="AB83" s="11">
        <f t="shared" si="97"/>
        <v>25.625143778103489</v>
      </c>
      <c r="AD83" s="40">
        <f t="shared" si="98"/>
        <v>0.22429602658637915</v>
      </c>
      <c r="AE83" s="40">
        <f t="shared" si="99"/>
        <v>-1.3071168085530993</v>
      </c>
    </row>
    <row r="84" spans="1:31" x14ac:dyDescent="0.2">
      <c r="A84" t="str">
        <f t="shared" si="92"/>
        <v>Skilled trades occupations</v>
      </c>
      <c r="B84" s="11">
        <f t="shared" si="92"/>
        <v>44.02482732261651</v>
      </c>
      <c r="C84" s="11">
        <f t="shared" si="92"/>
        <v>44.709084487642713</v>
      </c>
      <c r="D84" s="11">
        <f t="shared" si="92"/>
        <v>40.356551152401863</v>
      </c>
      <c r="E84" s="11">
        <f t="shared" si="92"/>
        <v>41.799119926395832</v>
      </c>
      <c r="F84" s="11">
        <f t="shared" si="92"/>
        <v>42.075441747692565</v>
      </c>
      <c r="H84" s="40">
        <f t="shared" si="100"/>
        <v>-1.724949270490983</v>
      </c>
      <c r="I84" s="40">
        <f t="shared" si="93"/>
        <v>0.27845696896398042</v>
      </c>
      <c r="L84" t="str">
        <f t="shared" si="94"/>
        <v>Skilled trades occupations</v>
      </c>
      <c r="M84" s="11">
        <f t="shared" si="94"/>
        <v>39.713498392552651</v>
      </c>
      <c r="N84" s="11">
        <f t="shared" si="94"/>
        <v>40.070958115640877</v>
      </c>
      <c r="O84" s="11">
        <f t="shared" si="94"/>
        <v>35.417644599200742</v>
      </c>
      <c r="P84" s="11">
        <f t="shared" si="94"/>
        <v>36.170790953857782</v>
      </c>
      <c r="Q84" s="11">
        <f t="shared" si="94"/>
        <v>35.874394023648783</v>
      </c>
      <c r="S84" s="40">
        <f t="shared" si="95"/>
        <v>-2.2636072840638843</v>
      </c>
      <c r="T84" s="40">
        <f t="shared" si="96"/>
        <v>8.5460841266860044E-2</v>
      </c>
      <c r="W84" t="str">
        <f t="shared" si="97"/>
        <v>Skilled trades occupations</v>
      </c>
      <c r="X84" s="11">
        <f t="shared" si="97"/>
        <v>4.3113289300638522</v>
      </c>
      <c r="Y84" s="11">
        <f t="shared" si="97"/>
        <v>4.6381263720018238</v>
      </c>
      <c r="Z84" s="11">
        <f t="shared" si="97"/>
        <v>4.9389065532010932</v>
      </c>
      <c r="AA84" s="11">
        <f t="shared" si="97"/>
        <v>5.6283289725380392</v>
      </c>
      <c r="AB84" s="11">
        <f t="shared" si="97"/>
        <v>6.2010477240437707</v>
      </c>
      <c r="AD84" s="40">
        <f t="shared" si="98"/>
        <v>2.7552286946187943</v>
      </c>
      <c r="AE84" s="40">
        <f t="shared" si="99"/>
        <v>1.5287293563065685</v>
      </c>
    </row>
    <row r="85" spans="1:31" x14ac:dyDescent="0.2">
      <c r="A85" t="str">
        <f t="shared" si="92"/>
        <v>Caring, leisure and other service occupations</v>
      </c>
      <c r="B85" s="11">
        <f t="shared" si="92"/>
        <v>38.920292309935107</v>
      </c>
      <c r="C85" s="11">
        <f t="shared" si="92"/>
        <v>41.034329130909448</v>
      </c>
      <c r="D85" s="11">
        <f t="shared" si="92"/>
        <v>38.462592640578031</v>
      </c>
      <c r="E85" s="11">
        <f t="shared" si="92"/>
        <v>41.949701642759813</v>
      </c>
      <c r="F85" s="11">
        <f t="shared" si="92"/>
        <v>46.143341255592496</v>
      </c>
      <c r="H85" s="40">
        <f t="shared" si="100"/>
        <v>-0.23631271248839569</v>
      </c>
      <c r="I85" s="40">
        <f t="shared" si="93"/>
        <v>1.2211729408622363</v>
      </c>
      <c r="L85" t="str">
        <f t="shared" si="94"/>
        <v>Caring, leisure and other service occupations</v>
      </c>
      <c r="M85" s="11">
        <f t="shared" si="94"/>
        <v>5.4405513038258775</v>
      </c>
      <c r="N85" s="11">
        <f t="shared" si="94"/>
        <v>5.7329092355746134</v>
      </c>
      <c r="O85" s="11">
        <f t="shared" si="94"/>
        <v>5.7739873015768621</v>
      </c>
      <c r="P85" s="11">
        <f t="shared" si="94"/>
        <v>6.6068114869546193</v>
      </c>
      <c r="Q85" s="11">
        <f t="shared" si="94"/>
        <v>7.7582735648493717</v>
      </c>
      <c r="S85" s="40">
        <f t="shared" si="95"/>
        <v>1.1967541495294443</v>
      </c>
      <c r="T85" s="40">
        <f t="shared" si="96"/>
        <v>1.9888318783340964</v>
      </c>
      <c r="W85" t="str">
        <f t="shared" si="97"/>
        <v>Caring, leisure and other service occupations</v>
      </c>
      <c r="X85" s="11">
        <f t="shared" si="97"/>
        <v>33.479741006109229</v>
      </c>
      <c r="Y85" s="11">
        <f t="shared" si="97"/>
        <v>35.301419895334845</v>
      </c>
      <c r="Z85" s="11">
        <f t="shared" si="97"/>
        <v>32.688605339001164</v>
      </c>
      <c r="AA85" s="11">
        <f t="shared" si="97"/>
        <v>35.342890155805179</v>
      </c>
      <c r="AB85" s="11">
        <f t="shared" si="97"/>
        <v>38.38506769074317</v>
      </c>
      <c r="AD85" s="40">
        <f>IF(Z$6-X$6 &lt;&gt; 0,(EXP(LN(Z13/X13)/(Z$6-X$6))-1)*100,0)</f>
        <v>-0.47713713127777169</v>
      </c>
      <c r="AE85" s="40">
        <f t="shared" si="99"/>
        <v>1.0767015922051426</v>
      </c>
    </row>
    <row r="86" spans="1:31" x14ac:dyDescent="0.2">
      <c r="A86" t="str">
        <f t="shared" si="92"/>
        <v>Sales and customer service occupations</v>
      </c>
      <c r="B86" s="11">
        <f t="shared" si="92"/>
        <v>34.359776848392485</v>
      </c>
      <c r="C86" s="11">
        <f t="shared" si="92"/>
        <v>33.780474912157359</v>
      </c>
      <c r="D86" s="11">
        <f t="shared" si="92"/>
        <v>34.08589790168466</v>
      </c>
      <c r="E86" s="11">
        <f t="shared" si="92"/>
        <v>34.263179913979272</v>
      </c>
      <c r="F86" s="11">
        <f t="shared" si="92"/>
        <v>34.011957669218319</v>
      </c>
      <c r="H86" s="40">
        <f t="shared" si="100"/>
        <v>-0.1599290788241059</v>
      </c>
      <c r="I86" s="40">
        <f t="shared" si="93"/>
        <v>-1.447620905753455E-2</v>
      </c>
      <c r="L86" t="str">
        <f t="shared" si="94"/>
        <v>Sales and customer service occupations</v>
      </c>
      <c r="M86" s="11">
        <f t="shared" si="94"/>
        <v>12.877407658625486</v>
      </c>
      <c r="N86" s="11">
        <f t="shared" si="94"/>
        <v>12.578406307115285</v>
      </c>
      <c r="O86" s="11">
        <f t="shared" si="94"/>
        <v>12.969257279074135</v>
      </c>
      <c r="P86" s="11">
        <f t="shared" si="94"/>
        <v>13.312631108980757</v>
      </c>
      <c r="Q86" s="11">
        <f t="shared" si="94"/>
        <v>13.756088949328939</v>
      </c>
      <c r="S86" s="40">
        <f t="shared" si="95"/>
        <v>0.14224708496961558</v>
      </c>
      <c r="T86" s="40">
        <f t="shared" si="96"/>
        <v>0.39343745179292178</v>
      </c>
      <c r="W86" t="str">
        <f t="shared" si="97"/>
        <v>Sales and customer service occupations</v>
      </c>
      <c r="X86" s="11">
        <f t="shared" si="97"/>
        <v>21.482369189766999</v>
      </c>
      <c r="Y86" s="11">
        <f t="shared" si="97"/>
        <v>21.202068605042086</v>
      </c>
      <c r="Z86" s="11">
        <f t="shared" si="97"/>
        <v>21.116640622610539</v>
      </c>
      <c r="AA86" s="11">
        <f t="shared" si="97"/>
        <v>20.950548804998562</v>
      </c>
      <c r="AB86" s="11">
        <f t="shared" si="97"/>
        <v>20.255868719889364</v>
      </c>
      <c r="AD86" s="40">
        <f t="shared" si="98"/>
        <v>-0.34283450141606719</v>
      </c>
      <c r="AE86" s="40">
        <f t="shared" si="99"/>
        <v>-0.27706094152737393</v>
      </c>
    </row>
    <row r="87" spans="1:31" x14ac:dyDescent="0.2">
      <c r="A87" t="str">
        <f t="shared" si="92"/>
        <v>Process, plant and machine operatives</v>
      </c>
      <c r="B87" s="11">
        <f t="shared" si="92"/>
        <v>19.846624943749852</v>
      </c>
      <c r="C87" s="11">
        <f t="shared" si="92"/>
        <v>20.085319284238928</v>
      </c>
      <c r="D87" s="11">
        <f t="shared" si="92"/>
        <v>17.908715684848076</v>
      </c>
      <c r="E87" s="11">
        <f t="shared" si="92"/>
        <v>20.336193713016268</v>
      </c>
      <c r="F87" s="11">
        <f t="shared" si="92"/>
        <v>20.765659677852497</v>
      </c>
      <c r="H87" s="40">
        <f t="shared" si="100"/>
        <v>-2.0339594242457348</v>
      </c>
      <c r="I87" s="40">
        <f t="shared" si="93"/>
        <v>0.99163874737999702</v>
      </c>
      <c r="L87" t="str">
        <f t="shared" si="94"/>
        <v>Process, plant and machine operatives</v>
      </c>
      <c r="M87" s="11">
        <f t="shared" si="94"/>
        <v>17.041352780750813</v>
      </c>
      <c r="N87" s="11">
        <f t="shared" si="94"/>
        <v>17.02896229925701</v>
      </c>
      <c r="O87" s="11">
        <f t="shared" si="94"/>
        <v>15.197972305790751</v>
      </c>
      <c r="P87" s="11">
        <f t="shared" si="94"/>
        <v>16.732081791891698</v>
      </c>
      <c r="Q87" s="11">
        <f t="shared" si="94"/>
        <v>16.701953330822914</v>
      </c>
      <c r="S87" s="40">
        <f t="shared" si="95"/>
        <v>-2.2636049374157974</v>
      </c>
      <c r="T87" s="40">
        <f t="shared" si="96"/>
        <v>0.63107400372046651</v>
      </c>
      <c r="W87" t="str">
        <f t="shared" si="97"/>
        <v>Process, plant and machine operatives</v>
      </c>
      <c r="X87" s="11">
        <f t="shared" si="97"/>
        <v>2.8052721629990565</v>
      </c>
      <c r="Y87" s="11">
        <f t="shared" si="97"/>
        <v>3.0563569849819063</v>
      </c>
      <c r="Z87" s="11">
        <f t="shared" si="97"/>
        <v>2.7107433790573472</v>
      </c>
      <c r="AA87" s="11">
        <f t="shared" si="97"/>
        <v>3.6041119211245629</v>
      </c>
      <c r="AB87" s="11">
        <f t="shared" si="97"/>
        <v>4.0637063470295995</v>
      </c>
      <c r="AD87" s="40">
        <f t="shared" si="98"/>
        <v>-0.68320854917274243</v>
      </c>
      <c r="AE87" s="40">
        <f t="shared" si="99"/>
        <v>2.735907316362729</v>
      </c>
    </row>
    <row r="88" spans="1:31" x14ac:dyDescent="0.2">
      <c r="A88" t="str">
        <f t="shared" si="92"/>
        <v>Elementary occupations</v>
      </c>
      <c r="B88" s="11">
        <f t="shared" si="92"/>
        <v>41.742983351014757</v>
      </c>
      <c r="C88" s="11">
        <f t="shared" si="92"/>
        <v>42.144914486219839</v>
      </c>
      <c r="D88" s="11">
        <f t="shared" si="92"/>
        <v>39.457162930405815</v>
      </c>
      <c r="E88" s="11">
        <f t="shared" si="92"/>
        <v>40.747188412437772</v>
      </c>
      <c r="F88" s="11">
        <f t="shared" si="92"/>
        <v>39.500887663359798</v>
      </c>
      <c r="H88" s="40">
        <f t="shared" si="100"/>
        <v>-1.1199962756792581</v>
      </c>
      <c r="I88" s="40">
        <f t="shared" si="93"/>
        <v>7.3838958568384072E-3</v>
      </c>
      <c r="L88" t="str">
        <f t="shared" si="94"/>
        <v>Elementary occupations</v>
      </c>
      <c r="M88" s="11">
        <f t="shared" si="94"/>
        <v>22.120031331346805</v>
      </c>
      <c r="N88" s="11">
        <f t="shared" si="94"/>
        <v>20.513928801917558</v>
      </c>
      <c r="O88" s="11">
        <f t="shared" si="94"/>
        <v>20.330042338699023</v>
      </c>
      <c r="P88" s="11">
        <f t="shared" si="94"/>
        <v>21.324411538600913</v>
      </c>
      <c r="Q88" s="11">
        <f t="shared" si="94"/>
        <v>20.408439187540345</v>
      </c>
      <c r="S88" s="40">
        <f t="shared" si="95"/>
        <v>-1.6735161567425272</v>
      </c>
      <c r="T88" s="40">
        <f t="shared" si="96"/>
        <v>2.5661897161621816E-2</v>
      </c>
      <c r="W88" t="str">
        <f t="shared" si="97"/>
        <v>Elementary occupations</v>
      </c>
      <c r="X88" s="11">
        <f t="shared" si="97"/>
        <v>19.622952019667931</v>
      </c>
      <c r="Y88" s="11">
        <f t="shared" si="97"/>
        <v>21.630985684302257</v>
      </c>
      <c r="Z88" s="11">
        <f t="shared" si="97"/>
        <v>19.127120591706799</v>
      </c>
      <c r="AA88" s="11">
        <f t="shared" si="97"/>
        <v>19.422776873836828</v>
      </c>
      <c r="AB88" s="11">
        <f t="shared" si="97"/>
        <v>19.092448475819463</v>
      </c>
      <c r="AD88" s="40">
        <f t="shared" si="98"/>
        <v>-0.51054523206648383</v>
      </c>
      <c r="AE88" s="40">
        <f t="shared" si="99"/>
        <v>-1.2095035571035861E-2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377.35699999999986</v>
      </c>
      <c r="C90" s="34">
        <f t="shared" si="101"/>
        <v>404.03699999999992</v>
      </c>
      <c r="D90" s="34">
        <f t="shared" si="101"/>
        <v>399.697</v>
      </c>
      <c r="E90" s="34">
        <f t="shared" si="101"/>
        <v>415.38799999999975</v>
      </c>
      <c r="F90" s="34">
        <f t="shared" si="101"/>
        <v>438.68600000000004</v>
      </c>
      <c r="H90" s="43">
        <f>IF(D$6-B$6 &lt;&gt; 0,(EXP(LN(D18/B18)/(D$6-B$6))-1)*100,0)</f>
        <v>1.1569428294504469</v>
      </c>
      <c r="I90" s="43">
        <f>F56</f>
        <v>0.62244341201385112</v>
      </c>
      <c r="L90" s="24" t="str">
        <f t="shared" ref="L90:Q90" si="102">L18</f>
        <v>All occupations</v>
      </c>
      <c r="M90" s="34">
        <f t="shared" si="102"/>
        <v>195.55387213893914</v>
      </c>
      <c r="N90" s="34">
        <f t="shared" si="102"/>
        <v>204.0173469345055</v>
      </c>
      <c r="O90" s="34">
        <f t="shared" si="102"/>
        <v>200.45178740144351</v>
      </c>
      <c r="P90" s="34">
        <f t="shared" si="102"/>
        <v>207.44373847396318</v>
      </c>
      <c r="Q90" s="34">
        <f t="shared" si="102"/>
        <v>217.83475592763094</v>
      </c>
      <c r="S90" s="43">
        <f>IF(O$6-M$6 &lt;&gt; 0,(EXP(LN(O18/M18)/(O$6-M$6))-1)*100,0)</f>
        <v>0.4959830180805147</v>
      </c>
      <c r="T90" s="43">
        <f>Q56</f>
        <v>0.55595987954835113</v>
      </c>
      <c r="W90" s="24" t="str">
        <f t="shared" ref="W90:AB90" si="103">W18</f>
        <v>All occupations</v>
      </c>
      <c r="X90" s="34">
        <f t="shared" si="103"/>
        <v>181.80312786106069</v>
      </c>
      <c r="Y90" s="34">
        <f t="shared" si="103"/>
        <v>200.01965306549445</v>
      </c>
      <c r="Z90" s="34">
        <f t="shared" si="103"/>
        <v>199.24521259855635</v>
      </c>
      <c r="AA90" s="34">
        <f t="shared" si="103"/>
        <v>207.94426152603671</v>
      </c>
      <c r="AB90" s="34">
        <f t="shared" si="103"/>
        <v>220.85124407236898</v>
      </c>
      <c r="AD90" s="43">
        <f>IF(Z$6-X$6 &lt;&gt; 0,(EXP(LN(Z18/X18)/(Z$6-X$6))-1)*100,0)</f>
        <v>1.8491265442048377</v>
      </c>
      <c r="AE90" s="43">
        <f>AB56</f>
        <v>0.68871467868865111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Dorset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Dorset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Dorset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24.102596362576236</v>
      </c>
      <c r="C8" s="11">
        <v>29.30535609492479</v>
      </c>
      <c r="D8" s="11">
        <v>30.244811610713377</v>
      </c>
      <c r="E8" s="11">
        <v>28.284430829696568</v>
      </c>
      <c r="F8" s="11">
        <v>31.216495954586566</v>
      </c>
      <c r="G8" s="10"/>
      <c r="H8" s="11">
        <f>F8-D8</f>
        <v>0.97168434387318925</v>
      </c>
      <c r="I8" s="11">
        <f>'RD T1'!E7</f>
        <v>14.996613522708325</v>
      </c>
      <c r="J8" s="11">
        <f>SUM(H8:I8)</f>
        <v>15.968297866581514</v>
      </c>
      <c r="L8" s="10" t="str">
        <f>name!D4</f>
        <v>11 Corporate managers and directors</v>
      </c>
      <c r="M8" s="11">
        <v>17.230535546619773</v>
      </c>
      <c r="N8" s="11">
        <v>19.857733353831026</v>
      </c>
      <c r="O8" s="11">
        <v>20.091781154957964</v>
      </c>
      <c r="P8" s="11">
        <v>18.293931966635611</v>
      </c>
      <c r="Q8" s="11">
        <v>19.465343305925735</v>
      </c>
      <c r="R8" s="10"/>
      <c r="S8" s="11">
        <f>Q8-O8</f>
        <v>-0.62643784903222866</v>
      </c>
      <c r="T8" s="11">
        <f>'RD T1'!T7</f>
        <v>8.7476767311330317</v>
      </c>
      <c r="U8" s="11">
        <f>SUM(S8:T8)</f>
        <v>8.121238882100803</v>
      </c>
      <c r="W8" s="10" t="str">
        <f>name!D4</f>
        <v>11 Corporate managers and directors</v>
      </c>
      <c r="X8" s="11">
        <v>6.8720608159564458</v>
      </c>
      <c r="Y8" s="11">
        <v>9.4476227410937934</v>
      </c>
      <c r="Z8" s="11">
        <v>10.153030455755351</v>
      </c>
      <c r="AA8" s="11">
        <v>9.9904988630610259</v>
      </c>
      <c r="AB8" s="11">
        <v>11.751152648660835</v>
      </c>
      <c r="AC8" s="10"/>
      <c r="AD8" s="11">
        <f>AB8-Z8</f>
        <v>1.5981221929054836</v>
      </c>
      <c r="AE8" s="11">
        <f>'RD T1'!T36</f>
        <v>6.2489367915752911</v>
      </c>
      <c r="AF8" s="11">
        <f>SUM(AD8:AE8)</f>
        <v>7.8470589844807748</v>
      </c>
    </row>
    <row r="9" spans="1:32" x14ac:dyDescent="0.2">
      <c r="A9" s="10" t="str">
        <f>name!D5</f>
        <v>12 Other managers and proprietors</v>
      </c>
      <c r="B9" s="11">
        <v>14.183300364112393</v>
      </c>
      <c r="C9" s="11">
        <v>15.84168699430723</v>
      </c>
      <c r="D9" s="11">
        <v>16.112607291191637</v>
      </c>
      <c r="E9" s="11">
        <v>19.802150604487316</v>
      </c>
      <c r="F9" s="11">
        <v>22.515547072978215</v>
      </c>
      <c r="H9" s="11">
        <f t="shared" ref="H9:H32" si="2">F9-D9</f>
        <v>6.4029397817865785</v>
      </c>
      <c r="I9" s="11">
        <f>'RD T1'!E8</f>
        <v>11.536439733415232</v>
      </c>
      <c r="J9" s="11">
        <f>SUM(H9:I9)</f>
        <v>17.939379515201811</v>
      </c>
      <c r="L9" s="10" t="str">
        <f>name!D5</f>
        <v>12 Other managers and proprietors</v>
      </c>
      <c r="M9" s="11">
        <v>8.6606363548666589</v>
      </c>
      <c r="N9" s="11">
        <v>9.6434129971084221</v>
      </c>
      <c r="O9" s="11">
        <v>9.352965323297493</v>
      </c>
      <c r="P9" s="11">
        <v>11.87360929741158</v>
      </c>
      <c r="Q9" s="11">
        <v>13.771782892088801</v>
      </c>
      <c r="S9" s="11">
        <f t="shared" ref="S9:S32" si="3">Q9-O9</f>
        <v>4.418817568791308</v>
      </c>
      <c r="T9" s="11">
        <f>'RD T1'!T8</f>
        <v>6.2890181174848232</v>
      </c>
      <c r="U9" s="11">
        <f>SUM(S9:T9)</f>
        <v>10.70783568627613</v>
      </c>
      <c r="W9" s="10" t="str">
        <f>name!D5</f>
        <v>12 Other managers and proprietors</v>
      </c>
      <c r="X9" s="11">
        <v>5.5226640092457098</v>
      </c>
      <c r="Y9" s="11">
        <v>6.198273997198811</v>
      </c>
      <c r="Z9" s="11">
        <v>6.7596419678941473</v>
      </c>
      <c r="AA9" s="11">
        <v>7.928541307075724</v>
      </c>
      <c r="AB9" s="11">
        <v>8.7437641808894639</v>
      </c>
      <c r="AD9" s="11">
        <f t="shared" ref="AD9:AD32" si="4">AB9-Z9</f>
        <v>1.9841222129953167</v>
      </c>
      <c r="AE9" s="11">
        <f>'RD T1'!T37</f>
        <v>5.2474216159304055</v>
      </c>
      <c r="AF9" s="11">
        <f>SUM(AD9:AE9)</f>
        <v>7.2315438289257221</v>
      </c>
    </row>
    <row r="10" spans="1:32" x14ac:dyDescent="0.2">
      <c r="A10" s="10" t="str">
        <f>name!D6</f>
        <v>21 Science, research, engineering and technology professionals</v>
      </c>
      <c r="B10" s="11">
        <v>19.421346286134263</v>
      </c>
      <c r="C10" s="11">
        <v>22.645543671457247</v>
      </c>
      <c r="D10" s="11">
        <v>23.390051459224406</v>
      </c>
      <c r="E10" s="11">
        <v>24.899358021408663</v>
      </c>
      <c r="F10" s="11">
        <v>27.998641296750684</v>
      </c>
      <c r="G10" s="11"/>
      <c r="H10" s="11">
        <f t="shared" si="2"/>
        <v>4.6085898375262779</v>
      </c>
      <c r="I10" s="11">
        <f>'RD T1'!E9</f>
        <v>9.5552004811875602</v>
      </c>
      <c r="J10" s="11">
        <f t="shared" ref="J10:J32" si="5">SUM(H10:I10)</f>
        <v>14.163790318713838</v>
      </c>
      <c r="L10" s="10" t="str">
        <f>name!D6</f>
        <v>21 Science, research, engineering and technology professionals</v>
      </c>
      <c r="M10" s="11">
        <v>15.854262400988155</v>
      </c>
      <c r="N10" s="11">
        <v>18.4839868490015</v>
      </c>
      <c r="O10" s="11">
        <v>18.309165408751653</v>
      </c>
      <c r="P10" s="11">
        <v>18.811395389413516</v>
      </c>
      <c r="Q10" s="11">
        <v>20.684615264805593</v>
      </c>
      <c r="R10" s="11"/>
      <c r="S10" s="11">
        <f t="shared" si="3"/>
        <v>2.3754498560539403</v>
      </c>
      <c r="T10" s="11">
        <f>'RD T1'!T9</f>
        <v>6.3015854067517854</v>
      </c>
      <c r="U10" s="11">
        <f t="shared" ref="U10:U32" si="6">SUM(S10:T10)</f>
        <v>8.6770352628057257</v>
      </c>
      <c r="W10" s="10" t="str">
        <f>name!D6</f>
        <v>21 Science, research, engineering and technology professionals</v>
      </c>
      <c r="X10" s="11">
        <v>3.5670838851460998</v>
      </c>
      <c r="Y10" s="11">
        <v>4.16155682245578</v>
      </c>
      <c r="Z10" s="11">
        <v>5.0808860504727411</v>
      </c>
      <c r="AA10" s="11">
        <v>6.0879626319951905</v>
      </c>
      <c r="AB10" s="11">
        <v>7.314026031945061</v>
      </c>
      <c r="AC10" s="11"/>
      <c r="AD10" s="11">
        <f t="shared" si="4"/>
        <v>2.2331399814723198</v>
      </c>
      <c r="AE10" s="11">
        <f>'RD T1'!T38</f>
        <v>3.2536150744357752</v>
      </c>
      <c r="AF10" s="11">
        <f t="shared" ref="AF10:AF32" si="7">SUM(AD10:AE10)</f>
        <v>5.4867550559080946</v>
      </c>
    </row>
    <row r="11" spans="1:32" x14ac:dyDescent="0.2">
      <c r="A11" s="10" t="str">
        <f>name!D7</f>
        <v>22 Health professionals</v>
      </c>
      <c r="B11" s="11">
        <v>16.977989355188413</v>
      </c>
      <c r="C11" s="11">
        <v>19.731549109478074</v>
      </c>
      <c r="D11" s="11">
        <v>19.437588711278941</v>
      </c>
      <c r="E11" s="11">
        <v>21.554754777383842</v>
      </c>
      <c r="F11" s="11">
        <v>24.716539579130931</v>
      </c>
      <c r="G11" s="11"/>
      <c r="H11" s="11">
        <f t="shared" si="2"/>
        <v>5.2789508678519894</v>
      </c>
      <c r="I11" s="11">
        <f>'RD T1'!E10</f>
        <v>11.840427833997719</v>
      </c>
      <c r="J11" s="11">
        <f t="shared" si="5"/>
        <v>17.119378701849708</v>
      </c>
      <c r="L11" s="10" t="str">
        <f>name!D7</f>
        <v>22 Health professionals</v>
      </c>
      <c r="M11" s="11">
        <v>4.5478170022956874</v>
      </c>
      <c r="N11" s="11">
        <v>5.0232928281163263</v>
      </c>
      <c r="O11" s="11">
        <v>5.5588320648232266</v>
      </c>
      <c r="P11" s="11">
        <v>6.1663308590595509</v>
      </c>
      <c r="Q11" s="11">
        <v>7.1371738905423872</v>
      </c>
      <c r="R11" s="11"/>
      <c r="S11" s="11">
        <f t="shared" si="3"/>
        <v>1.5783418257191606</v>
      </c>
      <c r="T11" s="11">
        <f>'RD T1'!T10</f>
        <v>2.4696307904916921</v>
      </c>
      <c r="U11" s="11">
        <f t="shared" si="6"/>
        <v>4.0479726162108527</v>
      </c>
      <c r="W11" s="10" t="str">
        <f>name!D7</f>
        <v>22 Health professionals</v>
      </c>
      <c r="X11" s="11">
        <v>12.430172352892745</v>
      </c>
      <c r="Y11" s="11">
        <v>14.708256281361775</v>
      </c>
      <c r="Z11" s="11">
        <v>13.878756646455697</v>
      </c>
      <c r="AA11" s="11">
        <v>15.388423918324321</v>
      </c>
      <c r="AB11" s="11">
        <v>17.579365688588553</v>
      </c>
      <c r="AC11" s="11"/>
      <c r="AD11" s="11">
        <f t="shared" si="4"/>
        <v>3.7006090421328555</v>
      </c>
      <c r="AE11" s="11">
        <f>'RD T1'!T39</f>
        <v>9.370797043506025</v>
      </c>
      <c r="AF11" s="11">
        <f t="shared" si="7"/>
        <v>13.071406085638881</v>
      </c>
    </row>
    <row r="12" spans="1:32" x14ac:dyDescent="0.2">
      <c r="A12" s="10" t="str">
        <f>name!D8</f>
        <v>23 Teaching and other educational professionals</v>
      </c>
      <c r="B12" s="11">
        <v>17.214231385988612</v>
      </c>
      <c r="C12" s="11">
        <v>19.695001837910024</v>
      </c>
      <c r="D12" s="11">
        <v>19.864044283928589</v>
      </c>
      <c r="E12" s="11">
        <v>20.912966106690771</v>
      </c>
      <c r="F12" s="11">
        <v>23.109144193541088</v>
      </c>
      <c r="G12" s="11"/>
      <c r="H12" s="11">
        <f t="shared" si="2"/>
        <v>3.2450999096124988</v>
      </c>
      <c r="I12" s="11">
        <f>'RD T1'!E11</f>
        <v>10.968580196628892</v>
      </c>
      <c r="J12" s="11">
        <f t="shared" si="5"/>
        <v>14.213680106241391</v>
      </c>
      <c r="L12" s="10" t="str">
        <f>name!D8</f>
        <v>23 Teaching and other educational professionals</v>
      </c>
      <c r="M12" s="11">
        <v>6.0970216058483633</v>
      </c>
      <c r="N12" s="11">
        <v>6.6586412572551499</v>
      </c>
      <c r="O12" s="11">
        <v>6.2578925624021045</v>
      </c>
      <c r="P12" s="11">
        <v>6.8388396502710922</v>
      </c>
      <c r="Q12" s="11">
        <v>7.4940473648851373</v>
      </c>
      <c r="R12" s="11"/>
      <c r="S12" s="11">
        <f t="shared" si="3"/>
        <v>1.2361548024830329</v>
      </c>
      <c r="T12" s="11">
        <f>'RD T1'!T11</f>
        <v>2.9555816944804629</v>
      </c>
      <c r="U12" s="11">
        <f t="shared" si="6"/>
        <v>4.1917364969634958</v>
      </c>
      <c r="W12" s="10" t="str">
        <f>name!D8</f>
        <v>23 Teaching and other educational professionals</v>
      </c>
      <c r="X12" s="11">
        <v>11.117209780140261</v>
      </c>
      <c r="Y12" s="11">
        <v>13.036360580654852</v>
      </c>
      <c r="Z12" s="11">
        <v>13.606151721526512</v>
      </c>
      <c r="AA12" s="11">
        <v>14.074126456419673</v>
      </c>
      <c r="AB12" s="11">
        <v>15.615096828655906</v>
      </c>
      <c r="AC12" s="11"/>
      <c r="AD12" s="11">
        <f t="shared" si="4"/>
        <v>2.008945107129394</v>
      </c>
      <c r="AE12" s="11">
        <f>'RD T1'!T40</f>
        <v>8.0129985021484309</v>
      </c>
      <c r="AF12" s="11">
        <f t="shared" si="7"/>
        <v>10.021943609277825</v>
      </c>
    </row>
    <row r="13" spans="1:32" x14ac:dyDescent="0.2">
      <c r="A13" s="10" t="str">
        <f>name!D9</f>
        <v>24 Business, media and public service professionals</v>
      </c>
      <c r="B13" s="11">
        <v>20.904907709566579</v>
      </c>
      <c r="C13" s="11">
        <v>24.922272745469584</v>
      </c>
      <c r="D13" s="11">
        <v>27.135651992226393</v>
      </c>
      <c r="E13" s="11">
        <v>30.487151242071924</v>
      </c>
      <c r="F13" s="11">
        <v>34.528665205074077</v>
      </c>
      <c r="G13" s="11"/>
      <c r="H13" s="11">
        <f t="shared" si="2"/>
        <v>7.3930132128476842</v>
      </c>
      <c r="I13" s="11">
        <f>'RD T1'!E12</f>
        <v>14.911925979026622</v>
      </c>
      <c r="J13" s="11">
        <f t="shared" si="5"/>
        <v>22.304939191874304</v>
      </c>
      <c r="L13" s="10" t="str">
        <f>name!D9</f>
        <v>24 Business, media and public service professionals</v>
      </c>
      <c r="M13" s="11">
        <v>12.785809158677386</v>
      </c>
      <c r="N13" s="11">
        <v>14.412580158235464</v>
      </c>
      <c r="O13" s="11">
        <v>15.239605641899759</v>
      </c>
      <c r="P13" s="11">
        <v>17.190340660163656</v>
      </c>
      <c r="Q13" s="11">
        <v>19.032038247366913</v>
      </c>
      <c r="R13" s="11"/>
      <c r="S13" s="11">
        <f t="shared" si="3"/>
        <v>3.7924326054671536</v>
      </c>
      <c r="T13" s="11">
        <f>'RD T1'!T12</f>
        <v>7.3312072366694565</v>
      </c>
      <c r="U13" s="11">
        <f t="shared" si="6"/>
        <v>11.12363984213661</v>
      </c>
      <c r="W13" s="10" t="str">
        <f>name!D9</f>
        <v>24 Business, media and public service professionals</v>
      </c>
      <c r="X13" s="11">
        <v>8.1190985508892357</v>
      </c>
      <c r="Y13" s="11">
        <v>10.509692587234156</v>
      </c>
      <c r="Z13" s="11">
        <v>11.896046350326634</v>
      </c>
      <c r="AA13" s="11">
        <v>13.296810581908323</v>
      </c>
      <c r="AB13" s="11">
        <v>15.496626957707111</v>
      </c>
      <c r="AC13" s="11"/>
      <c r="AD13" s="11">
        <f t="shared" si="4"/>
        <v>3.6005806073804774</v>
      </c>
      <c r="AE13" s="11">
        <f>'RD T1'!T41</f>
        <v>7.5807187423571643</v>
      </c>
      <c r="AF13" s="11">
        <f t="shared" si="7"/>
        <v>11.181299349737643</v>
      </c>
    </row>
    <row r="14" spans="1:32" x14ac:dyDescent="0.2">
      <c r="A14" s="10" t="str">
        <f>name!D10</f>
        <v>31 Science, engineering and technology associate professionals</v>
      </c>
      <c r="B14" s="11">
        <v>5.8279615010554489</v>
      </c>
      <c r="C14" s="11">
        <v>6.9972377224192135</v>
      </c>
      <c r="D14" s="11">
        <v>7.6348477670791377</v>
      </c>
      <c r="E14" s="11">
        <v>6.7631652070249615</v>
      </c>
      <c r="F14" s="11">
        <v>7.2502558120025276</v>
      </c>
      <c r="G14" s="11"/>
      <c r="H14" s="11">
        <f t="shared" si="2"/>
        <v>-0.38459195507661015</v>
      </c>
      <c r="I14" s="11">
        <f>'RD T1'!E13</f>
        <v>2.8750645067498133</v>
      </c>
      <c r="J14" s="11">
        <f t="shared" si="5"/>
        <v>2.4904725516732031</v>
      </c>
      <c r="L14" s="10" t="str">
        <f>name!D10</f>
        <v>31 Science, engineering and technology associate professionals</v>
      </c>
      <c r="M14" s="11">
        <v>4.258952293989033</v>
      </c>
      <c r="N14" s="11">
        <v>5.2627382607244444</v>
      </c>
      <c r="O14" s="11">
        <v>5.4644131597075427</v>
      </c>
      <c r="P14" s="11">
        <v>4.5143283886142367</v>
      </c>
      <c r="Q14" s="11">
        <v>4.6011699778661921</v>
      </c>
      <c r="R14" s="11"/>
      <c r="S14" s="11">
        <f t="shared" si="3"/>
        <v>-0.86324318184135063</v>
      </c>
      <c r="T14" s="11">
        <f>'RD T1'!T13</f>
        <v>1.6823440314738221</v>
      </c>
      <c r="U14" s="11">
        <f t="shared" si="6"/>
        <v>0.81910084963247143</v>
      </c>
      <c r="W14" s="10" t="str">
        <f>name!D10</f>
        <v>31 Science, engineering and technology associate professionals</v>
      </c>
      <c r="X14" s="11">
        <v>1.5690092070664126</v>
      </c>
      <c r="Y14" s="11">
        <v>1.7344994616947687</v>
      </c>
      <c r="Z14" s="11">
        <v>2.1704346073715972</v>
      </c>
      <c r="AA14" s="11">
        <v>2.2488368184107279</v>
      </c>
      <c r="AB14" s="11">
        <v>2.6490858341363279</v>
      </c>
      <c r="AC14" s="11"/>
      <c r="AD14" s="11">
        <f t="shared" si="4"/>
        <v>0.47865122676473071</v>
      </c>
      <c r="AE14" s="11">
        <f>'RD T1'!T42</f>
        <v>1.192720475275991</v>
      </c>
      <c r="AF14" s="11">
        <f t="shared" si="7"/>
        <v>1.6713717020407217</v>
      </c>
    </row>
    <row r="15" spans="1:32" x14ac:dyDescent="0.2">
      <c r="A15" s="10" t="str">
        <f>name!D11</f>
        <v>32 Health and social care associate professionals</v>
      </c>
      <c r="B15" s="11">
        <v>7.5153466427710578</v>
      </c>
      <c r="C15" s="11">
        <v>8.3651343381246441</v>
      </c>
      <c r="D15" s="11">
        <v>8.3807864519040827</v>
      </c>
      <c r="E15" s="11">
        <v>8.6973789596364721</v>
      </c>
      <c r="F15" s="11">
        <v>9.8558075814364123</v>
      </c>
      <c r="G15" s="11"/>
      <c r="H15" s="11">
        <f t="shared" si="2"/>
        <v>1.4750211295323297</v>
      </c>
      <c r="I15" s="11">
        <f>'RD T1'!E14</f>
        <v>5.1556427562664195</v>
      </c>
      <c r="J15" s="11">
        <f t="shared" si="5"/>
        <v>6.6306638857987492</v>
      </c>
      <c r="L15" s="10" t="str">
        <f>name!D11</f>
        <v>32 Health and social care associate professionals</v>
      </c>
      <c r="M15" s="11">
        <v>1.7777980979936467</v>
      </c>
      <c r="N15" s="11">
        <v>1.7144815879421111</v>
      </c>
      <c r="O15" s="11">
        <v>1.9126986173000438</v>
      </c>
      <c r="P15" s="11">
        <v>1.8249695976698077</v>
      </c>
      <c r="Q15" s="11">
        <v>2.0207279052023557</v>
      </c>
      <c r="R15" s="11"/>
      <c r="S15" s="11">
        <f t="shared" si="3"/>
        <v>0.10802928790231192</v>
      </c>
      <c r="T15" s="11">
        <f>'RD T1'!T14</f>
        <v>0.91935112162239963</v>
      </c>
      <c r="U15" s="11">
        <f t="shared" si="6"/>
        <v>1.0273804095247114</v>
      </c>
      <c r="W15" s="10" t="str">
        <f>name!D11</f>
        <v>32 Health and social care associate professionals</v>
      </c>
      <c r="X15" s="11">
        <v>5.7375485447774146</v>
      </c>
      <c r="Y15" s="11">
        <v>6.650652750182533</v>
      </c>
      <c r="Z15" s="11">
        <v>6.4680878346040371</v>
      </c>
      <c r="AA15" s="11">
        <v>6.8724093619666657</v>
      </c>
      <c r="AB15" s="11">
        <v>7.8350796762340611</v>
      </c>
      <c r="AC15" s="11"/>
      <c r="AD15" s="11">
        <f t="shared" si="4"/>
        <v>1.366991841630024</v>
      </c>
      <c r="AE15" s="11">
        <f>'RD T1'!T43</f>
        <v>4.2362916346440205</v>
      </c>
      <c r="AF15" s="11">
        <f t="shared" si="7"/>
        <v>5.6032834762740444</v>
      </c>
    </row>
    <row r="16" spans="1:32" x14ac:dyDescent="0.2">
      <c r="A16" s="10" t="str">
        <f>name!D12</f>
        <v>33 Protective service occupations</v>
      </c>
      <c r="B16" s="11">
        <v>2.9839149876190834</v>
      </c>
      <c r="C16" s="11">
        <v>3.0109721027926852</v>
      </c>
      <c r="D16" s="11">
        <v>3.1990610559493602</v>
      </c>
      <c r="E16" s="11">
        <v>3.7334716193002184</v>
      </c>
      <c r="F16" s="11">
        <v>4.2173974327000634</v>
      </c>
      <c r="G16" s="11"/>
      <c r="H16" s="11">
        <f t="shared" si="2"/>
        <v>1.0183363767507032</v>
      </c>
      <c r="I16" s="11">
        <f>'RD T1'!E15</f>
        <v>1.3025205345688007</v>
      </c>
      <c r="J16" s="11">
        <f t="shared" si="5"/>
        <v>2.3208569113195039</v>
      </c>
      <c r="L16" s="10" t="str">
        <f>name!D12</f>
        <v>33 Protective service occupations</v>
      </c>
      <c r="M16" s="11">
        <v>2.2658553682042122</v>
      </c>
      <c r="N16" s="11">
        <v>2.2151683747163311</v>
      </c>
      <c r="O16" s="11">
        <v>2.3228637583609388</v>
      </c>
      <c r="P16" s="11">
        <v>2.6083566273710375</v>
      </c>
      <c r="Q16" s="11">
        <v>2.8077747644712967</v>
      </c>
      <c r="R16" s="11"/>
      <c r="S16" s="11">
        <f t="shared" si="3"/>
        <v>0.48491100611035787</v>
      </c>
      <c r="T16" s="11">
        <f>'RD T1'!T15</f>
        <v>0.7382527455759238</v>
      </c>
      <c r="U16" s="11">
        <f t="shared" si="6"/>
        <v>1.2231637516862817</v>
      </c>
      <c r="W16" s="10" t="str">
        <f>name!D12</f>
        <v>33 Protective service occupations</v>
      </c>
      <c r="X16" s="11">
        <v>0.7180596194148734</v>
      </c>
      <c r="Y16" s="11">
        <v>0.79580372807635591</v>
      </c>
      <c r="Z16" s="11">
        <v>0.87619729758842246</v>
      </c>
      <c r="AA16" s="11">
        <v>1.1251149919291858</v>
      </c>
      <c r="AB16" s="11">
        <v>1.4096226682287669</v>
      </c>
      <c r="AC16" s="11"/>
      <c r="AD16" s="11">
        <f t="shared" si="4"/>
        <v>0.53342537064034445</v>
      </c>
      <c r="AE16" s="11">
        <f>'RD T1'!T44</f>
        <v>0.56426778899287677</v>
      </c>
      <c r="AF16" s="11">
        <f t="shared" si="7"/>
        <v>1.0976931596332213</v>
      </c>
    </row>
    <row r="17" spans="1:32" x14ac:dyDescent="0.2">
      <c r="A17" s="10" t="str">
        <f>name!D13</f>
        <v>34 Culture, media and sports occupations</v>
      </c>
      <c r="B17" s="11">
        <v>7.6306487121480968</v>
      </c>
      <c r="C17" s="11">
        <v>8.5021553680665036</v>
      </c>
      <c r="D17" s="11">
        <v>8.4581312083440992</v>
      </c>
      <c r="E17" s="11">
        <v>8.8807592160496913</v>
      </c>
      <c r="F17" s="11">
        <v>10.273898381606827</v>
      </c>
      <c r="G17" s="11"/>
      <c r="H17" s="11">
        <f t="shared" si="2"/>
        <v>1.8157671732627279</v>
      </c>
      <c r="I17" s="11">
        <f>'RD T1'!E16</f>
        <v>4.4594152326638516</v>
      </c>
      <c r="J17" s="11">
        <f t="shared" si="5"/>
        <v>6.2751824059265795</v>
      </c>
      <c r="L17" s="10" t="str">
        <f>name!D13</f>
        <v>34 Culture, media and sports occupations</v>
      </c>
      <c r="M17" s="11">
        <v>3.787119408422591</v>
      </c>
      <c r="N17" s="11">
        <v>3.9653368380293297</v>
      </c>
      <c r="O17" s="11">
        <v>3.6282498037632447</v>
      </c>
      <c r="P17" s="11">
        <v>3.8018882080864067</v>
      </c>
      <c r="Q17" s="11">
        <v>4.3914857404654635</v>
      </c>
      <c r="R17" s="11"/>
      <c r="S17" s="11">
        <f t="shared" si="3"/>
        <v>0.76323593670221879</v>
      </c>
      <c r="T17" s="11">
        <f>'RD T1'!T16</f>
        <v>1.6073795944932978</v>
      </c>
      <c r="U17" s="11">
        <f t="shared" si="6"/>
        <v>2.3706155311955168</v>
      </c>
      <c r="W17" s="10" t="str">
        <f>name!D13</f>
        <v>34 Culture, media and sports occupations</v>
      </c>
      <c r="X17" s="11">
        <v>3.8435293037255045</v>
      </c>
      <c r="Y17" s="11">
        <v>4.5368185300371646</v>
      </c>
      <c r="Z17" s="11">
        <v>4.8298814045808465</v>
      </c>
      <c r="AA17" s="11">
        <v>5.0788710079632864</v>
      </c>
      <c r="AB17" s="11">
        <v>5.8824126411413591</v>
      </c>
      <c r="AC17" s="11"/>
      <c r="AD17" s="11">
        <f t="shared" si="4"/>
        <v>1.0525312365605126</v>
      </c>
      <c r="AE17" s="11">
        <f>'RD T1'!T45</f>
        <v>2.8520356381705549</v>
      </c>
      <c r="AF17" s="11">
        <f t="shared" si="7"/>
        <v>3.9045668747310676</v>
      </c>
    </row>
    <row r="18" spans="1:32" x14ac:dyDescent="0.2">
      <c r="A18" s="10" t="str">
        <f>name!D14</f>
        <v>35 Business and public service associate professionals</v>
      </c>
      <c r="B18" s="11">
        <v>21.60435703815736</v>
      </c>
      <c r="C18" s="11">
        <v>23.620760803769993</v>
      </c>
      <c r="D18" s="11">
        <v>24.639475197535592</v>
      </c>
      <c r="E18" s="11">
        <v>23.855078639727932</v>
      </c>
      <c r="F18" s="11">
        <v>24.955260900625152</v>
      </c>
      <c r="G18" s="11"/>
      <c r="H18" s="11">
        <f t="shared" si="2"/>
        <v>0.31578570308955989</v>
      </c>
      <c r="I18" s="11">
        <f>'RD T1'!E17</f>
        <v>11.181577713943092</v>
      </c>
      <c r="J18" s="11">
        <f t="shared" si="5"/>
        <v>11.497363417032652</v>
      </c>
      <c r="L18" s="10" t="str">
        <f>name!D14</f>
        <v>35 Business and public service associate professionals</v>
      </c>
      <c r="M18" s="11">
        <v>11.867698073224721</v>
      </c>
      <c r="N18" s="11">
        <v>12.522620147606721</v>
      </c>
      <c r="O18" s="11">
        <v>12.911502005788467</v>
      </c>
      <c r="P18" s="11">
        <v>12.015951210650657</v>
      </c>
      <c r="Q18" s="11">
        <v>12.003532720072418</v>
      </c>
      <c r="R18" s="11"/>
      <c r="S18" s="11">
        <f t="shared" si="3"/>
        <v>-0.90796928571604951</v>
      </c>
      <c r="T18" s="11">
        <f>'RD T1'!T17</f>
        <v>4.6186027064243813</v>
      </c>
      <c r="U18" s="11">
        <f t="shared" si="6"/>
        <v>3.7106334207083318</v>
      </c>
      <c r="W18" s="10" t="str">
        <f>name!D14</f>
        <v>35 Business and public service associate professionals</v>
      </c>
      <c r="X18" s="11">
        <v>9.7366589649326105</v>
      </c>
      <c r="Y18" s="11">
        <v>11.098140656163249</v>
      </c>
      <c r="Z18" s="11">
        <v>11.727973191747099</v>
      </c>
      <c r="AA18" s="11">
        <v>11.839127429077259</v>
      </c>
      <c r="AB18" s="11">
        <v>12.951728180552704</v>
      </c>
      <c r="AC18" s="11"/>
      <c r="AD18" s="11">
        <f t="shared" si="4"/>
        <v>1.2237549888056058</v>
      </c>
      <c r="AE18" s="11">
        <f>'RD T1'!T46</f>
        <v>6.5629750075187081</v>
      </c>
      <c r="AF18" s="11">
        <f t="shared" si="7"/>
        <v>7.786729996324314</v>
      </c>
    </row>
    <row r="19" spans="1:32" x14ac:dyDescent="0.2">
      <c r="A19" s="10" t="str">
        <f>name!D15</f>
        <v>41 Administrative occupations</v>
      </c>
      <c r="B19" s="11">
        <v>31.971867218245318</v>
      </c>
      <c r="C19" s="11">
        <v>31.953684563109555</v>
      </c>
      <c r="D19" s="11">
        <v>33.441916247876797</v>
      </c>
      <c r="E19" s="11">
        <v>30.546469680389858</v>
      </c>
      <c r="F19" s="11">
        <v>28.5661247691936</v>
      </c>
      <c r="G19" s="11"/>
      <c r="H19" s="11">
        <f t="shared" si="2"/>
        <v>-4.8757914786831975</v>
      </c>
      <c r="I19" s="11">
        <f>'RD T1'!E18</f>
        <v>15.326007387779145</v>
      </c>
      <c r="J19" s="11">
        <f t="shared" si="5"/>
        <v>10.450215909095947</v>
      </c>
      <c r="L19" s="10" t="str">
        <f>name!D15</f>
        <v>41 Administrative occupations</v>
      </c>
      <c r="M19" s="11">
        <v>8.3713194316834549</v>
      </c>
      <c r="N19" s="11">
        <v>7.6770297992655241</v>
      </c>
      <c r="O19" s="11">
        <v>9.108021714922776</v>
      </c>
      <c r="P19" s="11">
        <v>8.4962195878689517</v>
      </c>
      <c r="Q19" s="11">
        <v>8.8610384616235294</v>
      </c>
      <c r="R19" s="11"/>
      <c r="S19" s="11">
        <f t="shared" si="3"/>
        <v>-0.24698325329924664</v>
      </c>
      <c r="T19" s="11">
        <f>'RD T1'!T18</f>
        <v>3.2192620568040127</v>
      </c>
      <c r="U19" s="11">
        <f t="shared" si="6"/>
        <v>2.972278803504766</v>
      </c>
      <c r="W19" s="10" t="str">
        <f>name!D15</f>
        <v>41 Administrative occupations</v>
      </c>
      <c r="X19" s="11">
        <v>23.600547786561854</v>
      </c>
      <c r="Y19" s="11">
        <v>24.276654763844004</v>
      </c>
      <c r="Z19" s="11">
        <v>24.333894532954012</v>
      </c>
      <c r="AA19" s="11">
        <v>22.050250092520898</v>
      </c>
      <c r="AB19" s="11">
        <v>19.705086307570081</v>
      </c>
      <c r="AC19" s="11"/>
      <c r="AD19" s="11">
        <f t="shared" si="4"/>
        <v>-4.6288082253839313</v>
      </c>
      <c r="AE19" s="11">
        <f>'RD T1'!T47</f>
        <v>12.106745330975134</v>
      </c>
      <c r="AF19" s="11">
        <f t="shared" si="7"/>
        <v>7.4779371055912023</v>
      </c>
    </row>
    <row r="20" spans="1:32" x14ac:dyDescent="0.2">
      <c r="A20" s="10" t="str">
        <f>name!D16</f>
        <v>42 Secretarial and related occupations</v>
      </c>
      <c r="B20" s="11">
        <v>8.1240276607282826</v>
      </c>
      <c r="C20" s="11">
        <v>7.6915223470021283</v>
      </c>
      <c r="D20" s="11">
        <v>7.4871064128290925</v>
      </c>
      <c r="E20" s="11">
        <v>7.8754814875426042</v>
      </c>
      <c r="F20" s="11">
        <v>6.9849338066581907</v>
      </c>
      <c r="G20" s="11"/>
      <c r="H20" s="11">
        <f t="shared" si="2"/>
        <v>-0.50217260617090176</v>
      </c>
      <c r="I20" s="11">
        <f>'RD T1'!E19</f>
        <v>3.9314288196946938</v>
      </c>
      <c r="J20" s="11">
        <f t="shared" si="5"/>
        <v>3.4292562135237921</v>
      </c>
      <c r="L20" s="10" t="str">
        <f>name!D16</f>
        <v>42 Secretarial and related occupations</v>
      </c>
      <c r="M20" s="11">
        <v>0.85620592902382631</v>
      </c>
      <c r="N20" s="11">
        <v>0.65515972316781668</v>
      </c>
      <c r="O20" s="11">
        <v>0.60489236112676881</v>
      </c>
      <c r="P20" s="11">
        <v>0.86085015046132729</v>
      </c>
      <c r="Q20" s="11">
        <v>1.0648763361247817</v>
      </c>
      <c r="R20" s="11"/>
      <c r="S20" s="11">
        <f t="shared" si="3"/>
        <v>0.45998397499801291</v>
      </c>
      <c r="T20" s="11">
        <f>'RD T1'!T19</f>
        <v>0.30153161570626108</v>
      </c>
      <c r="U20" s="11">
        <f t="shared" si="6"/>
        <v>0.76151559070427399</v>
      </c>
      <c r="W20" s="10" t="str">
        <f>name!D16</f>
        <v>42 Secretarial and related occupations</v>
      </c>
      <c r="X20" s="11">
        <v>7.2678217317044558</v>
      </c>
      <c r="Y20" s="11">
        <v>7.0363626238343127</v>
      </c>
      <c r="Z20" s="11">
        <v>6.8822140517023254</v>
      </c>
      <c r="AA20" s="11">
        <v>7.0146313370812798</v>
      </c>
      <c r="AB20" s="11">
        <v>5.9200574705334086</v>
      </c>
      <c r="AC20" s="11"/>
      <c r="AD20" s="11">
        <f t="shared" si="4"/>
        <v>-0.96215658116891678</v>
      </c>
      <c r="AE20" s="11">
        <f>'RD T1'!T48</f>
        <v>3.629897203988433</v>
      </c>
      <c r="AF20" s="11">
        <f t="shared" si="7"/>
        <v>2.6677406228195162</v>
      </c>
    </row>
    <row r="21" spans="1:32" x14ac:dyDescent="0.2">
      <c r="A21" s="10" t="str">
        <f>name!D17</f>
        <v>51 Skilled agricultural and related trades</v>
      </c>
      <c r="B21" s="11">
        <v>5.2382896258478802</v>
      </c>
      <c r="C21" s="11">
        <v>5.2780814764821464</v>
      </c>
      <c r="D21" s="11">
        <v>5.8239728591321116</v>
      </c>
      <c r="E21" s="11">
        <v>5.8730600562807078</v>
      </c>
      <c r="F21" s="11">
        <v>6.4221307291383729</v>
      </c>
      <c r="G21" s="11"/>
      <c r="H21" s="11">
        <f t="shared" si="2"/>
        <v>0.59815787000626131</v>
      </c>
      <c r="I21" s="11">
        <f>'RD T1'!E20</f>
        <v>3.2260791009612166</v>
      </c>
      <c r="J21" s="11">
        <f t="shared" si="5"/>
        <v>3.8242369709674779</v>
      </c>
      <c r="L21" s="10" t="str">
        <f>name!D17</f>
        <v>51 Skilled agricultural and related trades</v>
      </c>
      <c r="M21" s="11">
        <v>4.7082499176227701</v>
      </c>
      <c r="N21" s="11">
        <v>4.6387730161181491</v>
      </c>
      <c r="O21" s="11">
        <v>5.0864410495961145</v>
      </c>
      <c r="P21" s="11">
        <v>5.0911778203766467</v>
      </c>
      <c r="Q21" s="11">
        <v>5.4175344991765426</v>
      </c>
      <c r="R21" s="11"/>
      <c r="S21" s="11">
        <f t="shared" si="3"/>
        <v>0.33109344958042808</v>
      </c>
      <c r="T21" s="11">
        <f>'RD T1'!T20</f>
        <v>2.6241445474113965</v>
      </c>
      <c r="U21" s="11">
        <f t="shared" si="6"/>
        <v>2.9552379969918245</v>
      </c>
      <c r="W21" s="10" t="str">
        <f>name!D17</f>
        <v>51 Skilled agricultural and related trades</v>
      </c>
      <c r="X21" s="11">
        <v>0.53003970822510349</v>
      </c>
      <c r="Y21" s="11">
        <v>0.63930846036400113</v>
      </c>
      <c r="Z21" s="11">
        <v>0.73753180953599862</v>
      </c>
      <c r="AA21" s="11">
        <v>0.78188223590405737</v>
      </c>
      <c r="AB21" s="11">
        <v>1.0045962299618265</v>
      </c>
      <c r="AC21" s="11"/>
      <c r="AD21" s="11">
        <f t="shared" si="4"/>
        <v>0.2670644204258279</v>
      </c>
      <c r="AE21" s="11">
        <f>'RD T1'!T49</f>
        <v>0.60193455354982084</v>
      </c>
      <c r="AF21" s="11">
        <f t="shared" si="7"/>
        <v>0.86899897397564874</v>
      </c>
    </row>
    <row r="22" spans="1:32" x14ac:dyDescent="0.2">
      <c r="A22" s="10" t="str">
        <f>name!D18</f>
        <v>52 Skilled metal, electrical and electronic trades</v>
      </c>
      <c r="B22" s="11">
        <v>15.840371289699782</v>
      </c>
      <c r="C22" s="11">
        <v>15.660877134268775</v>
      </c>
      <c r="D22" s="11">
        <v>14.023663490474902</v>
      </c>
      <c r="E22" s="11">
        <v>13.958807201151263</v>
      </c>
      <c r="F22" s="11">
        <v>13.654711503560344</v>
      </c>
      <c r="G22" s="11"/>
      <c r="H22" s="11">
        <f t="shared" si="2"/>
        <v>-0.36895198691455811</v>
      </c>
      <c r="I22" s="11">
        <f>'RD T1'!E21</f>
        <v>5.3392242740207294</v>
      </c>
      <c r="J22" s="11">
        <f t="shared" si="5"/>
        <v>4.9702722871061713</v>
      </c>
      <c r="L22" s="10" t="str">
        <f>name!D18</f>
        <v>52 Skilled metal, electrical and electronic trades</v>
      </c>
      <c r="M22" s="11">
        <v>15.552194378855534</v>
      </c>
      <c r="N22" s="11">
        <v>15.16805077372744</v>
      </c>
      <c r="O22" s="11">
        <v>13.634229693636376</v>
      </c>
      <c r="P22" s="11">
        <v>13.095691482980239</v>
      </c>
      <c r="Q22" s="11">
        <v>12.443055244938593</v>
      </c>
      <c r="R22" s="11"/>
      <c r="S22" s="11">
        <f t="shared" si="3"/>
        <v>-1.1911744486977831</v>
      </c>
      <c r="T22" s="11">
        <f>'RD T1'!T21</f>
        <v>4.8009615669030348</v>
      </c>
      <c r="U22" s="11">
        <f t="shared" si="6"/>
        <v>3.6097871182052517</v>
      </c>
      <c r="W22" s="10" t="str">
        <f>name!D18</f>
        <v>52 Skilled metal, electrical and electronic trades</v>
      </c>
      <c r="X22" s="11">
        <v>0.28817691084425329</v>
      </c>
      <c r="Y22" s="11">
        <v>0.492826360541324</v>
      </c>
      <c r="Z22" s="11">
        <v>0.38943379683851181</v>
      </c>
      <c r="AA22" s="11">
        <v>0.86311571817102073</v>
      </c>
      <c r="AB22" s="11">
        <v>1.211656258621745</v>
      </c>
      <c r="AC22" s="11"/>
      <c r="AD22" s="11">
        <f t="shared" si="4"/>
        <v>0.82222246178323322</v>
      </c>
      <c r="AE22" s="11">
        <f>'RD T1'!T50</f>
        <v>0.53826270711769497</v>
      </c>
      <c r="AF22" s="11">
        <f t="shared" si="7"/>
        <v>1.3604851689009281</v>
      </c>
    </row>
    <row r="23" spans="1:32" x14ac:dyDescent="0.2">
      <c r="A23" s="10" t="str">
        <f>name!D19</f>
        <v>53 Skilled construction and building trades</v>
      </c>
      <c r="B23" s="11">
        <v>14.806091320208942</v>
      </c>
      <c r="C23" s="11">
        <v>15.995220606448775</v>
      </c>
      <c r="D23" s="11">
        <v>12.914478716908018</v>
      </c>
      <c r="E23" s="11">
        <v>14.310321701370228</v>
      </c>
      <c r="F23" s="11">
        <v>14.661291969450831</v>
      </c>
      <c r="G23" s="11"/>
      <c r="H23" s="11">
        <f t="shared" si="2"/>
        <v>1.7468132525428128</v>
      </c>
      <c r="I23" s="11">
        <f>'RD T1'!E22</f>
        <v>6.0702170499128192</v>
      </c>
      <c r="J23" s="11">
        <f t="shared" si="5"/>
        <v>7.817030302455632</v>
      </c>
      <c r="L23" s="10" t="str">
        <f>name!D19</f>
        <v>53 Skilled construction and building trades</v>
      </c>
      <c r="M23" s="11">
        <v>14.606100654434119</v>
      </c>
      <c r="N23" s="11">
        <v>15.732129537187527</v>
      </c>
      <c r="O23" s="11">
        <v>12.607459517210682</v>
      </c>
      <c r="P23" s="11">
        <v>13.960929566548623</v>
      </c>
      <c r="Q23" s="11">
        <v>14.234399720087261</v>
      </c>
      <c r="R23" s="11"/>
      <c r="S23" s="11">
        <f t="shared" si="3"/>
        <v>1.6269402028765789</v>
      </c>
      <c r="T23" s="11">
        <f>'RD T1'!T22</f>
        <v>5.8707254929808572</v>
      </c>
      <c r="U23" s="11">
        <f t="shared" si="6"/>
        <v>7.4976656958574361</v>
      </c>
      <c r="W23" s="10" t="str">
        <f>name!D19</f>
        <v>53 Skilled construction and building trades</v>
      </c>
      <c r="X23" s="11">
        <v>0.19999066577481317</v>
      </c>
      <c r="Y23" s="11">
        <v>0.26309106926124076</v>
      </c>
      <c r="Z23" s="11">
        <v>0.30701919969733082</v>
      </c>
      <c r="AA23" s="11">
        <v>0.34939213482160536</v>
      </c>
      <c r="AB23" s="11">
        <v>0.42689224936356729</v>
      </c>
      <c r="AC23" s="11"/>
      <c r="AD23" s="11">
        <f t="shared" si="4"/>
        <v>0.11987304966623646</v>
      </c>
      <c r="AE23" s="11">
        <f>'RD T1'!T51</f>
        <v>0.19949155693196402</v>
      </c>
      <c r="AF23" s="11">
        <f t="shared" si="7"/>
        <v>0.31936460659820048</v>
      </c>
    </row>
    <row r="24" spans="1:32" x14ac:dyDescent="0.2">
      <c r="A24" s="10" t="str">
        <f>name!D20</f>
        <v>54 Textiles, printing and other skilled trades</v>
      </c>
      <c r="B24" s="11">
        <v>8.1400750868599037</v>
      </c>
      <c r="C24" s="11">
        <v>7.7749052704430142</v>
      </c>
      <c r="D24" s="11">
        <v>7.5944360858868274</v>
      </c>
      <c r="E24" s="11">
        <v>7.6569309675936417</v>
      </c>
      <c r="F24" s="11">
        <v>7.3373075455430206</v>
      </c>
      <c r="G24" s="11"/>
      <c r="H24" s="11">
        <f t="shared" si="2"/>
        <v>-0.25712854034380683</v>
      </c>
      <c r="I24" s="11">
        <f>'RD T1'!E23</f>
        <v>3.35421192904291</v>
      </c>
      <c r="J24" s="11">
        <f t="shared" si="5"/>
        <v>3.0970833886991032</v>
      </c>
      <c r="L24" s="10" t="str">
        <f>name!D20</f>
        <v>54 Textiles, printing and other skilled trades</v>
      </c>
      <c r="M24" s="11">
        <v>4.8469534416402267</v>
      </c>
      <c r="N24" s="11">
        <v>4.532004788607761</v>
      </c>
      <c r="O24" s="11">
        <v>4.0895143387575699</v>
      </c>
      <c r="P24" s="11">
        <v>4.0229920839522766</v>
      </c>
      <c r="Q24" s="11">
        <v>3.7794045594463856</v>
      </c>
      <c r="R24" s="11"/>
      <c r="S24" s="11">
        <f t="shared" si="3"/>
        <v>-0.31010977931118422</v>
      </c>
      <c r="T24" s="11">
        <f>'RD T1'!T23</f>
        <v>1.245623789278276</v>
      </c>
      <c r="U24" s="11">
        <f t="shared" si="6"/>
        <v>0.93551400996709178</v>
      </c>
      <c r="W24" s="10" t="str">
        <f>name!D20</f>
        <v>54 Textiles, printing and other skilled trades</v>
      </c>
      <c r="X24" s="11">
        <v>3.2931216452196823</v>
      </c>
      <c r="Y24" s="11">
        <v>3.2429004818352576</v>
      </c>
      <c r="Z24" s="11">
        <v>3.5049217471292518</v>
      </c>
      <c r="AA24" s="11">
        <v>3.6339388836413562</v>
      </c>
      <c r="AB24" s="11">
        <v>3.5579029860966318</v>
      </c>
      <c r="AC24" s="11"/>
      <c r="AD24" s="11">
        <f t="shared" si="4"/>
        <v>5.2981238967380051E-2</v>
      </c>
      <c r="AE24" s="11">
        <f>'RD T1'!T52</f>
        <v>2.1085881397646333</v>
      </c>
      <c r="AF24" s="11">
        <f t="shared" si="7"/>
        <v>2.1615693787320134</v>
      </c>
    </row>
    <row r="25" spans="1:32" x14ac:dyDescent="0.2">
      <c r="A25" s="10" t="str">
        <f>name!D21</f>
        <v>61 Caring personal service occupations</v>
      </c>
      <c r="B25" s="11">
        <v>30.435906806230715</v>
      </c>
      <c r="C25" s="11">
        <v>31.390774277948786</v>
      </c>
      <c r="D25" s="11">
        <v>29.814686111521695</v>
      </c>
      <c r="E25" s="11">
        <v>32.705808953902498</v>
      </c>
      <c r="F25" s="11">
        <v>36.080051313205885</v>
      </c>
      <c r="G25" s="11"/>
      <c r="H25" s="11">
        <f t="shared" si="2"/>
        <v>6.2653652016841903</v>
      </c>
      <c r="I25" s="11">
        <f>'RD T1'!E24</f>
        <v>18.851651236441793</v>
      </c>
      <c r="J25" s="11">
        <f t="shared" si="5"/>
        <v>25.117016438125983</v>
      </c>
      <c r="L25" s="10" t="str">
        <f>name!D21</f>
        <v>61 Caring personal service occupations</v>
      </c>
      <c r="M25" s="11">
        <v>3.0726379034030882</v>
      </c>
      <c r="N25" s="11">
        <v>2.9964529848017438</v>
      </c>
      <c r="O25" s="11">
        <v>2.9774525847633826</v>
      </c>
      <c r="P25" s="11">
        <v>3.7265606493425962</v>
      </c>
      <c r="Q25" s="11">
        <v>4.4878145451609983</v>
      </c>
      <c r="R25" s="11"/>
      <c r="S25" s="11">
        <f t="shared" si="3"/>
        <v>1.5103619603976157</v>
      </c>
      <c r="T25" s="11">
        <f>'RD T1'!T24</f>
        <v>1.725027810271718</v>
      </c>
      <c r="U25" s="11">
        <f t="shared" si="6"/>
        <v>3.2353897706693338</v>
      </c>
      <c r="W25" s="10" t="str">
        <f>name!D21</f>
        <v>61 Caring personal service occupations</v>
      </c>
      <c r="X25" s="11">
        <v>27.363268902827631</v>
      </c>
      <c r="Y25" s="11">
        <v>28.394321293147051</v>
      </c>
      <c r="Z25" s="11">
        <v>26.837233526758311</v>
      </c>
      <c r="AA25" s="11">
        <v>28.979248304559899</v>
      </c>
      <c r="AB25" s="11">
        <v>31.592236768044927</v>
      </c>
      <c r="AC25" s="11"/>
      <c r="AD25" s="11">
        <f t="shared" si="4"/>
        <v>4.7550032412866159</v>
      </c>
      <c r="AE25" s="11">
        <f>'RD T1'!T53</f>
        <v>17.126623426170077</v>
      </c>
      <c r="AF25" s="11">
        <f t="shared" si="7"/>
        <v>21.881626667456693</v>
      </c>
    </row>
    <row r="26" spans="1:32" x14ac:dyDescent="0.2">
      <c r="A26" s="10" t="str">
        <f>name!D22</f>
        <v>62 Leisure, travel and related personal service occupations</v>
      </c>
      <c r="B26" s="11">
        <v>8.1573870890888447</v>
      </c>
      <c r="C26" s="11">
        <v>9.3724424681514602</v>
      </c>
      <c r="D26" s="11">
        <v>8.2871739547844143</v>
      </c>
      <c r="E26" s="11">
        <v>8.9700064604008052</v>
      </c>
      <c r="F26" s="11">
        <v>9.7801712946147319</v>
      </c>
      <c r="G26" s="11"/>
      <c r="H26" s="11">
        <f t="shared" si="2"/>
        <v>1.4929973398303176</v>
      </c>
      <c r="I26" s="11">
        <f>'RD T1'!E25</f>
        <v>4.7081856020803414</v>
      </c>
      <c r="J26" s="11">
        <f t="shared" si="5"/>
        <v>6.201182941910659</v>
      </c>
      <c r="L26" s="10" t="str">
        <f>name!D22</f>
        <v>62 Leisure, travel and related personal service occupations</v>
      </c>
      <c r="M26" s="11">
        <v>2.115781892507405</v>
      </c>
      <c r="N26" s="11">
        <v>2.5567822997787699</v>
      </c>
      <c r="O26" s="11">
        <v>2.5151370878634332</v>
      </c>
      <c r="P26" s="11">
        <v>2.7061314475796698</v>
      </c>
      <c r="Q26" s="11">
        <v>3.0806264682708995</v>
      </c>
      <c r="R26" s="11"/>
      <c r="S26" s="11">
        <f t="shared" si="3"/>
        <v>0.56548938040746632</v>
      </c>
      <c r="T26" s="11">
        <f>'RD T1'!T25</f>
        <v>1.225613262835451</v>
      </c>
      <c r="U26" s="11">
        <f t="shared" si="6"/>
        <v>1.7911026432429173</v>
      </c>
      <c r="W26" s="10" t="str">
        <f>name!D22</f>
        <v>62 Leisure, travel and related personal service occupations</v>
      </c>
      <c r="X26" s="11">
        <v>6.0416051965814432</v>
      </c>
      <c r="Y26" s="11">
        <v>6.8156601683726921</v>
      </c>
      <c r="Z26" s="11">
        <v>5.7720368669209856</v>
      </c>
      <c r="AA26" s="11">
        <v>6.2638750128211234</v>
      </c>
      <c r="AB26" s="11">
        <v>6.6995448263438355</v>
      </c>
      <c r="AC26" s="11"/>
      <c r="AD26" s="11">
        <f t="shared" si="4"/>
        <v>0.92750795942284991</v>
      </c>
      <c r="AE26" s="11">
        <f>'RD T1'!T54</f>
        <v>3.4825723392448902</v>
      </c>
      <c r="AF26" s="11">
        <f t="shared" si="7"/>
        <v>4.4100802986677401</v>
      </c>
    </row>
    <row r="27" spans="1:32" x14ac:dyDescent="0.2">
      <c r="A27" s="10" t="str">
        <f>name!D23</f>
        <v>63 Community and civil enforcement occupations</v>
      </c>
      <c r="B27" s="11">
        <v>0.32699841461554252</v>
      </c>
      <c r="C27" s="11">
        <v>0.27111238480919858</v>
      </c>
      <c r="D27" s="11">
        <v>0.36073257427191818</v>
      </c>
      <c r="E27" s="11">
        <v>0.27388622845650878</v>
      </c>
      <c r="F27" s="11">
        <v>0.28311864777187951</v>
      </c>
      <c r="G27" s="11"/>
      <c r="H27" s="11">
        <f t="shared" si="2"/>
        <v>-7.7613926500038677E-2</v>
      </c>
      <c r="I27" s="11">
        <f>'RD T1'!E26</f>
        <v>0.13300251421857703</v>
      </c>
      <c r="J27" s="11">
        <f t="shared" si="5"/>
        <v>5.5388587718538357E-2</v>
      </c>
      <c r="L27" s="10" t="str">
        <f>name!D23</f>
        <v>63 Community and civil enforcement occupations</v>
      </c>
      <c r="M27" s="11">
        <v>0.25213150791538502</v>
      </c>
      <c r="N27" s="11">
        <v>0.17967395099409922</v>
      </c>
      <c r="O27" s="11">
        <v>0.28139762895004672</v>
      </c>
      <c r="P27" s="11">
        <v>0.17411939003235313</v>
      </c>
      <c r="Q27" s="11">
        <v>0.18983255141747454</v>
      </c>
      <c r="R27" s="11"/>
      <c r="S27" s="11">
        <f t="shared" si="3"/>
        <v>-9.1565077532572176E-2</v>
      </c>
      <c r="T27" s="11">
        <f>'RD T1'!T26</f>
        <v>7.4163917890547118E-2</v>
      </c>
      <c r="U27" s="11">
        <f t="shared" si="6"/>
        <v>-1.7401159642025057E-2</v>
      </c>
      <c r="W27" s="10" t="str">
        <f>name!D23</f>
        <v>63 Community and civil enforcement occupations</v>
      </c>
      <c r="X27" s="11">
        <v>7.4866906700157859E-2</v>
      </c>
      <c r="Y27" s="11">
        <v>9.1438433815099335E-2</v>
      </c>
      <c r="Z27" s="11">
        <v>7.9334945321871284E-2</v>
      </c>
      <c r="AA27" s="11">
        <v>9.9766838424155874E-2</v>
      </c>
      <c r="AB27" s="11">
        <v>9.3286096354405143E-2</v>
      </c>
      <c r="AC27" s="11"/>
      <c r="AD27" s="11">
        <f t="shared" si="4"/>
        <v>1.3951151032533859E-2</v>
      </c>
      <c r="AE27" s="11">
        <f>'RD T1'!T55</f>
        <v>5.8838596328029895E-2</v>
      </c>
      <c r="AF27" s="11">
        <f t="shared" si="7"/>
        <v>7.2789747360563761E-2</v>
      </c>
    </row>
    <row r="28" spans="1:32" x14ac:dyDescent="0.2">
      <c r="A28" s="10" t="str">
        <f>name!D24</f>
        <v>71 Sales occupations</v>
      </c>
      <c r="B28" s="11">
        <v>28.794983635680271</v>
      </c>
      <c r="C28" s="11">
        <v>27.591760936704127</v>
      </c>
      <c r="D28" s="11">
        <v>27.673792531299821</v>
      </c>
      <c r="E28" s="11">
        <v>25.995545747426121</v>
      </c>
      <c r="F28" s="11">
        <v>24.576154508286553</v>
      </c>
      <c r="G28" s="11"/>
      <c r="H28" s="11">
        <f t="shared" si="2"/>
        <v>-3.0976380230132676</v>
      </c>
      <c r="I28" s="11">
        <f>'RD T1'!E27</f>
        <v>11.966527757383409</v>
      </c>
      <c r="J28" s="11">
        <f t="shared" si="5"/>
        <v>8.8688897343701409</v>
      </c>
      <c r="L28" s="10" t="str">
        <f>name!D24</f>
        <v>71 Sales occupations</v>
      </c>
      <c r="M28" s="11">
        <v>10.732469038951185</v>
      </c>
      <c r="N28" s="11">
        <v>10.606648821718464</v>
      </c>
      <c r="O28" s="11">
        <v>10.653827498549349</v>
      </c>
      <c r="P28" s="11">
        <v>10.123890473665806</v>
      </c>
      <c r="Q28" s="11">
        <v>9.9676942325044848</v>
      </c>
      <c r="R28" s="11"/>
      <c r="S28" s="11">
        <f t="shared" si="3"/>
        <v>-0.68613326604486424</v>
      </c>
      <c r="T28" s="11">
        <f>'RD T1'!T27</f>
        <v>3.3862434176393621</v>
      </c>
      <c r="U28" s="11">
        <f t="shared" si="6"/>
        <v>2.7001101515944979</v>
      </c>
      <c r="W28" s="10" t="str">
        <f>name!D24</f>
        <v>71 Sales occupations</v>
      </c>
      <c r="X28" s="11">
        <v>18.062514596729077</v>
      </c>
      <c r="Y28" s="11">
        <v>16.985112114985675</v>
      </c>
      <c r="Z28" s="11">
        <v>17.019965032750484</v>
      </c>
      <c r="AA28" s="11">
        <v>15.871655273760357</v>
      </c>
      <c r="AB28" s="11">
        <v>14.608460275782059</v>
      </c>
      <c r="AC28" s="11"/>
      <c r="AD28" s="11">
        <f t="shared" si="4"/>
        <v>-2.4115047569684247</v>
      </c>
      <c r="AE28" s="11">
        <f>'RD T1'!T56</f>
        <v>8.5802843397440487</v>
      </c>
      <c r="AF28" s="11">
        <f t="shared" si="7"/>
        <v>6.168779582775624</v>
      </c>
    </row>
    <row r="29" spans="1:32" x14ac:dyDescent="0.2">
      <c r="A29" s="10" t="str">
        <f>name!D25</f>
        <v>72 Customer service occupations</v>
      </c>
      <c r="B29" s="11">
        <v>5.5647932127122175</v>
      </c>
      <c r="C29" s="11">
        <v>6.1887139754532319</v>
      </c>
      <c r="D29" s="11">
        <v>6.412105370384837</v>
      </c>
      <c r="E29" s="11">
        <v>8.2676341665531528</v>
      </c>
      <c r="F29" s="11">
        <v>9.4358031609317639</v>
      </c>
      <c r="G29" s="11"/>
      <c r="H29" s="11">
        <f t="shared" si="2"/>
        <v>3.0236977905469269</v>
      </c>
      <c r="I29" s="11">
        <f>'RD T1'!E28</f>
        <v>3.9387299409826357</v>
      </c>
      <c r="J29" s="11">
        <f t="shared" si="5"/>
        <v>6.9624277315295622</v>
      </c>
      <c r="L29" s="10" t="str">
        <f>name!D25</f>
        <v>72 Customer service occupations</v>
      </c>
      <c r="M29" s="11">
        <v>2.1449386196743006</v>
      </c>
      <c r="N29" s="11">
        <v>1.9717574853968212</v>
      </c>
      <c r="O29" s="11">
        <v>2.315429780524787</v>
      </c>
      <c r="P29" s="11">
        <v>3.1887406353149497</v>
      </c>
      <c r="Q29" s="11">
        <v>3.7883947168244547</v>
      </c>
      <c r="R29" s="11"/>
      <c r="S29" s="11">
        <f t="shared" si="3"/>
        <v>1.4729649362996677</v>
      </c>
      <c r="T29" s="11">
        <f>'RD T1'!T28</f>
        <v>1.1506087685260755</v>
      </c>
      <c r="U29" s="11">
        <f t="shared" si="6"/>
        <v>2.623573704825743</v>
      </c>
      <c r="W29" s="10" t="str">
        <f>name!D25</f>
        <v>72 Customer service occupations</v>
      </c>
      <c r="X29" s="11">
        <v>3.4198545930379209</v>
      </c>
      <c r="Y29" s="11">
        <v>4.216956490056412</v>
      </c>
      <c r="Z29" s="11">
        <v>4.0966755898600571</v>
      </c>
      <c r="AA29" s="11">
        <v>5.0788935312382035</v>
      </c>
      <c r="AB29" s="11">
        <v>5.647408444107306</v>
      </c>
      <c r="AC29" s="11"/>
      <c r="AD29" s="11">
        <f t="shared" si="4"/>
        <v>1.5507328542472489</v>
      </c>
      <c r="AE29" s="11">
        <f>'RD T1'!T57</f>
        <v>2.7881211724565587</v>
      </c>
      <c r="AF29" s="11">
        <f t="shared" si="7"/>
        <v>4.3388540267038076</v>
      </c>
    </row>
    <row r="30" spans="1:32" x14ac:dyDescent="0.2">
      <c r="A30" s="10" t="str">
        <f>name!D26</f>
        <v>81 Process, plant and machine operatives</v>
      </c>
      <c r="B30" s="11">
        <v>9.6247047758183299</v>
      </c>
      <c r="C30" s="11">
        <v>9.2940247177451241</v>
      </c>
      <c r="D30" s="11">
        <v>8.1706567228852798</v>
      </c>
      <c r="E30" s="11">
        <v>9.9429771304517622</v>
      </c>
      <c r="F30" s="11">
        <v>10.018954111255848</v>
      </c>
      <c r="G30" s="11"/>
      <c r="H30" s="11">
        <f t="shared" si="2"/>
        <v>1.8482973883705682</v>
      </c>
      <c r="I30" s="11">
        <f>'RD T1'!E29</f>
        <v>3.774290087018517</v>
      </c>
      <c r="J30" s="11">
        <f t="shared" si="5"/>
        <v>5.6225874753890857</v>
      </c>
      <c r="L30" s="10" t="str">
        <f>name!D26</f>
        <v>81 Process, plant and machine operatives</v>
      </c>
      <c r="M30" s="11">
        <v>7.6480356883799452</v>
      </c>
      <c r="N30" s="11">
        <v>7.2031538281579941</v>
      </c>
      <c r="O30" s="11">
        <v>6.3354163741357521</v>
      </c>
      <c r="P30" s="11">
        <v>7.5488929220320697</v>
      </c>
      <c r="Q30" s="11">
        <v>7.3481065765900357</v>
      </c>
      <c r="R30" s="11"/>
      <c r="S30" s="11">
        <f t="shared" si="3"/>
        <v>1.0126902024542837</v>
      </c>
      <c r="T30" s="11">
        <f>'RD T1'!T29</f>
        <v>2.6026099475884013</v>
      </c>
      <c r="U30" s="11">
        <f t="shared" si="6"/>
        <v>3.6153001500426849</v>
      </c>
      <c r="W30" s="10" t="str">
        <f>name!D26</f>
        <v>81 Process, plant and machine operatives</v>
      </c>
      <c r="X30" s="11">
        <v>1.9766690874383976</v>
      </c>
      <c r="Y30" s="11">
        <v>2.0908708895871131</v>
      </c>
      <c r="Z30" s="11">
        <v>1.8352403487495266</v>
      </c>
      <c r="AA30" s="11">
        <v>2.3940842084196929</v>
      </c>
      <c r="AB30" s="11">
        <v>2.6708475346658163</v>
      </c>
      <c r="AC30" s="11"/>
      <c r="AD30" s="11">
        <f t="shared" si="4"/>
        <v>0.83560718591628969</v>
      </c>
      <c r="AE30" s="11">
        <f>'RD T1'!T58</f>
        <v>1.1716801394301166</v>
      </c>
      <c r="AF30" s="11">
        <f t="shared" si="7"/>
        <v>2.0072873253464065</v>
      </c>
    </row>
    <row r="31" spans="1:32" x14ac:dyDescent="0.2">
      <c r="A31" s="10" t="str">
        <f>name!D27</f>
        <v>82 Transport and mobile machine drivers and operatives</v>
      </c>
      <c r="B31" s="11">
        <v>10.221920167931522</v>
      </c>
      <c r="C31" s="11">
        <v>10.791294566493805</v>
      </c>
      <c r="D31" s="11">
        <v>9.7380589619627962</v>
      </c>
      <c r="E31" s="11">
        <v>10.393216582564506</v>
      </c>
      <c r="F31" s="11">
        <v>10.746705566596649</v>
      </c>
      <c r="G31" s="11"/>
      <c r="H31" s="11">
        <f t="shared" si="2"/>
        <v>1.0086466046338529</v>
      </c>
      <c r="I31" s="11">
        <f>'RD T1'!E30</f>
        <v>5.5576621820050462</v>
      </c>
      <c r="J31" s="11">
        <f t="shared" si="5"/>
        <v>6.5663087866388992</v>
      </c>
      <c r="L31" s="10" t="str">
        <f>name!D27</f>
        <v>82 Transport and mobile machine drivers and operatives</v>
      </c>
      <c r="M31" s="11">
        <v>9.3933170923708662</v>
      </c>
      <c r="N31" s="11">
        <v>9.8258084710990161</v>
      </c>
      <c r="O31" s="11">
        <v>8.8625559316549989</v>
      </c>
      <c r="P31" s="11">
        <v>9.1831888698596291</v>
      </c>
      <c r="Q31" s="11">
        <v>9.3538467542328778</v>
      </c>
      <c r="R31" s="11"/>
      <c r="S31" s="11">
        <f t="shared" si="3"/>
        <v>0.49129082257787893</v>
      </c>
      <c r="T31" s="11">
        <f>'RD T1'!T30</f>
        <v>4.7770458471381909</v>
      </c>
      <c r="U31" s="11">
        <f t="shared" si="6"/>
        <v>5.2683366697160698</v>
      </c>
      <c r="W31" s="10" t="str">
        <f>name!D27</f>
        <v>82 Transport and mobile machine drivers and operatives</v>
      </c>
      <c r="X31" s="11">
        <v>0.82860307556065871</v>
      </c>
      <c r="Y31" s="11">
        <v>0.96548609539479335</v>
      </c>
      <c r="Z31" s="11">
        <v>0.87550303030782051</v>
      </c>
      <c r="AA31" s="11">
        <v>1.2100277127048698</v>
      </c>
      <c r="AB31" s="11">
        <v>1.3928588123637835</v>
      </c>
      <c r="AC31" s="11"/>
      <c r="AD31" s="11">
        <f t="shared" si="4"/>
        <v>0.517355782055963</v>
      </c>
      <c r="AE31" s="11">
        <f>'RD T1'!T59</f>
        <v>0.78061633486685622</v>
      </c>
      <c r="AF31" s="11">
        <f t="shared" si="7"/>
        <v>1.2979721169228191</v>
      </c>
    </row>
    <row r="32" spans="1:32" x14ac:dyDescent="0.2">
      <c r="A32" s="10" t="str">
        <f>name!D28</f>
        <v>91 Elementary trades and related occupations</v>
      </c>
      <c r="B32" s="11">
        <v>6.5635579453883768</v>
      </c>
      <c r="C32" s="11">
        <v>5.9066982239980126</v>
      </c>
      <c r="D32" s="11">
        <v>5.337919846322837</v>
      </c>
      <c r="E32" s="11">
        <v>4.7677108978719209</v>
      </c>
      <c r="F32" s="11">
        <v>4.8108401607792377</v>
      </c>
      <c r="G32" s="11"/>
      <c r="H32" s="11">
        <f t="shared" si="2"/>
        <v>-0.5270796855435993</v>
      </c>
      <c r="I32" s="11">
        <f>'RD T1'!E31</f>
        <v>1.8836482356909816</v>
      </c>
      <c r="J32" s="11">
        <f t="shared" si="5"/>
        <v>1.3565685501473823</v>
      </c>
      <c r="L32" s="10" t="str">
        <f>name!D28</f>
        <v>91 Elementary trades and related occupations</v>
      </c>
      <c r="M32" s="11">
        <v>4.9127286675031554</v>
      </c>
      <c r="N32" s="11">
        <v>4.4190425584548532</v>
      </c>
      <c r="O32" s="11">
        <v>4.0385876803774332</v>
      </c>
      <c r="P32" s="11">
        <v>3.5535583182436277</v>
      </c>
      <c r="Q32" s="11">
        <v>3.5901517869407038</v>
      </c>
      <c r="R32" s="11"/>
      <c r="S32" s="11">
        <f t="shared" si="3"/>
        <v>-0.4484358934367294</v>
      </c>
      <c r="T32" s="11">
        <f>'RD T1'!T31</f>
        <v>1.1610420422898766</v>
      </c>
      <c r="U32" s="11">
        <f t="shared" si="6"/>
        <v>0.71260614885314721</v>
      </c>
      <c r="W32" s="10" t="str">
        <f>name!D28</f>
        <v>91 Elementary trades and related occupations</v>
      </c>
      <c r="X32" s="11">
        <v>1.6508292778852243</v>
      </c>
      <c r="Y32" s="11">
        <v>1.4876556655431588</v>
      </c>
      <c r="Z32" s="11">
        <v>1.2993321659454042</v>
      </c>
      <c r="AA32" s="11">
        <v>1.2141525796282915</v>
      </c>
      <c r="AB32" s="11">
        <v>1.220688373838527</v>
      </c>
      <c r="AC32" s="11"/>
      <c r="AD32" s="11">
        <f t="shared" si="4"/>
        <v>-7.8643792106877219E-2</v>
      </c>
      <c r="AE32" s="11">
        <f>'RD T1'!T60</f>
        <v>0.72260619340110543</v>
      </c>
      <c r="AF32" s="11">
        <f t="shared" si="7"/>
        <v>0.64396240129422821</v>
      </c>
    </row>
    <row r="33" spans="1:32" x14ac:dyDescent="0.2">
      <c r="A33" s="10" t="str">
        <f>name!D29</f>
        <v>92 Elementary administration and service occupations</v>
      </c>
      <c r="B33" s="11">
        <v>35.179425405626382</v>
      </c>
      <c r="C33" s="11">
        <v>36.238216262221826</v>
      </c>
      <c r="D33" s="11">
        <v>34.119243084082981</v>
      </c>
      <c r="E33" s="11">
        <v>35.979477514565851</v>
      </c>
      <c r="F33" s="11">
        <v>34.690047502580562</v>
      </c>
      <c r="G33" s="11"/>
      <c r="H33" s="11">
        <f t="shared" ref="H33" si="8">F33-D33</f>
        <v>0.57080441849758046</v>
      </c>
      <c r="I33" s="11">
        <f>'RD T1'!E32</f>
        <v>17.091353113225122</v>
      </c>
      <c r="J33" s="11">
        <f>SUM(H33:I33)</f>
        <v>17.662157531722702</v>
      </c>
      <c r="L33" s="10" t="str">
        <f>name!D29</f>
        <v>92 Elementary administration and service occupations</v>
      </c>
      <c r="M33" s="11">
        <v>17.207302663843649</v>
      </c>
      <c r="N33" s="11">
        <v>16.094886243462707</v>
      </c>
      <c r="O33" s="11">
        <v>16.291454658321591</v>
      </c>
      <c r="P33" s="11">
        <v>17.770853220357285</v>
      </c>
      <c r="Q33" s="11">
        <v>16.81828740059964</v>
      </c>
      <c r="R33" s="11"/>
      <c r="S33" s="11">
        <f t="shared" ref="S33" si="9">Q33-O33</f>
        <v>0.52683274227804944</v>
      </c>
      <c r="T33" s="11">
        <f>'RD T1'!T32</f>
        <v>6.776869031269487</v>
      </c>
      <c r="U33" s="11">
        <f t="shared" ref="U33" si="10">SUM(S33:T33)</f>
        <v>7.3037017735475365</v>
      </c>
      <c r="W33" s="10" t="str">
        <f>name!D29</f>
        <v>92 Elementary administration and service occupations</v>
      </c>
      <c r="X33" s="11">
        <v>17.972122741782705</v>
      </c>
      <c r="Y33" s="11">
        <v>20.143330018759098</v>
      </c>
      <c r="Z33" s="11">
        <v>17.827788425761394</v>
      </c>
      <c r="AA33" s="11">
        <v>18.208624294208537</v>
      </c>
      <c r="AB33" s="11">
        <v>17.871760101980936</v>
      </c>
      <c r="AC33" s="11"/>
      <c r="AD33" s="11">
        <f t="shared" ref="AD33" si="11">AB33-Z33</f>
        <v>4.3971676219541678E-2</v>
      </c>
      <c r="AE33" s="11">
        <f>'RD T1'!T61</f>
        <v>10.31448408195563</v>
      </c>
      <c r="AF33" s="11">
        <f t="shared" ref="AF33" si="12">SUM(AD33:AE33)</f>
        <v>10.358455758175172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377.3569999999998</v>
      </c>
      <c r="C35" s="34">
        <f>SUM(C8:C33)</f>
        <v>404.03700000000003</v>
      </c>
      <c r="D35" s="34">
        <f>SUM(D8:D33)</f>
        <v>399.697</v>
      </c>
      <c r="E35" s="34">
        <f>SUM(E8:E33)</f>
        <v>415.38799999999975</v>
      </c>
      <c r="F35" s="34">
        <f>SUM(F8:F33)</f>
        <v>438.68599999999998</v>
      </c>
      <c r="G35" s="11"/>
      <c r="H35" s="34">
        <f>F35-D35</f>
        <v>38.988999999999976</v>
      </c>
      <c r="I35" s="34">
        <f>SUM(I8:I33)</f>
        <v>203.93562772161428</v>
      </c>
      <c r="J35" s="34">
        <f>SUM(J8:J33)</f>
        <v>242.92462772161437</v>
      </c>
      <c r="L35" s="231" t="str">
        <f>name!D3</f>
        <v>All occupations</v>
      </c>
      <c r="M35" s="34">
        <f>SUM(M8:M33)</f>
        <v>195.55387213893914</v>
      </c>
      <c r="N35" s="34">
        <f>SUM(N8:N33)</f>
        <v>204.0173469345055</v>
      </c>
      <c r="O35" s="34">
        <f>SUM(O8:O33)</f>
        <v>200.45178740144351</v>
      </c>
      <c r="P35" s="34">
        <f>SUM(P8:P33)</f>
        <v>207.44373847396324</v>
      </c>
      <c r="Q35" s="34">
        <f>SUM(Q8:Q33)</f>
        <v>217.83475592763094</v>
      </c>
      <c r="R35" s="11"/>
      <c r="S35" s="34">
        <f>Q35-O35</f>
        <v>17.382968526187426</v>
      </c>
      <c r="T35" s="34">
        <f>SUM(T8:T33)</f>
        <v>84.602103291134028</v>
      </c>
      <c r="U35" s="34">
        <f>SUM(U8:U33)</f>
        <v>101.98507181732147</v>
      </c>
      <c r="W35" s="231" t="str">
        <f>name!D3</f>
        <v>All occupations</v>
      </c>
      <c r="X35" s="34">
        <f>SUM(X8:X33)</f>
        <v>181.80312786106072</v>
      </c>
      <c r="Y35" s="34">
        <f>SUM(Y8:Y33)</f>
        <v>200.01965306549445</v>
      </c>
      <c r="Z35" s="34">
        <f>SUM(Z8:Z33)</f>
        <v>199.24521259855635</v>
      </c>
      <c r="AA35" s="34">
        <f>SUM(AA8:AA33)</f>
        <v>207.94426152603668</v>
      </c>
      <c r="AB35" s="34">
        <f>SUM(AB8:AB33)</f>
        <v>220.85124407236901</v>
      </c>
      <c r="AC35" s="11"/>
      <c r="AD35" s="34">
        <f t="shared" ref="AD35" si="13">AB35-Z35</f>
        <v>21.606031473812664</v>
      </c>
      <c r="AE35" s="34">
        <f>SUM(AE8:AE33)</f>
        <v>119.33352443048024</v>
      </c>
      <c r="AF35" s="34">
        <f>SUM(AF8:AF33)</f>
        <v>140.93955590429289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Dorset (Continued)</v>
      </c>
      <c r="L38" s="19" t="str">
        <f>CONCATENATE(L$1," (Continued)")</f>
        <v>Occupation Table 2.1  Males: Employment Change by Occupation (SOC 2020) and Replacement Demand, 2015-2035, Dorset (Continued)</v>
      </c>
      <c r="W38" s="19" t="str">
        <f>CONCATENATE(W$1," (Continued)")</f>
        <v>Occupation Table 2.2  Females: Employment Change by Occupation (SOC 2020) and Replacement Demand, 2015-2035, Dorset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6.387213265575105</v>
      </c>
      <c r="C45" s="173">
        <f t="shared" si="20"/>
        <v>7.2531367411709287</v>
      </c>
      <c r="D45" s="173">
        <f t="shared" si="20"/>
        <v>7.5669348558316365</v>
      </c>
      <c r="E45" s="173">
        <f t="shared" si="20"/>
        <v>6.8091593473322733</v>
      </c>
      <c r="F45" s="173">
        <f t="shared" si="20"/>
        <v>7.115908862964984</v>
      </c>
      <c r="H45" s="68">
        <f t="shared" ref="H45:H70" si="21">IF(D8&gt;0,(H8/D8)*100,0)</f>
        <v>3.2127306871007169</v>
      </c>
      <c r="I45" s="69">
        <f t="shared" ref="I45:I70" si="22">IF(D8&gt;0,I8/D8*100,0)</f>
        <v>49.584086407058969</v>
      </c>
      <c r="J45" s="69">
        <f t="shared" ref="J45:J70" si="23">IF(D8&gt;0,(J8/D8)*100,0)</f>
        <v>52.796817094159685</v>
      </c>
      <c r="L45" t="str">
        <f t="shared" ref="L45:L70" si="24">L8</f>
        <v>11 Corporate managers and directors</v>
      </c>
      <c r="M45" s="173">
        <f t="shared" ref="M45:Q45" si="25">M8/M$35*100</f>
        <v>8.8111451633019282</v>
      </c>
      <c r="N45" s="173">
        <f t="shared" si="25"/>
        <v>9.7333553505162662</v>
      </c>
      <c r="O45" s="173">
        <f t="shared" si="25"/>
        <v>10.023248690080415</v>
      </c>
      <c r="P45" s="173">
        <f t="shared" si="25"/>
        <v>8.8187438681991015</v>
      </c>
      <c r="Q45" s="173">
        <f t="shared" si="25"/>
        <v>8.9358299244003607</v>
      </c>
      <c r="S45" s="68">
        <f t="shared" ref="S45:S70" si="26">IF(O8&gt;0,(S8/O8)*100,0)</f>
        <v>-3.1178811087022278</v>
      </c>
      <c r="T45" s="69">
        <f t="shared" ref="T45:T70" si="27">IF(O8&gt;0,T8/O8*100,0)</f>
        <v>43.53858258591675</v>
      </c>
      <c r="U45" s="69">
        <f t="shared" ref="U45:U70" si="28">IF(O8&gt;0,(U8/O8)*100,0)</f>
        <v>40.420701477214521</v>
      </c>
      <c r="W45" t="str">
        <f t="shared" ref="W45:W70" si="29">W8</f>
        <v>11 Corporate managers and directors</v>
      </c>
      <c r="X45" s="173">
        <f t="shared" ref="X45:AB45" si="30">X8/X$35*100</f>
        <v>3.7799464161080203</v>
      </c>
      <c r="Y45" s="173">
        <f t="shared" si="30"/>
        <v>4.7233472292846459</v>
      </c>
      <c r="Z45" s="173">
        <f t="shared" si="30"/>
        <v>5.0957462532421793</v>
      </c>
      <c r="AA45" s="173">
        <f t="shared" si="30"/>
        <v>4.8044119081449699</v>
      </c>
      <c r="AB45" s="173">
        <f t="shared" si="30"/>
        <v>5.3208451227063005</v>
      </c>
      <c r="AD45" s="68">
        <f t="shared" ref="AD45:AD70" si="31">IF(Z8&gt;0,(AD8/Z8)*100,0)</f>
        <v>15.740346686339066</v>
      </c>
      <c r="AE45" s="69">
        <f t="shared" ref="AE45:AE70" si="32">IF(Z8&gt;0,AE8/Z8*100,0)</f>
        <v>61.547503662150604</v>
      </c>
      <c r="AF45" s="69">
        <f t="shared" ref="AF45:AF70" si="33">IF(Z8&gt;0,(AF8/Z8)*100,0)</f>
        <v>77.28785034848967</v>
      </c>
    </row>
    <row r="46" spans="1:32" x14ac:dyDescent="0.2">
      <c r="A46" t="str">
        <f t="shared" si="19"/>
        <v>12 Other managers and proprietors</v>
      </c>
      <c r="B46" s="173">
        <f t="shared" si="20"/>
        <v>3.7585894429180859</v>
      </c>
      <c r="C46" s="173">
        <f t="shared" si="20"/>
        <v>3.9208505642570426</v>
      </c>
      <c r="D46" s="173">
        <f t="shared" si="20"/>
        <v>4.0312054609345669</v>
      </c>
      <c r="E46" s="173">
        <f t="shared" si="20"/>
        <v>4.7671455613757088</v>
      </c>
      <c r="F46" s="173">
        <f t="shared" si="20"/>
        <v>5.1324972925915615</v>
      </c>
      <c r="H46" s="68">
        <f t="shared" si="21"/>
        <v>39.738694464966621</v>
      </c>
      <c r="I46" s="69">
        <f t="shared" si="22"/>
        <v>71.598838877690014</v>
      </c>
      <c r="J46" s="69">
        <f t="shared" si="23"/>
        <v>111.33753334265661</v>
      </c>
      <c r="L46" t="str">
        <f t="shared" si="24"/>
        <v>12 Other managers and proprietors</v>
      </c>
      <c r="M46" s="173">
        <f t="shared" ref="M46:Q46" si="34">M9/M$35*100</f>
        <v>4.4287726242072871</v>
      </c>
      <c r="N46" s="173">
        <f t="shared" si="34"/>
        <v>4.7267612984910503</v>
      </c>
      <c r="O46" s="173">
        <f t="shared" si="34"/>
        <v>4.6659425912558063</v>
      </c>
      <c r="P46" s="173">
        <f t="shared" si="34"/>
        <v>5.7237732913793709</v>
      </c>
      <c r="Q46" s="173">
        <f t="shared" si="34"/>
        <v>6.3221237737948774</v>
      </c>
      <c r="S46" s="68">
        <f t="shared" si="26"/>
        <v>47.245097314585195</v>
      </c>
      <c r="T46" s="69">
        <f t="shared" si="27"/>
        <v>67.240900613833972</v>
      </c>
      <c r="U46" s="69">
        <f t="shared" si="28"/>
        <v>114.48599792841915</v>
      </c>
      <c r="W46" t="str">
        <f t="shared" si="29"/>
        <v>12 Other managers and proprietors</v>
      </c>
      <c r="X46" s="173">
        <f t="shared" ref="X46:AB46" si="35">X9/X$35*100</f>
        <v>3.0377167181998606</v>
      </c>
      <c r="Y46" s="173">
        <f t="shared" si="35"/>
        <v>3.0988324908099143</v>
      </c>
      <c r="Z46" s="173">
        <f t="shared" si="35"/>
        <v>3.3926245352321831</v>
      </c>
      <c r="AA46" s="173">
        <f t="shared" si="35"/>
        <v>3.8128204399057162</v>
      </c>
      <c r="AB46" s="173">
        <f t="shared" si="35"/>
        <v>3.9591192785059834</v>
      </c>
      <c r="AD46" s="68">
        <f t="shared" si="31"/>
        <v>29.352474915375389</v>
      </c>
      <c r="AE46" s="69">
        <f t="shared" si="32"/>
        <v>77.628691591267099</v>
      </c>
      <c r="AF46" s="69">
        <f t="shared" si="33"/>
        <v>106.9811665066425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5.1466770952001086</v>
      </c>
      <c r="C47" s="173">
        <f t="shared" si="20"/>
        <v>5.6048192792880958</v>
      </c>
      <c r="D47" s="173">
        <f t="shared" si="20"/>
        <v>5.8519457136842172</v>
      </c>
      <c r="E47" s="173">
        <f t="shared" si="20"/>
        <v>5.9942410520787019</v>
      </c>
      <c r="F47" s="173">
        <f t="shared" si="20"/>
        <v>6.3823876979777525</v>
      </c>
      <c r="H47" s="68">
        <f t="shared" si="21"/>
        <v>19.70320520910515</v>
      </c>
      <c r="I47" s="69">
        <f t="shared" si="22"/>
        <v>40.851558184234975</v>
      </c>
      <c r="J47" s="69">
        <f t="shared" si="23"/>
        <v>60.554763393340124</v>
      </c>
      <c r="L47" t="str">
        <f t="shared" si="24"/>
        <v>21 Science, research, engineering and technology professionals</v>
      </c>
      <c r="M47" s="173">
        <f t="shared" ref="M47:Q47" si="36">M10/M$35*100</f>
        <v>8.107363064498081</v>
      </c>
      <c r="N47" s="173">
        <f t="shared" si="36"/>
        <v>9.060007458549741</v>
      </c>
      <c r="O47" s="173">
        <f t="shared" si="36"/>
        <v>9.1339496874048844</v>
      </c>
      <c r="P47" s="173">
        <f t="shared" si="36"/>
        <v>9.0681914661765415</v>
      </c>
      <c r="Q47" s="173">
        <f t="shared" si="36"/>
        <v>9.4955532585798359</v>
      </c>
      <c r="S47" s="68">
        <f t="shared" si="26"/>
        <v>12.974102330838585</v>
      </c>
      <c r="T47" s="69">
        <f t="shared" si="27"/>
        <v>34.417655125556252</v>
      </c>
      <c r="U47" s="69">
        <f t="shared" si="28"/>
        <v>47.391757456394835</v>
      </c>
      <c r="W47" t="str">
        <f t="shared" si="29"/>
        <v>21 Science, research, engineering and technology professionals</v>
      </c>
      <c r="X47" s="173">
        <f t="shared" ref="X47:AB47" si="37">X10/X$35*100</f>
        <v>1.9620585889326227</v>
      </c>
      <c r="Y47" s="173">
        <f t="shared" si="37"/>
        <v>2.0805739629460906</v>
      </c>
      <c r="Z47" s="173">
        <f t="shared" si="37"/>
        <v>2.5500668167670471</v>
      </c>
      <c r="AA47" s="173">
        <f t="shared" si="37"/>
        <v>2.9276896545822289</v>
      </c>
      <c r="AB47" s="173">
        <f t="shared" si="37"/>
        <v>3.3117431883464441</v>
      </c>
      <c r="AD47" s="68">
        <f t="shared" si="31"/>
        <v>43.951782411348148</v>
      </c>
      <c r="AE47" s="69">
        <f t="shared" si="32"/>
        <v>64.03637165082749</v>
      </c>
      <c r="AF47" s="69">
        <f t="shared" si="33"/>
        <v>107.98815406217564</v>
      </c>
    </row>
    <row r="48" spans="1:32" x14ac:dyDescent="0.2">
      <c r="A48" t="str">
        <f t="shared" si="19"/>
        <v>22 Health professionals</v>
      </c>
      <c r="B48" s="173">
        <f t="shared" si="20"/>
        <v>4.4991849509054882</v>
      </c>
      <c r="C48" s="173">
        <f t="shared" si="20"/>
        <v>4.8835995489220227</v>
      </c>
      <c r="D48" s="173">
        <f t="shared" si="20"/>
        <v>4.8630809616481834</v>
      </c>
      <c r="E48" s="173">
        <f t="shared" si="20"/>
        <v>5.1890653503191846</v>
      </c>
      <c r="F48" s="173">
        <f t="shared" si="20"/>
        <v>5.6342211921809522</v>
      </c>
      <c r="H48" s="68">
        <f t="shared" si="21"/>
        <v>27.15846572465443</v>
      </c>
      <c r="I48" s="69">
        <f t="shared" si="22"/>
        <v>60.915106343036982</v>
      </c>
      <c r="J48" s="69">
        <f t="shared" si="23"/>
        <v>88.073572067691401</v>
      </c>
      <c r="L48" t="str">
        <f t="shared" si="24"/>
        <v>22 Health professionals</v>
      </c>
      <c r="M48" s="173">
        <f t="shared" ref="M48:Q48" si="38">M11/M$35*100</f>
        <v>2.3256082595309118</v>
      </c>
      <c r="N48" s="173">
        <f t="shared" si="38"/>
        <v>2.4621890753872635</v>
      </c>
      <c r="O48" s="173">
        <f t="shared" si="38"/>
        <v>2.7731516575058466</v>
      </c>
      <c r="P48" s="173">
        <f t="shared" si="38"/>
        <v>2.97253168710778</v>
      </c>
      <c r="Q48" s="173">
        <f t="shared" si="38"/>
        <v>3.2764165021092868</v>
      </c>
      <c r="S48" s="68">
        <f t="shared" si="26"/>
        <v>28.393407235794101</v>
      </c>
      <c r="T48" s="69">
        <f t="shared" si="27"/>
        <v>44.427152353094648</v>
      </c>
      <c r="U48" s="69">
        <f t="shared" si="28"/>
        <v>72.820559588888756</v>
      </c>
      <c r="W48" t="str">
        <f t="shared" si="29"/>
        <v>22 Health professionals</v>
      </c>
      <c r="X48" s="173">
        <f t="shared" ref="X48:AB48" si="39">X11/X$35*100</f>
        <v>6.8371608888886923</v>
      </c>
      <c r="Y48" s="173">
        <f t="shared" si="39"/>
        <v>7.3534055558759022</v>
      </c>
      <c r="Z48" s="173">
        <f t="shared" si="39"/>
        <v>6.9656663090916631</v>
      </c>
      <c r="AA48" s="173">
        <f t="shared" si="39"/>
        <v>7.4002638040567126</v>
      </c>
      <c r="AB48" s="173">
        <f t="shared" si="39"/>
        <v>7.9598218984123577</v>
      </c>
      <c r="AD48" s="68">
        <f t="shared" si="31"/>
        <v>26.66383694448524</v>
      </c>
      <c r="AE48" s="69">
        <f t="shared" si="32"/>
        <v>67.518995268924925</v>
      </c>
      <c r="AF48" s="69">
        <f t="shared" si="33"/>
        <v>94.182832213410165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4.5617893363548632</v>
      </c>
      <c r="C49" s="173">
        <f t="shared" si="20"/>
        <v>4.8745540230003739</v>
      </c>
      <c r="D49" s="173">
        <f t="shared" si="20"/>
        <v>4.9697756760567602</v>
      </c>
      <c r="E49" s="173">
        <f t="shared" si="20"/>
        <v>5.0345619292542843</v>
      </c>
      <c r="F49" s="173">
        <f t="shared" si="20"/>
        <v>5.2678098214989966</v>
      </c>
      <c r="H49" s="68">
        <f t="shared" si="21"/>
        <v>16.336551928843683</v>
      </c>
      <c r="I49" s="69">
        <f t="shared" si="22"/>
        <v>55.21826290683034</v>
      </c>
      <c r="J49" s="69">
        <f t="shared" si="23"/>
        <v>71.554814835674023</v>
      </c>
      <c r="L49" t="str">
        <f t="shared" si="24"/>
        <v>23 Teaching and other educational professionals</v>
      </c>
      <c r="M49" s="173">
        <f t="shared" ref="M49:Q49" si="40">M12/M$35*100</f>
        <v>3.1178219787519668</v>
      </c>
      <c r="N49" s="173">
        <f t="shared" si="40"/>
        <v>3.2637623012482049</v>
      </c>
      <c r="O49" s="173">
        <f t="shared" si="40"/>
        <v>3.1218941190429317</v>
      </c>
      <c r="P49" s="173">
        <f t="shared" si="40"/>
        <v>3.2967202098170114</v>
      </c>
      <c r="Q49" s="173">
        <f t="shared" si="40"/>
        <v>3.440244112089629</v>
      </c>
      <c r="S49" s="68">
        <f t="shared" si="26"/>
        <v>19.753531882441465</v>
      </c>
      <c r="T49" s="69">
        <f t="shared" si="27"/>
        <v>47.229665019144349</v>
      </c>
      <c r="U49" s="69">
        <f t="shared" si="28"/>
        <v>66.983196901585814</v>
      </c>
      <c r="W49" t="str">
        <f t="shared" si="29"/>
        <v>23 Teaching and other educational professionals</v>
      </c>
      <c r="X49" s="173">
        <f t="shared" ref="X49:AB49" si="41">X12/X$35*100</f>
        <v>6.1149716789451274</v>
      </c>
      <c r="Y49" s="173">
        <f t="shared" si="41"/>
        <v>6.5175398421405255</v>
      </c>
      <c r="Z49" s="173">
        <f t="shared" si="41"/>
        <v>6.8288475010641729</v>
      </c>
      <c r="AA49" s="173">
        <f t="shared" si="41"/>
        <v>6.7682206535223148</v>
      </c>
      <c r="AB49" s="173">
        <f t="shared" si="41"/>
        <v>7.07041379560403</v>
      </c>
      <c r="AD49" s="68">
        <f t="shared" si="31"/>
        <v>14.764976521252585</v>
      </c>
      <c r="AE49" s="69">
        <f t="shared" si="32"/>
        <v>58.892467658367622</v>
      </c>
      <c r="AF49" s="69">
        <f t="shared" si="33"/>
        <v>73.657444179620214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5.5398224253337265</v>
      </c>
      <c r="C50" s="173">
        <f t="shared" si="20"/>
        <v>6.1683144725531527</v>
      </c>
      <c r="D50" s="173">
        <f t="shared" si="20"/>
        <v>6.7890557077552236</v>
      </c>
      <c r="E50" s="173">
        <f t="shared" si="20"/>
        <v>7.3394395702504518</v>
      </c>
      <c r="F50" s="173">
        <f t="shared" si="20"/>
        <v>7.8709293674915717</v>
      </c>
      <c r="H50" s="68">
        <f t="shared" si="21"/>
        <v>27.244649271613508</v>
      </c>
      <c r="I50" s="69">
        <f t="shared" si="22"/>
        <v>54.953262163365281</v>
      </c>
      <c r="J50" s="69">
        <f t="shared" si="23"/>
        <v>82.197911434978778</v>
      </c>
      <c r="L50" t="str">
        <f t="shared" si="24"/>
        <v>24 Business, media and public service professionals</v>
      </c>
      <c r="M50" s="173">
        <f t="shared" ref="M50:Q50" si="42">M13/M$35*100</f>
        <v>6.5382541490117836</v>
      </c>
      <c r="N50" s="173">
        <f t="shared" si="42"/>
        <v>7.0643895603947096</v>
      </c>
      <c r="O50" s="173">
        <f t="shared" si="42"/>
        <v>7.6026289610376478</v>
      </c>
      <c r="P50" s="173">
        <f t="shared" si="42"/>
        <v>8.286748390972166</v>
      </c>
      <c r="Q50" s="173">
        <f t="shared" si="42"/>
        <v>8.7369153587638397</v>
      </c>
      <c r="S50" s="68">
        <f t="shared" si="26"/>
        <v>24.885372329059766</v>
      </c>
      <c r="T50" s="69">
        <f t="shared" si="27"/>
        <v>48.106279184239789</v>
      </c>
      <c r="U50" s="69">
        <f t="shared" si="28"/>
        <v>72.991651513299558</v>
      </c>
      <c r="W50" t="str">
        <f t="shared" si="29"/>
        <v>24 Business, media and public service professionals</v>
      </c>
      <c r="X50" s="173">
        <f t="shared" ref="X50:AB50" si="43">X13/X$35*100</f>
        <v>4.4658739629023811</v>
      </c>
      <c r="Y50" s="173">
        <f t="shared" si="43"/>
        <v>5.2543299751614212</v>
      </c>
      <c r="Z50" s="173">
        <f t="shared" si="43"/>
        <v>5.9705556761833218</v>
      </c>
      <c r="AA50" s="173">
        <f t="shared" si="43"/>
        <v>6.3944109273933636</v>
      </c>
      <c r="AB50" s="173">
        <f t="shared" si="43"/>
        <v>7.0167714122675005</v>
      </c>
      <c r="AD50" s="68">
        <f t="shared" si="31"/>
        <v>30.2670357978356</v>
      </c>
      <c r="AE50" s="69">
        <f t="shared" si="32"/>
        <v>63.724690700696684</v>
      </c>
      <c r="AF50" s="69">
        <f t="shared" si="33"/>
        <v>93.991726498532287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1.5444158982224927</v>
      </c>
      <c r="C51" s="173">
        <f t="shared" si="20"/>
        <v>1.7318309269743148</v>
      </c>
      <c r="D51" s="173">
        <f t="shared" si="20"/>
        <v>1.9101588871267827</v>
      </c>
      <c r="E51" s="173">
        <f t="shared" si="20"/>
        <v>1.6281561352337972</v>
      </c>
      <c r="F51" s="173">
        <f t="shared" si="20"/>
        <v>1.6527210378271766</v>
      </c>
      <c r="H51" s="68">
        <f t="shared" si="21"/>
        <v>-5.0373231635991536</v>
      </c>
      <c r="I51" s="69">
        <f t="shared" si="22"/>
        <v>37.657129447254533</v>
      </c>
      <c r="J51" s="69">
        <f t="shared" si="23"/>
        <v>32.619806283655386</v>
      </c>
      <c r="L51" t="str">
        <f t="shared" si="24"/>
        <v>31 Science, engineering and technology associate professionals</v>
      </c>
      <c r="M51" s="173">
        <f t="shared" ref="M51:Q51" si="44">M14/M$35*100</f>
        <v>2.1778920802770338</v>
      </c>
      <c r="N51" s="173">
        <f t="shared" si="44"/>
        <v>2.5795543074157856</v>
      </c>
      <c r="O51" s="173">
        <f t="shared" si="44"/>
        <v>2.7260486077702053</v>
      </c>
      <c r="P51" s="173">
        <f t="shared" si="44"/>
        <v>2.1761699928006459</v>
      </c>
      <c r="Q51" s="173">
        <f t="shared" si="44"/>
        <v>2.1122295008767069</v>
      </c>
      <c r="S51" s="68">
        <f t="shared" si="26"/>
        <v>-15.797545987308759</v>
      </c>
      <c r="T51" s="69">
        <f t="shared" si="27"/>
        <v>30.787277284938348</v>
      </c>
      <c r="U51" s="69">
        <f t="shared" si="28"/>
        <v>14.989731297629588</v>
      </c>
      <c r="W51" t="str">
        <f t="shared" si="29"/>
        <v>31 Science, engineering and technology associate professionals</v>
      </c>
      <c r="X51" s="173">
        <f t="shared" ref="X51:AB51" si="45">X14/X$35*100</f>
        <v>0.86302651968974664</v>
      </c>
      <c r="Y51" s="173">
        <f t="shared" si="45"/>
        <v>0.86716451864198763</v>
      </c>
      <c r="Z51" s="173">
        <f t="shared" si="45"/>
        <v>1.0893283602977386</v>
      </c>
      <c r="AA51" s="173">
        <f t="shared" si="45"/>
        <v>1.0814613502230026</v>
      </c>
      <c r="AB51" s="173">
        <f t="shared" si="45"/>
        <v>1.1994887532842105</v>
      </c>
      <c r="AD51" s="68">
        <f t="shared" si="31"/>
        <v>22.05324339830624</v>
      </c>
      <c r="AE51" s="69">
        <f t="shared" si="32"/>
        <v>54.953071206341441</v>
      </c>
      <c r="AF51" s="69">
        <f t="shared" si="33"/>
        <v>77.00631460464767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1.9915747270545032</v>
      </c>
      <c r="C52" s="173">
        <f t="shared" si="20"/>
        <v>2.0703881917063645</v>
      </c>
      <c r="D52" s="173">
        <f t="shared" si="20"/>
        <v>2.0967849275586463</v>
      </c>
      <c r="E52" s="173">
        <f t="shared" si="20"/>
        <v>2.0937963926826191</v>
      </c>
      <c r="F52" s="173">
        <f t="shared" si="20"/>
        <v>2.2466656290459266</v>
      </c>
      <c r="H52" s="68">
        <f t="shared" si="21"/>
        <v>17.600032383562411</v>
      </c>
      <c r="I52" s="69">
        <f t="shared" si="22"/>
        <v>61.517409921536391</v>
      </c>
      <c r="J52" s="69">
        <f t="shared" si="23"/>
        <v>79.117442305098791</v>
      </c>
      <c r="L52" t="str">
        <f t="shared" si="24"/>
        <v>32 Health and social care associate professionals</v>
      </c>
      <c r="M52" s="173">
        <f t="shared" ref="M52:Q52" si="46">M15/M$35*100</f>
        <v>0.90910912606759242</v>
      </c>
      <c r="N52" s="173">
        <f t="shared" si="46"/>
        <v>0.84036069172711136</v>
      </c>
      <c r="O52" s="173">
        <f t="shared" si="46"/>
        <v>0.95419384486180436</v>
      </c>
      <c r="P52" s="173">
        <f t="shared" si="46"/>
        <v>0.87974195369549035</v>
      </c>
      <c r="Q52" s="173">
        <f t="shared" si="46"/>
        <v>0.92764255942411766</v>
      </c>
      <c r="S52" s="68">
        <f t="shared" si="26"/>
        <v>5.6480036596045409</v>
      </c>
      <c r="T52" s="69">
        <f t="shared" si="27"/>
        <v>48.065655158999974</v>
      </c>
      <c r="U52" s="69">
        <f t="shared" si="28"/>
        <v>53.7136588186045</v>
      </c>
      <c r="W52" t="str">
        <f t="shared" si="29"/>
        <v>32 Health and social care associate professionals</v>
      </c>
      <c r="X52" s="173">
        <f t="shared" ref="X52:AB52" si="47">X15/X$35*100</f>
        <v>3.1559129990118859</v>
      </c>
      <c r="Y52" s="173">
        <f t="shared" si="47"/>
        <v>3.3249996429125108</v>
      </c>
      <c r="Z52" s="173">
        <f t="shared" si="47"/>
        <v>3.2462952310106861</v>
      </c>
      <c r="AA52" s="173">
        <f t="shared" si="47"/>
        <v>3.304928595543942</v>
      </c>
      <c r="AB52" s="173">
        <f t="shared" si="47"/>
        <v>3.5476728732696863</v>
      </c>
      <c r="AD52" s="68">
        <f t="shared" si="31"/>
        <v>21.134404426555044</v>
      </c>
      <c r="AE52" s="69">
        <f t="shared" si="32"/>
        <v>65.495270673042086</v>
      </c>
      <c r="AF52" s="69">
        <f t="shared" si="33"/>
        <v>86.629675099597122</v>
      </c>
    </row>
    <row r="53" spans="1:32" x14ac:dyDescent="0.2">
      <c r="A53" t="str">
        <f t="shared" si="19"/>
        <v>33 Protective service occupations</v>
      </c>
      <c r="B53" s="173">
        <f t="shared" si="20"/>
        <v>0.7907405951444082</v>
      </c>
      <c r="C53" s="173">
        <f t="shared" si="20"/>
        <v>0.74522187393547745</v>
      </c>
      <c r="D53" s="173">
        <f t="shared" si="20"/>
        <v>0.80037154543300559</v>
      </c>
      <c r="E53" s="173">
        <f t="shared" si="20"/>
        <v>0.89879139967938904</v>
      </c>
      <c r="F53" s="173">
        <f t="shared" si="20"/>
        <v>0.96137041818067215</v>
      </c>
      <c r="H53" s="68">
        <f t="shared" si="21"/>
        <v>31.832352022693723</v>
      </c>
      <c r="I53" s="69">
        <f t="shared" si="22"/>
        <v>40.715713510577615</v>
      </c>
      <c r="J53" s="69">
        <f t="shared" si="23"/>
        <v>72.548065533271327</v>
      </c>
      <c r="L53" t="str">
        <f t="shared" si="24"/>
        <v>33 Protective service occupations</v>
      </c>
      <c r="M53" s="173">
        <f t="shared" ref="M53:Q53" si="48">M16/M$35*100</f>
        <v>1.1586860149689819</v>
      </c>
      <c r="N53" s="173">
        <f t="shared" si="48"/>
        <v>1.0857745226083415</v>
      </c>
      <c r="O53" s="173">
        <f t="shared" si="48"/>
        <v>1.1588141909201111</v>
      </c>
      <c r="P53" s="173">
        <f t="shared" si="48"/>
        <v>1.2573802644317551</v>
      </c>
      <c r="Q53" s="173">
        <f t="shared" si="48"/>
        <v>1.2889470977735507</v>
      </c>
      <c r="S53" s="68">
        <f t="shared" si="26"/>
        <v>20.875568115648814</v>
      </c>
      <c r="T53" s="69">
        <f t="shared" si="27"/>
        <v>31.782008002778877</v>
      </c>
      <c r="U53" s="69">
        <f t="shared" si="28"/>
        <v>52.657576118427698</v>
      </c>
      <c r="W53" t="str">
        <f t="shared" si="29"/>
        <v>33 Protective service occupations</v>
      </c>
      <c r="X53" s="173">
        <f t="shared" ref="X53:AB53" si="49">X16/X$35*100</f>
        <v>0.39496549254292013</v>
      </c>
      <c r="Y53" s="173">
        <f t="shared" si="49"/>
        <v>0.39786276792299902</v>
      </c>
      <c r="Z53" s="173">
        <f t="shared" si="49"/>
        <v>0.43975826879906227</v>
      </c>
      <c r="AA53" s="173">
        <f t="shared" si="49"/>
        <v>0.54106566041896298</v>
      </c>
      <c r="AB53" s="173">
        <f t="shared" si="49"/>
        <v>0.63826793195100073</v>
      </c>
      <c r="AD53" s="68">
        <f t="shared" si="31"/>
        <v>60.879595509881526</v>
      </c>
      <c r="AE53" s="69">
        <f t="shared" si="32"/>
        <v>64.399626721735359</v>
      </c>
      <c r="AF53" s="69">
        <f t="shared" si="33"/>
        <v>125.2792222316169</v>
      </c>
    </row>
    <row r="54" spans="1:32" x14ac:dyDescent="0.2">
      <c r="A54" t="str">
        <f t="shared" si="19"/>
        <v>34 Culture, media and sports occupations</v>
      </c>
      <c r="B54" s="173">
        <f t="shared" si="20"/>
        <v>2.0221298961323364</v>
      </c>
      <c r="C54" s="173">
        <f t="shared" si="20"/>
        <v>2.1043011823339208</v>
      </c>
      <c r="D54" s="173">
        <f t="shared" si="20"/>
        <v>2.1161357749355387</v>
      </c>
      <c r="E54" s="173">
        <f t="shared" si="20"/>
        <v>2.1379431317345943</v>
      </c>
      <c r="F54" s="173">
        <f t="shared" si="20"/>
        <v>2.3419708815888418</v>
      </c>
      <c r="H54" s="68">
        <f t="shared" si="21"/>
        <v>21.467711111781295</v>
      </c>
      <c r="I54" s="69">
        <f t="shared" si="22"/>
        <v>52.723410441594453</v>
      </c>
      <c r="J54" s="69">
        <f t="shared" si="23"/>
        <v>74.191121553375751</v>
      </c>
      <c r="L54" t="str">
        <f t="shared" si="24"/>
        <v>34 Culture, media and sports occupations</v>
      </c>
      <c r="M54" s="173">
        <f t="shared" ref="M54:Q54" si="50">M17/M$35*100</f>
        <v>1.936611823125588</v>
      </c>
      <c r="N54" s="173">
        <f t="shared" si="50"/>
        <v>1.943627293272419</v>
      </c>
      <c r="O54" s="173">
        <f t="shared" si="50"/>
        <v>1.8100361442509725</v>
      </c>
      <c r="P54" s="173">
        <f t="shared" si="50"/>
        <v>1.8327322078046673</v>
      </c>
      <c r="Q54" s="173">
        <f t="shared" si="50"/>
        <v>2.0159711069818456</v>
      </c>
      <c r="S54" s="68">
        <f t="shared" si="26"/>
        <v>21.035925803967121</v>
      </c>
      <c r="T54" s="69">
        <f t="shared" si="27"/>
        <v>44.301789607377998</v>
      </c>
      <c r="U54" s="69">
        <f t="shared" si="28"/>
        <v>65.337715411345116</v>
      </c>
      <c r="W54" t="str">
        <f t="shared" si="29"/>
        <v>34 Culture, media and sports occupations</v>
      </c>
      <c r="X54" s="173">
        <f t="shared" ref="X54:AB54" si="51">X17/X$35*100</f>
        <v>2.1141161590260662</v>
      </c>
      <c r="Y54" s="173">
        <f t="shared" si="51"/>
        <v>2.2681863809410912</v>
      </c>
      <c r="Z54" s="173">
        <f t="shared" si="51"/>
        <v>2.4240890617092008</v>
      </c>
      <c r="AA54" s="173">
        <f t="shared" si="51"/>
        <v>2.4424194111879167</v>
      </c>
      <c r="AB54" s="173">
        <f t="shared" si="51"/>
        <v>2.6635180009281711</v>
      </c>
      <c r="AD54" s="68">
        <f t="shared" si="31"/>
        <v>21.792072069559541</v>
      </c>
      <c r="AE54" s="69">
        <f t="shared" si="32"/>
        <v>59.049806801996709</v>
      </c>
      <c r="AF54" s="69">
        <f t="shared" si="33"/>
        <v>80.841878871556247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5.7251772295617602</v>
      </c>
      <c r="C55" s="173">
        <f t="shared" si="52"/>
        <v>5.8461875530632073</v>
      </c>
      <c r="D55" s="173">
        <f t="shared" si="52"/>
        <v>6.1645384372501155</v>
      </c>
      <c r="E55" s="173">
        <f t="shared" si="52"/>
        <v>5.7428425086251762</v>
      </c>
      <c r="F55" s="173">
        <f t="shared" si="52"/>
        <v>5.6886385479876616</v>
      </c>
      <c r="H55" s="68">
        <f t="shared" si="21"/>
        <v>1.2816251180591069</v>
      </c>
      <c r="I55" s="69">
        <f t="shared" si="22"/>
        <v>45.380746238708277</v>
      </c>
      <c r="J55" s="69">
        <f t="shared" si="23"/>
        <v>46.662371356767387</v>
      </c>
      <c r="L55" t="str">
        <f t="shared" si="24"/>
        <v>35 Business and public service associate professionals</v>
      </c>
      <c r="M55" s="173">
        <f t="shared" ref="M55:Q55" si="53">M18/M$35*100</f>
        <v>6.068761484197478</v>
      </c>
      <c r="N55" s="173">
        <f t="shared" si="53"/>
        <v>6.1380173479203144</v>
      </c>
      <c r="O55" s="173">
        <f t="shared" si="53"/>
        <v>6.4412007361803596</v>
      </c>
      <c r="P55" s="173">
        <f t="shared" si="53"/>
        <v>5.7923904086209896</v>
      </c>
      <c r="Q55" s="173">
        <f t="shared" si="53"/>
        <v>5.5103845430709102</v>
      </c>
      <c r="S55" s="68">
        <f t="shared" si="26"/>
        <v>-7.0322514399098566</v>
      </c>
      <c r="T55" s="69">
        <f t="shared" si="27"/>
        <v>35.771227114814188</v>
      </c>
      <c r="U55" s="69">
        <f t="shared" si="28"/>
        <v>28.738975674904328</v>
      </c>
      <c r="W55" t="str">
        <f t="shared" si="29"/>
        <v>35 Business and public service associate professionals</v>
      </c>
      <c r="X55" s="173">
        <f t="shared" ref="X55:AB55" si="54">X18/X$35*100</f>
        <v>5.3556058575480892</v>
      </c>
      <c r="Y55" s="173">
        <f t="shared" si="54"/>
        <v>5.5485251004456417</v>
      </c>
      <c r="Z55" s="173">
        <f t="shared" si="54"/>
        <v>5.8862007467034489</v>
      </c>
      <c r="AA55" s="173">
        <f t="shared" si="54"/>
        <v>5.6934138707140436</v>
      </c>
      <c r="AB55" s="173">
        <f t="shared" si="54"/>
        <v>5.8644578774972418</v>
      </c>
      <c r="AD55" s="68">
        <f t="shared" si="31"/>
        <v>10.434496812004607</v>
      </c>
      <c r="AE55" s="69">
        <f t="shared" si="32"/>
        <v>55.960010312242467</v>
      </c>
      <c r="AF55" s="69">
        <f t="shared" si="33"/>
        <v>66.39450712424707</v>
      </c>
    </row>
    <row r="56" spans="1:32" x14ac:dyDescent="0.2">
      <c r="A56" t="str">
        <f t="shared" si="19"/>
        <v>41 Administrative occupations</v>
      </c>
      <c r="B56" s="173">
        <f t="shared" si="52"/>
        <v>8.472578279519217</v>
      </c>
      <c r="C56" s="173">
        <f t="shared" si="52"/>
        <v>7.908603559354602</v>
      </c>
      <c r="D56" s="173">
        <f t="shared" si="52"/>
        <v>8.3668169257904843</v>
      </c>
      <c r="E56" s="173">
        <f t="shared" si="52"/>
        <v>7.3537198186731141</v>
      </c>
      <c r="F56" s="173">
        <f t="shared" si="52"/>
        <v>6.5117475299402301</v>
      </c>
      <c r="H56" s="68">
        <f t="shared" si="21"/>
        <v>-14.579880657983402</v>
      </c>
      <c r="I56" s="69">
        <f t="shared" si="22"/>
        <v>45.828735632791926</v>
      </c>
      <c r="J56" s="69">
        <f t="shared" si="23"/>
        <v>31.24885497480852</v>
      </c>
      <c r="L56" t="str">
        <f t="shared" si="24"/>
        <v>41 Administrative occupations</v>
      </c>
      <c r="M56" s="173">
        <f t="shared" ref="M56:Q56" si="55">M19/M$35*100</f>
        <v>4.2808251967190474</v>
      </c>
      <c r="N56" s="173">
        <f t="shared" si="55"/>
        <v>3.7629299246451016</v>
      </c>
      <c r="O56" s="173">
        <f t="shared" si="55"/>
        <v>4.5437468196191233</v>
      </c>
      <c r="P56" s="173">
        <f t="shared" si="55"/>
        <v>4.0956741574223665</v>
      </c>
      <c r="Q56" s="173">
        <f t="shared" si="55"/>
        <v>4.0677799205592997</v>
      </c>
      <c r="S56" s="68">
        <f t="shared" si="26"/>
        <v>-2.7117112917570676</v>
      </c>
      <c r="T56" s="69">
        <f t="shared" si="27"/>
        <v>35.345348941466682</v>
      </c>
      <c r="U56" s="69">
        <f t="shared" si="28"/>
        <v>32.633637649709613</v>
      </c>
      <c r="W56" t="str">
        <f t="shared" si="29"/>
        <v>41 Administrative occupations</v>
      </c>
      <c r="X56" s="173">
        <f t="shared" ref="X56:AB56" si="56">X19/X$35*100</f>
        <v>12.981376098544404</v>
      </c>
      <c r="Y56" s="173">
        <f t="shared" si="56"/>
        <v>12.13713472240393</v>
      </c>
      <c r="Z56" s="173">
        <f t="shared" si="56"/>
        <v>12.213038504459568</v>
      </c>
      <c r="AA56" s="173">
        <f t="shared" si="56"/>
        <v>10.603923344987324</v>
      </c>
      <c r="AB56" s="173">
        <f t="shared" si="56"/>
        <v>8.9223343025919633</v>
      </c>
      <c r="AD56" s="68">
        <f t="shared" si="31"/>
        <v>-19.022060850618871</v>
      </c>
      <c r="AE56" s="69">
        <f t="shared" si="32"/>
        <v>49.752600491383141</v>
      </c>
      <c r="AF56" s="69">
        <f t="shared" si="33"/>
        <v>30.73053964076427</v>
      </c>
    </row>
    <row r="57" spans="1:32" x14ac:dyDescent="0.2">
      <c r="A57" t="str">
        <f t="shared" si="19"/>
        <v>42 Secretarial and related occupations</v>
      </c>
      <c r="B57" s="173">
        <f t="shared" si="52"/>
        <v>2.1528758339525402</v>
      </c>
      <c r="C57" s="173">
        <f t="shared" si="52"/>
        <v>1.9036678192844041</v>
      </c>
      <c r="D57" s="173">
        <f t="shared" si="52"/>
        <v>1.8731955488355161</v>
      </c>
      <c r="E57" s="173">
        <f t="shared" si="52"/>
        <v>1.8959337986515279</v>
      </c>
      <c r="F57" s="173">
        <f t="shared" si="52"/>
        <v>1.5922399635862987</v>
      </c>
      <c r="H57" s="68">
        <f t="shared" si="21"/>
        <v>-6.7071653384067478</v>
      </c>
      <c r="I57" s="69">
        <f t="shared" si="22"/>
        <v>52.50932206544072</v>
      </c>
      <c r="J57" s="69">
        <f t="shared" si="23"/>
        <v>45.802156727033974</v>
      </c>
      <c r="L57" t="str">
        <f t="shared" si="24"/>
        <v>42 Secretarial and related occupations</v>
      </c>
      <c r="M57" s="173">
        <f t="shared" ref="M57:Q57" si="57">M20/M$35*100</f>
        <v>0.437836346403563</v>
      </c>
      <c r="N57" s="173">
        <f t="shared" si="57"/>
        <v>0.32112942012628898</v>
      </c>
      <c r="O57" s="173">
        <f t="shared" si="57"/>
        <v>0.3017645135362923</v>
      </c>
      <c r="P57" s="173">
        <f t="shared" si="57"/>
        <v>0.4149800600365553</v>
      </c>
      <c r="Q57" s="173">
        <f t="shared" si="57"/>
        <v>0.48884592891988043</v>
      </c>
      <c r="S57" s="68">
        <f t="shared" si="26"/>
        <v>76.043938485381688</v>
      </c>
      <c r="T57" s="69">
        <f t="shared" si="27"/>
        <v>49.848805355151171</v>
      </c>
      <c r="U57" s="69">
        <f t="shared" si="28"/>
        <v>125.89274384053286</v>
      </c>
      <c r="W57" t="str">
        <f t="shared" si="29"/>
        <v>42 Secretarial and related occupations</v>
      </c>
      <c r="X57" s="173">
        <f t="shared" ref="X57:AB57" si="58">X20/X$35*100</f>
        <v>3.997632943509497</v>
      </c>
      <c r="Y57" s="173">
        <f t="shared" si="58"/>
        <v>3.5178356306469172</v>
      </c>
      <c r="Z57" s="173">
        <f t="shared" si="58"/>
        <v>3.4541427429770981</v>
      </c>
      <c r="AA57" s="173">
        <f t="shared" si="58"/>
        <v>3.3733228729675617</v>
      </c>
      <c r="AB57" s="173">
        <f t="shared" si="58"/>
        <v>2.6805633336588817</v>
      </c>
      <c r="AD57" s="68">
        <f t="shared" si="31"/>
        <v>-13.980335019235939</v>
      </c>
      <c r="AE57" s="69">
        <f t="shared" si="32"/>
        <v>52.743160510832595</v>
      </c>
      <c r="AF57" s="69">
        <f t="shared" si="33"/>
        <v>38.762825491596658</v>
      </c>
    </row>
    <row r="58" spans="1:32" x14ac:dyDescent="0.2">
      <c r="A58" t="str">
        <f t="shared" si="19"/>
        <v>51 Skilled agricultural and related trades</v>
      </c>
      <c r="B58" s="173">
        <f t="shared" si="52"/>
        <v>1.3881522340510135</v>
      </c>
      <c r="C58" s="173">
        <f t="shared" si="52"/>
        <v>1.3063361713115744</v>
      </c>
      <c r="D58" s="173">
        <f t="shared" si="52"/>
        <v>1.4570969657345718</v>
      </c>
      <c r="E58" s="173">
        <f t="shared" si="52"/>
        <v>1.4138733079146992</v>
      </c>
      <c r="F58" s="173">
        <f t="shared" si="52"/>
        <v>1.4639470439308238</v>
      </c>
      <c r="H58" s="68">
        <f t="shared" si="21"/>
        <v>10.270615685791482</v>
      </c>
      <c r="I58" s="69">
        <f t="shared" si="22"/>
        <v>55.393099847686564</v>
      </c>
      <c r="J58" s="69">
        <f t="shared" si="23"/>
        <v>65.663715533478054</v>
      </c>
      <c r="L58" t="str">
        <f t="shared" si="24"/>
        <v>51 Skilled agricultural and related trades</v>
      </c>
      <c r="M58" s="173">
        <f t="shared" ref="M58:Q58" si="59">M21/M$35*100</f>
        <v>2.4076485247388013</v>
      </c>
      <c r="N58" s="173">
        <f t="shared" si="59"/>
        <v>2.2737149981698899</v>
      </c>
      <c r="O58" s="173">
        <f t="shared" si="59"/>
        <v>2.5374884981242558</v>
      </c>
      <c r="P58" s="173">
        <f t="shared" si="59"/>
        <v>2.4542451162080523</v>
      </c>
      <c r="Q58" s="173">
        <f t="shared" si="59"/>
        <v>2.4869927097291837</v>
      </c>
      <c r="S58" s="68">
        <f t="shared" si="26"/>
        <v>6.5093342545809767</v>
      </c>
      <c r="T58" s="69">
        <f t="shared" si="27"/>
        <v>51.59097533667012</v>
      </c>
      <c r="U58" s="69">
        <f t="shared" si="28"/>
        <v>58.100309591251097</v>
      </c>
      <c r="W58" t="str">
        <f t="shared" si="29"/>
        <v>51 Skilled agricultural and related trades</v>
      </c>
      <c r="X58" s="173">
        <f t="shared" ref="X58:AB58" si="60">X21/X$35*100</f>
        <v>0.29154597858743958</v>
      </c>
      <c r="Y58" s="173">
        <f t="shared" si="60"/>
        <v>0.31962282234069561</v>
      </c>
      <c r="Z58" s="173">
        <f t="shared" si="60"/>
        <v>0.37016287614498117</v>
      </c>
      <c r="AA58" s="173">
        <f t="shared" si="60"/>
        <v>0.37600568064060663</v>
      </c>
      <c r="AB58" s="173">
        <f t="shared" si="60"/>
        <v>0.45487460764886534</v>
      </c>
      <c r="AD58" s="68">
        <f t="shared" si="31"/>
        <v>36.210562984916599</v>
      </c>
      <c r="AE58" s="69">
        <f t="shared" si="32"/>
        <v>81.614724377585063</v>
      </c>
      <c r="AF58" s="69">
        <f t="shared" si="33"/>
        <v>117.82528736250167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4.1977149727445866</v>
      </c>
      <c r="C59" s="173">
        <f t="shared" si="52"/>
        <v>3.8760997468718887</v>
      </c>
      <c r="D59" s="173">
        <f t="shared" si="52"/>
        <v>3.5085736171337043</v>
      </c>
      <c r="E59" s="173">
        <f t="shared" si="52"/>
        <v>3.3604262042117901</v>
      </c>
      <c r="F59" s="173">
        <f t="shared" si="52"/>
        <v>3.1126389954455682</v>
      </c>
      <c r="H59" s="68">
        <f t="shared" si="21"/>
        <v>-2.6309244168983108</v>
      </c>
      <c r="I59" s="69">
        <f t="shared" si="22"/>
        <v>38.072963442450089</v>
      </c>
      <c r="J59" s="69">
        <f t="shared" si="23"/>
        <v>35.442039025551772</v>
      </c>
      <c r="L59" t="str">
        <f t="shared" si="24"/>
        <v>52 Skilled metal, electrical and electronic trades</v>
      </c>
      <c r="M59" s="173">
        <f t="shared" ref="M59:Q59" si="61">M22/M$35*100</f>
        <v>7.9528951325524506</v>
      </c>
      <c r="N59" s="173">
        <f t="shared" si="61"/>
        <v>7.4346868056257742</v>
      </c>
      <c r="O59" s="173">
        <f t="shared" si="61"/>
        <v>6.8017501217543099</v>
      </c>
      <c r="P59" s="173">
        <f t="shared" si="61"/>
        <v>6.312888294106747</v>
      </c>
      <c r="Q59" s="173">
        <f t="shared" si="61"/>
        <v>5.7121533209661113</v>
      </c>
      <c r="S59" s="68">
        <f t="shared" si="26"/>
        <v>-8.736646480686403</v>
      </c>
      <c r="T59" s="69">
        <f t="shared" si="27"/>
        <v>35.212561873912321</v>
      </c>
      <c r="U59" s="69">
        <f t="shared" si="28"/>
        <v>26.475915393225911</v>
      </c>
      <c r="W59" t="str">
        <f t="shared" si="29"/>
        <v>52 Skilled metal, electrical and electronic trades</v>
      </c>
      <c r="X59" s="173">
        <f t="shared" ref="X59:AB59" si="62">X22/X$35*100</f>
        <v>0.1585104251146254</v>
      </c>
      <c r="Y59" s="173">
        <f t="shared" si="62"/>
        <v>0.24638896877795949</v>
      </c>
      <c r="Z59" s="173">
        <f t="shared" si="62"/>
        <v>0.19545453150894604</v>
      </c>
      <c r="AA59" s="173">
        <f t="shared" si="62"/>
        <v>0.41507070781222311</v>
      </c>
      <c r="AB59" s="173">
        <f t="shared" si="62"/>
        <v>0.54863003543901567</v>
      </c>
      <c r="AD59" s="68">
        <f t="shared" si="31"/>
        <v>211.13279547336973</v>
      </c>
      <c r="AE59" s="69">
        <f t="shared" si="32"/>
        <v>138.21674222612444</v>
      </c>
      <c r="AF59" s="69">
        <f t="shared" si="33"/>
        <v>349.34953769949408</v>
      </c>
    </row>
    <row r="60" spans="1:32" x14ac:dyDescent="0.2">
      <c r="A60" t="str">
        <f t="shared" si="19"/>
        <v>53 Skilled construction and building trades</v>
      </c>
      <c r="B60" s="173">
        <f t="shared" si="52"/>
        <v>3.9236296981926793</v>
      </c>
      <c r="C60" s="173">
        <f t="shared" si="52"/>
        <v>3.9588504534111419</v>
      </c>
      <c r="D60" s="173">
        <f t="shared" si="52"/>
        <v>3.2310672126405793</v>
      </c>
      <c r="E60" s="173">
        <f t="shared" si="52"/>
        <v>3.4450493758534764</v>
      </c>
      <c r="F60" s="173">
        <f t="shared" si="52"/>
        <v>3.3420925147943703</v>
      </c>
      <c r="H60" s="68">
        <f t="shared" si="21"/>
        <v>13.526006669210993</v>
      </c>
      <c r="I60" s="69">
        <f t="shared" si="22"/>
        <v>47.00319062793848</v>
      </c>
      <c r="J60" s="69">
        <f t="shared" si="23"/>
        <v>60.529197297149473</v>
      </c>
      <c r="L60" t="str">
        <f t="shared" si="24"/>
        <v>53 Skilled construction and building trades</v>
      </c>
      <c r="M60" s="173">
        <f t="shared" ref="M60:Q60" si="63">M23/M$35*100</f>
        <v>7.4690930405390414</v>
      </c>
      <c r="N60" s="173">
        <f t="shared" si="63"/>
        <v>7.7111724927184362</v>
      </c>
      <c r="O60" s="173">
        <f t="shared" si="63"/>
        <v>6.2895221243209978</v>
      </c>
      <c r="P60" s="173">
        <f t="shared" si="63"/>
        <v>6.729983594226872</v>
      </c>
      <c r="Q60" s="173">
        <f t="shared" si="63"/>
        <v>6.534494304855655</v>
      </c>
      <c r="S60" s="68">
        <f t="shared" si="26"/>
        <v>12.904583993750778</v>
      </c>
      <c r="T60" s="69">
        <f t="shared" si="27"/>
        <v>46.565491524812103</v>
      </c>
      <c r="U60" s="69">
        <f t="shared" si="28"/>
        <v>59.470075518562879</v>
      </c>
      <c r="W60" t="str">
        <f t="shared" si="29"/>
        <v>53 Skilled construction and building trades</v>
      </c>
      <c r="X60" s="173">
        <f t="shared" ref="X60:AB60" si="64">X23/X$35*100</f>
        <v>0.1100039741492522</v>
      </c>
      <c r="Y60" s="173">
        <f t="shared" si="64"/>
        <v>0.13153260953567109</v>
      </c>
      <c r="Z60" s="173">
        <f t="shared" si="64"/>
        <v>0.154091130066909</v>
      </c>
      <c r="AA60" s="173">
        <f t="shared" si="64"/>
        <v>0.16802201333065303</v>
      </c>
      <c r="AB60" s="173">
        <f t="shared" si="64"/>
        <v>0.19329402066835644</v>
      </c>
      <c r="AD60" s="68">
        <f t="shared" si="31"/>
        <v>39.044154171599395</v>
      </c>
      <c r="AE60" s="69">
        <f t="shared" si="32"/>
        <v>64.97689953222114</v>
      </c>
      <c r="AF60" s="69">
        <f t="shared" si="33"/>
        <v>104.02105370382053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2.1571284186751294</v>
      </c>
      <c r="C61" s="173">
        <f t="shared" si="52"/>
        <v>1.9243052667065177</v>
      </c>
      <c r="D61" s="173">
        <f t="shared" si="52"/>
        <v>1.9000483080650661</v>
      </c>
      <c r="E61" s="173">
        <f t="shared" si="52"/>
        <v>1.8433202132930289</v>
      </c>
      <c r="F61" s="173">
        <f t="shared" si="52"/>
        <v>1.6725647833628201</v>
      </c>
      <c r="H61" s="68">
        <f t="shared" si="21"/>
        <v>-3.3857489540486543</v>
      </c>
      <c r="I61" s="69">
        <f t="shared" si="22"/>
        <v>44.166701663027133</v>
      </c>
      <c r="J61" s="69">
        <f t="shared" si="23"/>
        <v>40.780952708978482</v>
      </c>
      <c r="L61" t="str">
        <f t="shared" si="24"/>
        <v>54 Textiles, printing and other skilled trades</v>
      </c>
      <c r="M61" s="173">
        <f t="shared" ref="M61:Q61" si="65">M24/M$35*100</f>
        <v>2.4785770737367518</v>
      </c>
      <c r="N61" s="173">
        <f t="shared" si="65"/>
        <v>2.2213820818200545</v>
      </c>
      <c r="O61" s="173">
        <f t="shared" si="65"/>
        <v>2.0401486022010498</v>
      </c>
      <c r="P61" s="173">
        <f t="shared" si="65"/>
        <v>1.9393171919996091</v>
      </c>
      <c r="Q61" s="173">
        <f t="shared" si="65"/>
        <v>1.7349869369339663</v>
      </c>
      <c r="S61" s="68">
        <f t="shared" si="26"/>
        <v>-7.5830466315322491</v>
      </c>
      <c r="T61" s="69">
        <f t="shared" si="27"/>
        <v>30.458966177795755</v>
      </c>
      <c r="U61" s="69">
        <f t="shared" si="28"/>
        <v>22.875919546263507</v>
      </c>
      <c r="W61" t="str">
        <f t="shared" si="29"/>
        <v>54 Textiles, printing and other skilled trades</v>
      </c>
      <c r="X61" s="173">
        <f t="shared" ref="X61:AB61" si="66">X24/X$35*100</f>
        <v>1.8113668801872225</v>
      </c>
      <c r="Y61" s="173">
        <f t="shared" si="66"/>
        <v>1.6212909242340312</v>
      </c>
      <c r="Z61" s="173">
        <f t="shared" si="66"/>
        <v>1.7590996046620431</v>
      </c>
      <c r="AA61" s="173">
        <f t="shared" si="66"/>
        <v>1.7475542998748976</v>
      </c>
      <c r="AB61" s="173">
        <f t="shared" si="66"/>
        <v>1.6109952203532847</v>
      </c>
      <c r="AD61" s="68">
        <f t="shared" si="31"/>
        <v>1.5116240187323717</v>
      </c>
      <c r="AE61" s="69">
        <f t="shared" si="32"/>
        <v>60.160776527798312</v>
      </c>
      <c r="AF61" s="69">
        <f t="shared" si="33"/>
        <v>61.672400546530682</v>
      </c>
    </row>
    <row r="62" spans="1:32" x14ac:dyDescent="0.2">
      <c r="A62" t="str">
        <f t="shared" si="19"/>
        <v>61 Caring personal service occupations</v>
      </c>
      <c r="B62" s="173">
        <f t="shared" si="52"/>
        <v>8.0655471625624369</v>
      </c>
      <c r="C62" s="173">
        <f t="shared" si="52"/>
        <v>7.7692820899939328</v>
      </c>
      <c r="D62" s="173">
        <f t="shared" si="52"/>
        <v>7.4593219642683577</v>
      </c>
      <c r="E62" s="173">
        <f t="shared" si="52"/>
        <v>7.8735565191826717</v>
      </c>
      <c r="F62" s="173">
        <f t="shared" si="52"/>
        <v>8.2245732285064683</v>
      </c>
      <c r="H62" s="68">
        <f t="shared" si="21"/>
        <v>21.014359092189068</v>
      </c>
      <c r="I62" s="69">
        <f t="shared" si="22"/>
        <v>63.229413739011974</v>
      </c>
      <c r="J62" s="69">
        <f t="shared" si="23"/>
        <v>84.243772831201042</v>
      </c>
      <c r="L62" t="str">
        <f t="shared" si="24"/>
        <v>61 Caring personal service occupations</v>
      </c>
      <c r="M62" s="173">
        <f t="shared" ref="M62:Q62" si="67">M25/M$35*100</f>
        <v>1.5712488174205053</v>
      </c>
      <c r="N62" s="173">
        <f t="shared" si="67"/>
        <v>1.4687246108359979</v>
      </c>
      <c r="O62" s="173">
        <f t="shared" si="67"/>
        <v>1.485370933011666</v>
      </c>
      <c r="P62" s="173">
        <f t="shared" si="67"/>
        <v>1.7964199241474459</v>
      </c>
      <c r="Q62" s="173">
        <f t="shared" si="67"/>
        <v>2.0601921516380699</v>
      </c>
      <c r="S62" s="68">
        <f t="shared" si="26"/>
        <v>50.726650295848252</v>
      </c>
      <c r="T62" s="69">
        <f t="shared" si="27"/>
        <v>57.936365438672652</v>
      </c>
      <c r="U62" s="69">
        <f t="shared" si="28"/>
        <v>108.66301573452091</v>
      </c>
      <c r="W62" t="str">
        <f t="shared" si="29"/>
        <v>61 Caring personal service occupations</v>
      </c>
      <c r="X62" s="173">
        <f t="shared" ref="X62:AB62" si="68">X25/X$35*100</f>
        <v>15.051044074301871</v>
      </c>
      <c r="Y62" s="173">
        <f t="shared" si="68"/>
        <v>14.195765695008786</v>
      </c>
      <c r="Z62" s="173">
        <f t="shared" si="68"/>
        <v>13.469449617758475</v>
      </c>
      <c r="AA62" s="173">
        <f t="shared" si="68"/>
        <v>13.936065410937735</v>
      </c>
      <c r="AB62" s="173">
        <f t="shared" si="68"/>
        <v>14.304758345709256</v>
      </c>
      <c r="AD62" s="68">
        <f t="shared" si="31"/>
        <v>17.717933692925524</v>
      </c>
      <c r="AE62" s="69">
        <f t="shared" si="32"/>
        <v>63.816650136810196</v>
      </c>
      <c r="AF62" s="69">
        <f t="shared" si="33"/>
        <v>81.534583829735709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2.1617161173872086</v>
      </c>
      <c r="C63" s="173">
        <f t="shared" si="52"/>
        <v>2.3196990543320188</v>
      </c>
      <c r="D63" s="173">
        <f t="shared" si="52"/>
        <v>2.0733640619730478</v>
      </c>
      <c r="E63" s="173">
        <f t="shared" si="52"/>
        <v>2.1594284043835668</v>
      </c>
      <c r="F63" s="173">
        <f t="shared" si="52"/>
        <v>2.2294240743070746</v>
      </c>
      <c r="H63" s="68">
        <f t="shared" si="21"/>
        <v>18.015759630197806</v>
      </c>
      <c r="I63" s="69">
        <f t="shared" si="22"/>
        <v>56.812921120862626</v>
      </c>
      <c r="J63" s="69">
        <f t="shared" si="23"/>
        <v>74.828680751060432</v>
      </c>
      <c r="L63" t="str">
        <f t="shared" si="24"/>
        <v>62 Leisure, travel and related personal service occupations</v>
      </c>
      <c r="M63" s="173">
        <f t="shared" ref="M63:Q63" si="69">M26/M$35*100</f>
        <v>1.0819432360838974</v>
      </c>
      <c r="N63" s="173">
        <f t="shared" si="69"/>
        <v>1.2532180906163626</v>
      </c>
      <c r="O63" s="173">
        <f t="shared" si="69"/>
        <v>1.2547341784617685</v>
      </c>
      <c r="P63" s="173">
        <f t="shared" si="69"/>
        <v>1.3045134393966404</v>
      </c>
      <c r="Q63" s="173">
        <f t="shared" si="69"/>
        <v>1.4142033740907467</v>
      </c>
      <c r="S63" s="68">
        <f t="shared" si="26"/>
        <v>22.483441683405022</v>
      </c>
      <c r="T63" s="69">
        <f t="shared" si="27"/>
        <v>48.729481535998062</v>
      </c>
      <c r="U63" s="69">
        <f t="shared" si="28"/>
        <v>71.212923219403081</v>
      </c>
      <c r="W63" t="str">
        <f t="shared" si="29"/>
        <v>62 Leisure, travel and related personal service occupations</v>
      </c>
      <c r="X63" s="173">
        <f t="shared" ref="X63:AB63" si="70">X26/X$35*100</f>
        <v>3.3231580048494083</v>
      </c>
      <c r="Y63" s="173">
        <f t="shared" si="70"/>
        <v>3.4074952455501815</v>
      </c>
      <c r="Z63" s="173">
        <f t="shared" si="70"/>
        <v>2.8969513453508231</v>
      </c>
      <c r="AA63" s="173">
        <f t="shared" si="70"/>
        <v>3.0122855840562948</v>
      </c>
      <c r="AB63" s="173">
        <f t="shared" si="70"/>
        <v>3.0335101142325982</v>
      </c>
      <c r="AD63" s="68">
        <f t="shared" si="31"/>
        <v>16.068988830239686</v>
      </c>
      <c r="AE63" s="69">
        <f t="shared" si="32"/>
        <v>60.335240739767158</v>
      </c>
      <c r="AF63" s="69">
        <f t="shared" si="33"/>
        <v>76.404229570006848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8.6654922160061348E-2</v>
      </c>
      <c r="C64" s="173">
        <f t="shared" si="52"/>
        <v>6.7100880565195406E-2</v>
      </c>
      <c r="D64" s="173">
        <f t="shared" si="52"/>
        <v>9.0251509086112278E-2</v>
      </c>
      <c r="E64" s="173">
        <f t="shared" si="52"/>
        <v>6.5935036268864031E-2</v>
      </c>
      <c r="F64" s="173">
        <f t="shared" si="52"/>
        <v>6.4537880801274608E-2</v>
      </c>
      <c r="H64" s="68">
        <f t="shared" si="21"/>
        <v>-21.515641235530268</v>
      </c>
      <c r="I64" s="69">
        <f t="shared" si="22"/>
        <v>36.870114789888781</v>
      </c>
      <c r="J64" s="69">
        <f t="shared" si="23"/>
        <v>15.354473554358513</v>
      </c>
      <c r="L64" t="str">
        <f t="shared" si="24"/>
        <v>63 Community and civil enforcement occupations</v>
      </c>
      <c r="M64" s="173">
        <f t="shared" ref="M64:Q64" si="71">M27/M$35*100</f>
        <v>0.12893199462511692</v>
      </c>
      <c r="N64" s="173">
        <f t="shared" si="71"/>
        <v>8.806797740183285E-2</v>
      </c>
      <c r="O64" s="173">
        <f t="shared" si="71"/>
        <v>0.14038170105537323</v>
      </c>
      <c r="P64" s="173">
        <f t="shared" si="71"/>
        <v>8.3935717372451452E-2</v>
      </c>
      <c r="Q64" s="173">
        <f t="shared" si="71"/>
        <v>8.7145208123051182E-2</v>
      </c>
      <c r="S64" s="68">
        <f t="shared" si="26"/>
        <v>-32.539391989271763</v>
      </c>
      <c r="T64" s="69">
        <f t="shared" si="27"/>
        <v>26.355558917560241</v>
      </c>
      <c r="U64" s="69">
        <f t="shared" si="28"/>
        <v>-6.1838330717115193</v>
      </c>
      <c r="W64" t="str">
        <f t="shared" si="29"/>
        <v>63 Community and civil enforcement occupations</v>
      </c>
      <c r="X64" s="173">
        <f t="shared" ref="X64:AB64" si="72">X27/X$35*100</f>
        <v>4.1180208273079513E-2</v>
      </c>
      <c r="Y64" s="173">
        <f t="shared" si="72"/>
        <v>4.5714724735153263E-2</v>
      </c>
      <c r="Z64" s="173">
        <f t="shared" si="72"/>
        <v>3.9817742312191498E-2</v>
      </c>
      <c r="AA64" s="173">
        <f t="shared" si="72"/>
        <v>4.7977682909833064E-2</v>
      </c>
      <c r="AB64" s="173">
        <f t="shared" si="72"/>
        <v>4.2239334782210668E-2</v>
      </c>
      <c r="AD64" s="68">
        <f t="shared" si="31"/>
        <v>17.585127179368921</v>
      </c>
      <c r="AE64" s="69">
        <f t="shared" si="32"/>
        <v>74.164790924497055</v>
      </c>
      <c r="AF64" s="69">
        <f t="shared" si="33"/>
        <v>91.749918103865994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7.6307008047234541</v>
      </c>
      <c r="C65" s="173">
        <f t="shared" si="73"/>
        <v>6.8290183663140072</v>
      </c>
      <c r="D65" s="173">
        <f t="shared" si="73"/>
        <v>6.9236928301437892</v>
      </c>
      <c r="E65" s="173">
        <f t="shared" si="73"/>
        <v>6.2581359469763536</v>
      </c>
      <c r="F65" s="173">
        <f t="shared" si="73"/>
        <v>5.6022199268466633</v>
      </c>
      <c r="H65" s="68">
        <f t="shared" si="21"/>
        <v>-11.193399023678282</v>
      </c>
      <c r="I65" s="69">
        <f t="shared" si="22"/>
        <v>43.241372659164576</v>
      </c>
      <c r="J65" s="69">
        <f t="shared" si="23"/>
        <v>32.047973635486294</v>
      </c>
      <c r="L65" t="str">
        <f t="shared" si="24"/>
        <v>71 Sales occupations</v>
      </c>
      <c r="M65" s="173">
        <f t="shared" ref="M65:Q65" si="74">M28/M$35*100</f>
        <v>5.488241639790119</v>
      </c>
      <c r="N65" s="173">
        <f t="shared" si="74"/>
        <v>5.1988955748569046</v>
      </c>
      <c r="O65" s="173">
        <f t="shared" si="74"/>
        <v>5.314907707564112</v>
      </c>
      <c r="P65" s="173">
        <f t="shared" si="74"/>
        <v>4.8803066065724998</v>
      </c>
      <c r="Q65" s="173">
        <f t="shared" si="74"/>
        <v>4.5758052658116473</v>
      </c>
      <c r="S65" s="68">
        <f t="shared" si="26"/>
        <v>-6.4402513194275937</v>
      </c>
      <c r="T65" s="69">
        <f t="shared" si="27"/>
        <v>31.78428990051173</v>
      </c>
      <c r="U65" s="69">
        <f t="shared" si="28"/>
        <v>25.344038581084131</v>
      </c>
      <c r="W65" t="str">
        <f t="shared" si="29"/>
        <v>71 Sales occupations</v>
      </c>
      <c r="X65" s="173">
        <f t="shared" ref="X65:AB65" si="75">X28/X$35*100</f>
        <v>9.9352056310785706</v>
      </c>
      <c r="Y65" s="173">
        <f t="shared" si="75"/>
        <v>8.4917216156874691</v>
      </c>
      <c r="Z65" s="173">
        <f t="shared" si="75"/>
        <v>8.5422203177562341</v>
      </c>
      <c r="AA65" s="173">
        <f t="shared" si="75"/>
        <v>7.6326488441101166</v>
      </c>
      <c r="AB65" s="173">
        <f t="shared" si="75"/>
        <v>6.6146153430746022</v>
      </c>
      <c r="AD65" s="68">
        <f t="shared" si="31"/>
        <v>-14.168682205445856</v>
      </c>
      <c r="AE65" s="69">
        <f t="shared" si="32"/>
        <v>50.413055039969414</v>
      </c>
      <c r="AF65" s="69">
        <f t="shared" si="33"/>
        <v>36.244372834523553</v>
      </c>
    </row>
    <row r="66" spans="1:32" x14ac:dyDescent="0.2">
      <c r="A66" t="str">
        <f t="shared" si="19"/>
        <v>72 Customer service occupations</v>
      </c>
      <c r="B66" s="173">
        <f t="shared" si="73"/>
        <v>1.4746760263390426</v>
      </c>
      <c r="C66" s="173">
        <f t="shared" si="73"/>
        <v>1.5317196136624198</v>
      </c>
      <c r="D66" s="173">
        <f t="shared" si="73"/>
        <v>1.6042415555745568</v>
      </c>
      <c r="E66" s="173">
        <f t="shared" si="73"/>
        <v>1.9903401558430087</v>
      </c>
      <c r="F66" s="173">
        <f t="shared" si="73"/>
        <v>2.150924160089851</v>
      </c>
      <c r="H66" s="68">
        <f t="shared" si="21"/>
        <v>47.156083936366329</v>
      </c>
      <c r="I66" s="69">
        <f t="shared" si="22"/>
        <v>61.426469364870151</v>
      </c>
      <c r="J66" s="69">
        <f t="shared" si="23"/>
        <v>108.58255330123647</v>
      </c>
      <c r="L66" t="str">
        <f t="shared" si="24"/>
        <v>72 Customer service occupations</v>
      </c>
      <c r="M66" s="173">
        <f t="shared" ref="M66:Q66" si="76">M29/M$35*100</f>
        <v>1.096853054461812</v>
      </c>
      <c r="N66" s="173">
        <f t="shared" si="76"/>
        <v>0.96646560453009078</v>
      </c>
      <c r="O66" s="173">
        <f t="shared" si="76"/>
        <v>1.1551055795215688</v>
      </c>
      <c r="P66" s="173">
        <f t="shared" si="76"/>
        <v>1.5371592600348245</v>
      </c>
      <c r="Q66" s="173">
        <f t="shared" si="76"/>
        <v>1.7391139906448334</v>
      </c>
      <c r="S66" s="68">
        <f t="shared" si="26"/>
        <v>63.615184908169553</v>
      </c>
      <c r="T66" s="69">
        <f t="shared" si="27"/>
        <v>49.693097074414091</v>
      </c>
      <c r="U66" s="69">
        <f t="shared" si="28"/>
        <v>113.30828198258362</v>
      </c>
      <c r="W66" t="str">
        <f t="shared" si="29"/>
        <v>72 Customer service occupations</v>
      </c>
      <c r="X66" s="173">
        <f t="shared" ref="X66:AB66" si="77">X29/X$35*100</f>
        <v>1.8810757731580252</v>
      </c>
      <c r="Y66" s="173">
        <f t="shared" si="77"/>
        <v>2.1082710750806131</v>
      </c>
      <c r="Z66" s="173">
        <f t="shared" si="77"/>
        <v>2.0560973769111981</v>
      </c>
      <c r="AA66" s="173">
        <f t="shared" si="77"/>
        <v>2.4424302425880002</v>
      </c>
      <c r="AB66" s="173">
        <f t="shared" si="77"/>
        <v>2.5571096363200705</v>
      </c>
      <c r="AD66" s="68">
        <f t="shared" si="31"/>
        <v>37.853445317602564</v>
      </c>
      <c r="AE66" s="69">
        <f t="shared" si="32"/>
        <v>68.058139125236451</v>
      </c>
      <c r="AF66" s="69">
        <f t="shared" si="33"/>
        <v>105.91158444283901</v>
      </c>
    </row>
    <row r="67" spans="1:32" x14ac:dyDescent="0.2">
      <c r="A67" t="str">
        <f t="shared" si="19"/>
        <v>81 Process, plant and machine operatives</v>
      </c>
      <c r="B67" s="173">
        <f t="shared" si="73"/>
        <v>2.5505568402913776</v>
      </c>
      <c r="C67" s="173">
        <f t="shared" si="73"/>
        <v>2.3002904975893603</v>
      </c>
      <c r="D67" s="173">
        <f t="shared" si="73"/>
        <v>2.0442126718202238</v>
      </c>
      <c r="E67" s="173">
        <f t="shared" si="73"/>
        <v>2.3936601756554756</v>
      </c>
      <c r="F67" s="173">
        <f t="shared" si="73"/>
        <v>2.2838554481464759</v>
      </c>
      <c r="H67" s="68">
        <f t="shared" si="21"/>
        <v>22.621160710297037</v>
      </c>
      <c r="I67" s="69">
        <f t="shared" si="22"/>
        <v>46.193227974528263</v>
      </c>
      <c r="J67" s="69">
        <f t="shared" si="23"/>
        <v>68.814388684825303</v>
      </c>
      <c r="L67" t="str">
        <f t="shared" si="24"/>
        <v>81 Process, plant and machine operatives</v>
      </c>
      <c r="M67" s="173">
        <f t="shared" ref="M67:Q67" si="78">M30/M$35*100</f>
        <v>3.9109610076890164</v>
      </c>
      <c r="N67" s="173">
        <f t="shared" si="78"/>
        <v>3.5306575329941823</v>
      </c>
      <c r="O67" s="173">
        <f t="shared" si="78"/>
        <v>3.1605686615544388</v>
      </c>
      <c r="P67" s="173">
        <f t="shared" si="78"/>
        <v>3.6390073653534492</v>
      </c>
      <c r="Q67" s="173">
        <f t="shared" si="78"/>
        <v>3.3732480132928027</v>
      </c>
      <c r="S67" s="68">
        <f t="shared" si="26"/>
        <v>15.984587952081208</v>
      </c>
      <c r="T67" s="69">
        <f t="shared" si="27"/>
        <v>41.080329908757371</v>
      </c>
      <c r="U67" s="69">
        <f t="shared" si="28"/>
        <v>57.064917860838584</v>
      </c>
      <c r="W67" t="str">
        <f t="shared" si="29"/>
        <v>81 Process, plant and machine operatives</v>
      </c>
      <c r="X67" s="173">
        <f t="shared" ref="X67:AB67" si="79">X30/X$35*100</f>
        <v>1.0872580195369499</v>
      </c>
      <c r="Y67" s="173">
        <f t="shared" si="79"/>
        <v>1.0453327248310336</v>
      </c>
      <c r="Z67" s="173">
        <f t="shared" si="79"/>
        <v>0.921096333916544</v>
      </c>
      <c r="AA67" s="173">
        <f t="shared" si="79"/>
        <v>1.1513105439170437</v>
      </c>
      <c r="AB67" s="173">
        <f t="shared" si="79"/>
        <v>1.2093423090660187</v>
      </c>
      <c r="AD67" s="68">
        <f t="shared" si="31"/>
        <v>45.5312126548245</v>
      </c>
      <c r="AE67" s="69">
        <f t="shared" si="32"/>
        <v>63.843416489205985</v>
      </c>
      <c r="AF67" s="69">
        <f t="shared" si="33"/>
        <v>109.37462914403049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2.7088195443390548</v>
      </c>
      <c r="C68" s="173">
        <f t="shared" si="73"/>
        <v>2.6708679072693355</v>
      </c>
      <c r="D68" s="173">
        <f t="shared" si="73"/>
        <v>2.4363602834053788</v>
      </c>
      <c r="E68" s="173">
        <f t="shared" si="73"/>
        <v>2.5020502716892428</v>
      </c>
      <c r="F68" s="173">
        <f t="shared" si="73"/>
        <v>2.4497489244235395</v>
      </c>
      <c r="H68" s="68">
        <f t="shared" si="21"/>
        <v>10.357778778847635</v>
      </c>
      <c r="I68" s="69">
        <f t="shared" si="22"/>
        <v>57.071560191958916</v>
      </c>
      <c r="J68" s="69">
        <f t="shared" si="23"/>
        <v>67.429338970806555</v>
      </c>
      <c r="L68" t="str">
        <f t="shared" si="24"/>
        <v>82 Transport and mobile machine drivers and operatives</v>
      </c>
      <c r="M68" s="173">
        <f t="shared" ref="M68:Q68" si="80">M31/M$35*100</f>
        <v>4.8034421357287185</v>
      </c>
      <c r="N68" s="173">
        <f t="shared" si="80"/>
        <v>4.8161632423606306</v>
      </c>
      <c r="O68" s="173">
        <f t="shared" si="80"/>
        <v>4.4212905489867325</v>
      </c>
      <c r="P68" s="173">
        <f t="shared" si="80"/>
        <v>4.4268334814127126</v>
      </c>
      <c r="Q68" s="173">
        <f t="shared" si="80"/>
        <v>4.2940102530472286</v>
      </c>
      <c r="S68" s="68">
        <f t="shared" si="26"/>
        <v>5.5434439722191406</v>
      </c>
      <c r="T68" s="69">
        <f t="shared" si="27"/>
        <v>53.901446535030473</v>
      </c>
      <c r="U68" s="69">
        <f t="shared" si="28"/>
        <v>59.444890507249617</v>
      </c>
      <c r="W68" t="str">
        <f t="shared" si="29"/>
        <v>82 Transport and mobile machine drivers and operatives</v>
      </c>
      <c r="X68" s="173">
        <f t="shared" ref="X68:AB68" si="81">X31/X$35*100</f>
        <v>0.45576942779218932</v>
      </c>
      <c r="Y68" s="173">
        <f t="shared" si="81"/>
        <v>0.48269561545467465</v>
      </c>
      <c r="Z68" s="173">
        <f t="shared" si="81"/>
        <v>0.4394098201354546</v>
      </c>
      <c r="AA68" s="173">
        <f t="shared" si="81"/>
        <v>0.58190002639402594</v>
      </c>
      <c r="AB68" s="173">
        <f t="shared" si="81"/>
        <v>0.6306773675711641</v>
      </c>
      <c r="AD68" s="68">
        <f t="shared" si="31"/>
        <v>59.092403355139098</v>
      </c>
      <c r="AE68" s="69">
        <f t="shared" si="32"/>
        <v>89.162036891225512</v>
      </c>
      <c r="AF68" s="69">
        <f t="shared" si="33"/>
        <v>148.2544402463646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1.7393497259593382</v>
      </c>
      <c r="C69" s="173">
        <f t="shared" si="73"/>
        <v>1.4619201271165789</v>
      </c>
      <c r="D69" s="173">
        <f t="shared" si="73"/>
        <v>1.3354915964650316</v>
      </c>
      <c r="E69" s="173">
        <f t="shared" si="73"/>
        <v>1.1477729009677515</v>
      </c>
      <c r="F69" s="173">
        <f t="shared" si="73"/>
        <v>1.096647752784278</v>
      </c>
      <c r="H69" s="68">
        <f t="shared" si="21"/>
        <v>-9.8742525312869152</v>
      </c>
      <c r="I69" s="69">
        <f t="shared" si="22"/>
        <v>35.288057706385025</v>
      </c>
      <c r="J69" s="69">
        <f t="shared" si="23"/>
        <v>25.413805175098116</v>
      </c>
      <c r="L69" t="str">
        <f t="shared" si="24"/>
        <v>91 Elementary trades and related occupations</v>
      </c>
      <c r="M69" s="173">
        <f t="shared" ref="M69:Q70" si="82">M32/M$35*100</f>
        <v>2.5122124219625319</v>
      </c>
      <c r="N69" s="173">
        <f t="shared" si="82"/>
        <v>2.166013147829764</v>
      </c>
      <c r="O69" s="173">
        <f t="shared" si="82"/>
        <v>2.0147426634262828</v>
      </c>
      <c r="P69" s="173">
        <f t="shared" si="82"/>
        <v>1.7130226944351197</v>
      </c>
      <c r="Q69" s="173">
        <f t="shared" si="82"/>
        <v>1.6481078841860404</v>
      </c>
      <c r="S69" s="68">
        <f t="shared" si="26"/>
        <v>-11.10378005696338</v>
      </c>
      <c r="T69" s="69">
        <f t="shared" si="27"/>
        <v>28.748714505595913</v>
      </c>
      <c r="U69" s="69">
        <f t="shared" si="28"/>
        <v>17.644934448632533</v>
      </c>
      <c r="W69" t="str">
        <f t="shared" si="29"/>
        <v>91 Elementary trades and related occupations</v>
      </c>
      <c r="X69" s="173">
        <f t="shared" ref="X69:AB70" si="83">X32/X$35*100</f>
        <v>0.90803128488902374</v>
      </c>
      <c r="Y69" s="173">
        <f t="shared" si="83"/>
        <v>0.74375474746776038</v>
      </c>
      <c r="Z69" s="173">
        <f t="shared" si="83"/>
        <v>0.65212716983234487</v>
      </c>
      <c r="AA69" s="173">
        <f t="shared" si="83"/>
        <v>0.58388366705482164</v>
      </c>
      <c r="AB69" s="173">
        <f t="shared" si="83"/>
        <v>0.55271971818213039</v>
      </c>
      <c r="AD69" s="68">
        <f t="shared" si="31"/>
        <v>-6.0526318187201484</v>
      </c>
      <c r="AE69" s="69">
        <f t="shared" si="32"/>
        <v>55.613661567081387</v>
      </c>
      <c r="AF69" s="69">
        <f t="shared" si="33"/>
        <v>49.561029748361243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9.3225845566999954</v>
      </c>
      <c r="C70" s="173">
        <f t="shared" si="73"/>
        <v>8.9690340890121014</v>
      </c>
      <c r="D70" s="173">
        <f t="shared" si="73"/>
        <v>8.5362770008488873</v>
      </c>
      <c r="E70" s="173">
        <f t="shared" si="73"/>
        <v>8.6616554918692579</v>
      </c>
      <c r="F70" s="173">
        <f t="shared" si="73"/>
        <v>7.9077170236981731</v>
      </c>
      <c r="H70" s="68">
        <f t="shared" si="21"/>
        <v>1.6729691719446944</v>
      </c>
      <c r="I70" s="69">
        <f t="shared" si="22"/>
        <v>50.093001978694055</v>
      </c>
      <c r="J70" s="69">
        <f t="shared" si="23"/>
        <v>51.765971150638748</v>
      </c>
      <c r="L70" t="str">
        <f t="shared" si="24"/>
        <v>92 Elementary administration and service occupations</v>
      </c>
      <c r="M70" s="173">
        <f t="shared" si="82"/>
        <v>8.7992646096099936</v>
      </c>
      <c r="N70" s="173">
        <f t="shared" si="82"/>
        <v>7.888979287937488</v>
      </c>
      <c r="O70" s="173">
        <f t="shared" si="82"/>
        <v>8.1273681165510379</v>
      </c>
      <c r="P70" s="173">
        <f t="shared" si="82"/>
        <v>8.5665893562691213</v>
      </c>
      <c r="Q70" s="173">
        <f t="shared" si="82"/>
        <v>7.7206629993365308</v>
      </c>
      <c r="S70" s="68">
        <f t="shared" si="26"/>
        <v>3.2337980452159689</v>
      </c>
      <c r="T70" s="69">
        <f t="shared" si="27"/>
        <v>41.597691387293629</v>
      </c>
      <c r="U70" s="69">
        <f t="shared" si="28"/>
        <v>44.831489432509599</v>
      </c>
      <c r="W70" t="str">
        <f t="shared" si="29"/>
        <v>92 Elementary administration and service occupations</v>
      </c>
      <c r="X70" s="173">
        <f t="shared" si="83"/>
        <v>9.8854859942330187</v>
      </c>
      <c r="Y70" s="173">
        <f t="shared" si="83"/>
        <v>10.070675411162403</v>
      </c>
      <c r="Z70" s="173">
        <f t="shared" si="83"/>
        <v>8.9476621261064953</v>
      </c>
      <c r="AA70" s="173">
        <f t="shared" si="83"/>
        <v>8.756492802725715</v>
      </c>
      <c r="AB70" s="173">
        <f t="shared" si="83"/>
        <v>8.0922161779286501</v>
      </c>
      <c r="AD70" s="68">
        <f t="shared" si="31"/>
        <v>0.24664683677758939</v>
      </c>
      <c r="AE70" s="69">
        <f t="shared" si="32"/>
        <v>57.856217695802705</v>
      </c>
      <c r="AF70" s="69">
        <f t="shared" si="33"/>
        <v>58.102864532580291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9.7546391391478977</v>
      </c>
      <c r="I72" s="67">
        <f>IF(D35&gt;0,I35/D35*100,0)</f>
        <v>51.022556516965167</v>
      </c>
      <c r="J72" s="67">
        <f>IF(D35&gt;0,(J35/D35)*100,0)</f>
        <v>60.777195656113101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8.6718949985587646</v>
      </c>
      <c r="T72" s="67">
        <f t="shared" ref="T72" si="85">IF(O35&gt;0,T35/O35*100,0)</f>
        <v>42.205711601713951</v>
      </c>
      <c r="U72" s="67">
        <f t="shared" ref="U72" si="86">IF(O35&gt;0,(U35/O35)*100,0)</f>
        <v>50.877606600272721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10.843940083692235</v>
      </c>
      <c r="AE72" s="67">
        <f t="shared" ref="AE72" si="88">IF(Z35&gt;0,AE35/Z35*100,0)</f>
        <v>59.892793846402746</v>
      </c>
      <c r="AF72" s="67">
        <f t="shared" ref="AF72" si="89">IF(Z35&gt;0,(AF35/Z35)*100,0)</f>
        <v>70.736733930094971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Dorset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Dorset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Dorset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5.0076147955925965</v>
      </c>
      <c r="C82" s="18">
        <f t="shared" ref="B82:E107" si="96">IF(AND(D$6-C$6 &lt;&gt; 0,C8&lt;&gt;0,D8&lt;&gt;0),(EXP(LN(D8/C8)/(D$6-C$6))-1)*100,0)</f>
        <v>3.205746801866316</v>
      </c>
      <c r="D82" s="18">
        <f t="shared" si="96"/>
        <v>-1.3313214048099598</v>
      </c>
      <c r="E82" s="18">
        <f t="shared" si="96"/>
        <v>0.99123213784404474</v>
      </c>
      <c r="F82" s="18">
        <f t="shared" ref="F82:F107" si="97">IF(AND(F$6-D$6 &lt;&gt; 0,D8&lt;&gt;0,F8&lt;&gt;0),(EXP(LN(F8/D8)/(F$6-D$6))-1)*100,0)</f>
        <v>0.21103582662078679</v>
      </c>
      <c r="H82" s="18">
        <f t="shared" ref="H82:H107" si="98">IF($F$6-$D$6 &lt;&gt; 0,(EXP(LN(1+(H45/100))/($F$6-$D$6))-1)*100,0)</f>
        <v>0.21103582662078679</v>
      </c>
      <c r="I82" s="18">
        <f t="shared" ref="I82:I107" si="99">IF(D8&gt;0,((1+(I8/D8))^(1/($F$6-$D$6))-1)*100,0)</f>
        <v>2.7209497556088147</v>
      </c>
      <c r="J82" s="18">
        <f t="shared" ref="J82:J107" si="100">IF($F$6-$D$6 &lt;&gt; 0,(EXP(LN(1+(J45/100))/($F$6-$D$6))-1)*100,0)</f>
        <v>2.8665766988258401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3.6114435952157908</v>
      </c>
      <c r="N82" s="18">
        <f t="shared" si="102"/>
        <v>1.1786229422895644</v>
      </c>
      <c r="O82" s="18">
        <f t="shared" si="102"/>
        <v>-1.8573627211813881</v>
      </c>
      <c r="P82" s="18">
        <f t="shared" si="102"/>
        <v>0.62259209420654216</v>
      </c>
      <c r="Q82" s="18">
        <f t="shared" ref="Q82:Q107" si="103">IF(AND(Q$6-O$6 &lt;&gt; 0,O8&lt;&gt;0,Q8&lt;&gt;0),(EXP(LN(Q8/O8)/(Q$6-O$6))-1)*100,0)</f>
        <v>-0.21094530158174418</v>
      </c>
      <c r="S82" s="18">
        <f t="shared" ref="S82:S107" si="104">IF($F$6-$D$6 &lt;&gt; 0,(EXP(LN(1+(S45/100))/($F$6-$D$6))-1)*100,0)</f>
        <v>-0.21094530158174418</v>
      </c>
      <c r="T82" s="18">
        <f t="shared" ref="T82:T107" si="105">IF(O8&gt;0,((1+(T8/O8))^(1/($F$6-$D$6))-1)*100,0)</f>
        <v>2.4388222958788619</v>
      </c>
      <c r="U82" s="18">
        <f t="shared" ref="U82:U107" si="106">IF($F$6-$D$6 &lt;&gt; 0,(EXP(LN(1+(U45/100))/($F$6-$D$6))-1)*100,0)</f>
        <v>2.2889551739578184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8.2826528539434499</v>
      </c>
      <c r="Y82" s="18">
        <f t="shared" si="108"/>
        <v>7.4665101898415687</v>
      </c>
      <c r="Z82" s="18">
        <f t="shared" si="108"/>
        <v>-0.32223371593876893</v>
      </c>
      <c r="AA82" s="18">
        <f t="shared" si="108"/>
        <v>1.636412997045289</v>
      </c>
      <c r="AB82" s="18">
        <f t="shared" ref="AB82:AB107" si="109">IF(AND(AB$6-Z$6 &lt;&gt; 0,Z8&lt;&gt;0,AB8&lt;&gt;0),(EXP(LN(AB8/Z8)/(AB$6-Z$6))-1)*100,0)</f>
        <v>0.97929135111536336</v>
      </c>
      <c r="AD82" s="18">
        <f t="shared" ref="AD82:AD107" si="110">IF($F$6-$D$6 &lt;&gt; 0,(EXP(LN(1+(AD45/100))/($F$6-$D$6))-1)*100,0)</f>
        <v>0.97929135111536336</v>
      </c>
      <c r="AE82" s="18">
        <f t="shared" ref="AE82:AE107" si="111">IF(Z8&gt;0,((1+(AE8/Z8))^(1/($F$6-$D$6))-1)*100,0)</f>
        <v>3.249197172083873</v>
      </c>
      <c r="AF82" s="18">
        <f t="shared" ref="AF82:AF107" si="112">IF($F$6-$D$6 &lt;&gt; 0,(EXP(LN(1+(AF45/100))/($F$6-$D$6))-1)*100,0)</f>
        <v>3.8911606820169364</v>
      </c>
    </row>
    <row r="83" spans="1:32" x14ac:dyDescent="0.2">
      <c r="A83" t="str">
        <f t="shared" si="95"/>
        <v>12 Other managers and proprietors</v>
      </c>
      <c r="B83" s="18">
        <f t="shared" si="96"/>
        <v>2.8030576491339554</v>
      </c>
      <c r="C83" s="18">
        <f t="shared" si="96"/>
        <v>1.7101732724662755</v>
      </c>
      <c r="D83" s="18">
        <f t="shared" si="96"/>
        <v>4.2099787617293272</v>
      </c>
      <c r="E83" s="18">
        <f t="shared" si="96"/>
        <v>1.2924357126162578</v>
      </c>
      <c r="F83" s="18">
        <f t="shared" si="97"/>
        <v>2.2557594989037089</v>
      </c>
      <c r="H83" s="18">
        <f t="shared" si="98"/>
        <v>2.2557594989037089</v>
      </c>
      <c r="I83" s="18">
        <f t="shared" si="99"/>
        <v>3.6655102489913993</v>
      </c>
      <c r="J83" s="18">
        <f t="shared" si="100"/>
        <v>5.1151002763221598</v>
      </c>
      <c r="L83" t="str">
        <f t="shared" si="101"/>
        <v>12 Other managers and proprietors</v>
      </c>
      <c r="M83" s="18">
        <f t="shared" si="102"/>
        <v>2.7236022874456589</v>
      </c>
      <c r="N83" s="18">
        <f t="shared" si="102"/>
        <v>-3.0118763335970411</v>
      </c>
      <c r="O83" s="18">
        <f t="shared" si="102"/>
        <v>4.8882129296470733</v>
      </c>
      <c r="P83" s="18">
        <f t="shared" si="102"/>
        <v>1.494087033001823</v>
      </c>
      <c r="Q83" s="18">
        <f t="shared" si="103"/>
        <v>2.6130798697846958</v>
      </c>
      <c r="S83" s="18">
        <f t="shared" si="104"/>
        <v>2.6130798697846958</v>
      </c>
      <c r="T83" s="18">
        <f t="shared" si="105"/>
        <v>3.4878822731225334</v>
      </c>
      <c r="U83" s="18">
        <f t="shared" si="106"/>
        <v>5.2187802814517736</v>
      </c>
      <c r="W83" t="str">
        <f t="shared" si="107"/>
        <v>12 Other managers and proprietors</v>
      </c>
      <c r="X83" s="18">
        <f t="shared" si="108"/>
        <v>2.9272897164599465</v>
      </c>
      <c r="Y83" s="18">
        <f t="shared" si="108"/>
        <v>9.0568434204269632</v>
      </c>
      <c r="Z83" s="18">
        <f t="shared" si="108"/>
        <v>3.2414082640685793</v>
      </c>
      <c r="AA83" s="18">
        <f t="shared" si="108"/>
        <v>0.9835221857902976</v>
      </c>
      <c r="AB83" s="18">
        <f t="shared" si="109"/>
        <v>1.7306102032965676</v>
      </c>
      <c r="AD83" s="18">
        <f t="shared" si="110"/>
        <v>1.7306102032965676</v>
      </c>
      <c r="AE83" s="18">
        <f t="shared" si="111"/>
        <v>3.904464343091063</v>
      </c>
      <c r="AF83" s="18">
        <f t="shared" si="112"/>
        <v>4.9692406090675156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3.914428855085017</v>
      </c>
      <c r="C84" s="18">
        <f t="shared" si="96"/>
        <v>3.2876569384622245</v>
      </c>
      <c r="D84" s="18">
        <f t="shared" si="96"/>
        <v>1.2584778195023238</v>
      </c>
      <c r="E84" s="18">
        <f t="shared" si="96"/>
        <v>1.1800479012463283</v>
      </c>
      <c r="F84" s="18">
        <f t="shared" si="97"/>
        <v>1.2061844552269774</v>
      </c>
      <c r="H84" s="18">
        <f t="shared" si="98"/>
        <v>1.2061844552269774</v>
      </c>
      <c r="I84" s="18">
        <f t="shared" si="99"/>
        <v>2.309849007279885</v>
      </c>
      <c r="J84" s="18">
        <f t="shared" si="100"/>
        <v>3.2067763168312391</v>
      </c>
      <c r="L84" t="str">
        <f t="shared" si="101"/>
        <v>21 Science, research, engineering and technology professionals</v>
      </c>
      <c r="M84" s="18">
        <f t="shared" si="102"/>
        <v>3.9112100559676843</v>
      </c>
      <c r="N84" s="18">
        <f t="shared" si="102"/>
        <v>-0.94579941912960042</v>
      </c>
      <c r="O84" s="18">
        <f t="shared" si="102"/>
        <v>0.5426881957451668</v>
      </c>
      <c r="P84" s="18">
        <f t="shared" si="102"/>
        <v>0.95379365487655576</v>
      </c>
      <c r="Q84" s="18">
        <f t="shared" si="103"/>
        <v>0.81657206770437973</v>
      </c>
      <c r="S84" s="18">
        <f t="shared" si="104"/>
        <v>0.81657206770437973</v>
      </c>
      <c r="T84" s="18">
        <f t="shared" si="105"/>
        <v>1.9914472272897221</v>
      </c>
      <c r="U84" s="18">
        <f t="shared" si="106"/>
        <v>2.6198904002193046</v>
      </c>
      <c r="W84" t="str">
        <f t="shared" si="107"/>
        <v>21 Science, research, engineering and technology professionals</v>
      </c>
      <c r="X84" s="18">
        <f t="shared" si="108"/>
        <v>3.9287315130000389</v>
      </c>
      <c r="Y84" s="18">
        <f t="shared" si="108"/>
        <v>22.090993040302997</v>
      </c>
      <c r="Z84" s="18">
        <f t="shared" si="108"/>
        <v>3.6827492924387917</v>
      </c>
      <c r="AA84" s="18">
        <f t="shared" si="108"/>
        <v>1.8517399133619605</v>
      </c>
      <c r="AB84" s="18">
        <f t="shared" si="109"/>
        <v>2.4584550876967537</v>
      </c>
      <c r="AD84" s="18">
        <f t="shared" si="110"/>
        <v>2.4584550876967537</v>
      </c>
      <c r="AE84" s="18">
        <f t="shared" si="111"/>
        <v>3.3544888877682366</v>
      </c>
      <c r="AF84" s="18">
        <f t="shared" si="112"/>
        <v>5.0032093945281408</v>
      </c>
    </row>
    <row r="85" spans="1:32" x14ac:dyDescent="0.2">
      <c r="A85" t="str">
        <f t="shared" si="95"/>
        <v>22 Health professionals</v>
      </c>
      <c r="B85" s="18">
        <f t="shared" si="96"/>
        <v>3.8290143915681751</v>
      </c>
      <c r="C85" s="18">
        <f t="shared" si="96"/>
        <v>-1.4897988828354469</v>
      </c>
      <c r="D85" s="18">
        <f t="shared" si="96"/>
        <v>2.0892796905530586</v>
      </c>
      <c r="E85" s="18">
        <f t="shared" si="96"/>
        <v>1.3781725003679135</v>
      </c>
      <c r="F85" s="18">
        <f t="shared" si="97"/>
        <v>1.6146561588723962</v>
      </c>
      <c r="H85" s="18">
        <f t="shared" si="98"/>
        <v>1.6146561588723962</v>
      </c>
      <c r="I85" s="18">
        <f t="shared" si="99"/>
        <v>3.2222023883666129</v>
      </c>
      <c r="J85" s="18">
        <f t="shared" si="100"/>
        <v>4.3010110250883304</v>
      </c>
      <c r="L85" t="str">
        <f t="shared" si="101"/>
        <v>22 Health professionals</v>
      </c>
      <c r="M85" s="18">
        <f t="shared" si="102"/>
        <v>2.5171156500130909</v>
      </c>
      <c r="N85" s="18">
        <f t="shared" si="102"/>
        <v>10.661119210677604</v>
      </c>
      <c r="O85" s="18">
        <f t="shared" si="102"/>
        <v>2.0959827466583425</v>
      </c>
      <c r="P85" s="18">
        <f t="shared" si="102"/>
        <v>1.4728703698971835</v>
      </c>
      <c r="Q85" s="18">
        <f t="shared" si="103"/>
        <v>1.6801507918047465</v>
      </c>
      <c r="S85" s="18">
        <f t="shared" si="104"/>
        <v>1.6801507918047465</v>
      </c>
      <c r="T85" s="18">
        <f t="shared" si="105"/>
        <v>2.4809768745862604</v>
      </c>
      <c r="U85" s="18">
        <f t="shared" si="106"/>
        <v>3.7145515390832218</v>
      </c>
      <c r="W85" t="str">
        <f t="shared" si="107"/>
        <v>22 Health professionals</v>
      </c>
      <c r="X85" s="18">
        <f t="shared" si="108"/>
        <v>4.2968061881018205</v>
      </c>
      <c r="Y85" s="18">
        <f t="shared" si="108"/>
        <v>-5.6396871188409747</v>
      </c>
      <c r="Z85" s="18">
        <f t="shared" si="108"/>
        <v>2.0865944343737786</v>
      </c>
      <c r="AA85" s="18">
        <f t="shared" si="108"/>
        <v>1.3400013827403523</v>
      </c>
      <c r="AB85" s="18">
        <f t="shared" si="109"/>
        <v>1.5882570771242666</v>
      </c>
      <c r="AD85" s="18">
        <f t="shared" si="110"/>
        <v>1.5882570771242666</v>
      </c>
      <c r="AE85" s="18">
        <f t="shared" si="111"/>
        <v>3.4993456245456356</v>
      </c>
      <c r="AF85" s="18">
        <f t="shared" si="112"/>
        <v>4.5235268666305117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3.4229919309206824</v>
      </c>
      <c r="C86" s="18">
        <f t="shared" si="96"/>
        <v>0.85830124520822615</v>
      </c>
      <c r="D86" s="18">
        <f t="shared" si="96"/>
        <v>1.0344756204848649</v>
      </c>
      <c r="E86" s="18">
        <f t="shared" si="96"/>
        <v>1.0035929238927821</v>
      </c>
      <c r="F86" s="18">
        <f t="shared" si="97"/>
        <v>1.0138861070856819</v>
      </c>
      <c r="H86" s="18">
        <f t="shared" si="98"/>
        <v>1.0138861070856819</v>
      </c>
      <c r="I86" s="18">
        <f t="shared" si="99"/>
        <v>2.9744595419089359</v>
      </c>
      <c r="J86" s="18">
        <f t="shared" si="100"/>
        <v>3.6637369964084732</v>
      </c>
      <c r="L86" t="str">
        <f t="shared" si="101"/>
        <v>23 Teaching and other educational professionals</v>
      </c>
      <c r="M86" s="18">
        <f t="shared" si="102"/>
        <v>2.2273189149701</v>
      </c>
      <c r="N86" s="18">
        <f t="shared" si="102"/>
        <v>-6.0184755323226984</v>
      </c>
      <c r="O86" s="18">
        <f t="shared" si="102"/>
        <v>1.7913475259264899</v>
      </c>
      <c r="P86" s="18">
        <f t="shared" si="102"/>
        <v>0.91910754222512825</v>
      </c>
      <c r="Q86" s="18">
        <f t="shared" si="103"/>
        <v>1.2090205650463481</v>
      </c>
      <c r="S86" s="18">
        <f t="shared" si="104"/>
        <v>1.2090205650463481</v>
      </c>
      <c r="T86" s="18">
        <f t="shared" si="105"/>
        <v>2.6123628644422414</v>
      </c>
      <c r="U86" s="18">
        <f t="shared" si="106"/>
        <v>3.4772435645128663</v>
      </c>
      <c r="W86" t="str">
        <f t="shared" si="107"/>
        <v>23 Teaching and other educational professionals</v>
      </c>
      <c r="X86" s="18">
        <f t="shared" si="108"/>
        <v>4.0615141669297916</v>
      </c>
      <c r="Y86" s="18">
        <f t="shared" si="108"/>
        <v>4.3707838345403927</v>
      </c>
      <c r="Z86" s="18">
        <f t="shared" si="108"/>
        <v>0.67861393352064425</v>
      </c>
      <c r="AA86" s="18">
        <f t="shared" si="108"/>
        <v>1.0444171871005548</v>
      </c>
      <c r="AB86" s="18">
        <f t="shared" si="109"/>
        <v>0.92233532935150908</v>
      </c>
      <c r="AD86" s="18">
        <f t="shared" si="110"/>
        <v>0.92233532935150908</v>
      </c>
      <c r="AE86" s="18">
        <f t="shared" si="111"/>
        <v>3.1351934021166761</v>
      </c>
      <c r="AF86" s="18">
        <f t="shared" si="112"/>
        <v>3.7479586649236118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4.4924344663757054</v>
      </c>
      <c r="C87" s="18">
        <f t="shared" si="96"/>
        <v>8.8811292186791402</v>
      </c>
      <c r="D87" s="18">
        <f t="shared" si="96"/>
        <v>2.3564740174224053</v>
      </c>
      <c r="E87" s="18">
        <f t="shared" si="96"/>
        <v>1.2526257550857567</v>
      </c>
      <c r="F87" s="18">
        <f t="shared" si="97"/>
        <v>1.6192460972270117</v>
      </c>
      <c r="H87" s="18">
        <f t="shared" si="98"/>
        <v>1.6192460972270117</v>
      </c>
      <c r="I87" s="18">
        <f t="shared" si="99"/>
        <v>2.9627297908757511</v>
      </c>
      <c r="J87" s="18">
        <f t="shared" si="100"/>
        <v>4.0805454673241481</v>
      </c>
      <c r="L87" t="str">
        <f t="shared" si="101"/>
        <v>24 Business, media and public service professionals</v>
      </c>
      <c r="M87" s="18">
        <f t="shared" si="102"/>
        <v>3.0394138430278828</v>
      </c>
      <c r="N87" s="18">
        <f t="shared" si="102"/>
        <v>5.7382194900871042</v>
      </c>
      <c r="O87" s="18">
        <f t="shared" si="102"/>
        <v>2.4382500615091729</v>
      </c>
      <c r="P87" s="18">
        <f t="shared" si="102"/>
        <v>1.0229582682581118</v>
      </c>
      <c r="Q87" s="18">
        <f t="shared" si="103"/>
        <v>1.4925361120877279</v>
      </c>
      <c r="S87" s="18">
        <f t="shared" si="104"/>
        <v>1.4925361120877279</v>
      </c>
      <c r="T87" s="18">
        <f t="shared" si="105"/>
        <v>2.6529807974487785</v>
      </c>
      <c r="U87" s="18">
        <f t="shared" si="106"/>
        <v>3.721393521865779</v>
      </c>
      <c r="W87" t="str">
        <f t="shared" si="107"/>
        <v>24 Business, media and public service professionals</v>
      </c>
      <c r="X87" s="18">
        <f t="shared" si="108"/>
        <v>6.6646591722434589</v>
      </c>
      <c r="Y87" s="18">
        <f t="shared" si="108"/>
        <v>13.191192335886637</v>
      </c>
      <c r="Z87" s="18">
        <f t="shared" si="108"/>
        <v>2.2513302909420885</v>
      </c>
      <c r="AA87" s="18">
        <f t="shared" si="108"/>
        <v>1.5427614046678251</v>
      </c>
      <c r="AB87" s="18">
        <f t="shared" si="109"/>
        <v>1.7784037735534275</v>
      </c>
      <c r="AD87" s="18">
        <f t="shared" si="110"/>
        <v>1.7784037735534275</v>
      </c>
      <c r="AE87" s="18">
        <f t="shared" si="111"/>
        <v>3.3413851986979326</v>
      </c>
      <c r="AF87" s="18">
        <f t="shared" si="112"/>
        <v>4.516665902013095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4.6772943433991632</v>
      </c>
      <c r="C88" s="18">
        <f t="shared" si="96"/>
        <v>9.112310742523654</v>
      </c>
      <c r="D88" s="18">
        <f t="shared" si="96"/>
        <v>-2.3954816096034004</v>
      </c>
      <c r="E88" s="18">
        <f t="shared" si="96"/>
        <v>0.69788138422608448</v>
      </c>
      <c r="F88" s="18">
        <f t="shared" si="97"/>
        <v>-0.34398200162730763</v>
      </c>
      <c r="H88" s="18">
        <f t="shared" si="98"/>
        <v>-0.34398200162730763</v>
      </c>
      <c r="I88" s="18">
        <f t="shared" si="99"/>
        <v>2.1534991002339021</v>
      </c>
      <c r="J88" s="18">
        <f t="shared" si="100"/>
        <v>1.8999316295758684</v>
      </c>
      <c r="L88" t="str">
        <f t="shared" si="101"/>
        <v>31 Science, engineering and technology associate professionals</v>
      </c>
      <c r="M88" s="18">
        <f t="shared" si="102"/>
        <v>5.43316624546617</v>
      </c>
      <c r="N88" s="18">
        <f t="shared" si="102"/>
        <v>3.8321286180653891</v>
      </c>
      <c r="O88" s="18">
        <f t="shared" si="102"/>
        <v>-3.7479642047790862</v>
      </c>
      <c r="P88" s="18">
        <f t="shared" si="102"/>
        <v>0.19072354144957782</v>
      </c>
      <c r="Q88" s="18">
        <f t="shared" si="103"/>
        <v>-1.1397623961732606</v>
      </c>
      <c r="S88" s="18">
        <f t="shared" si="104"/>
        <v>-1.1397623961732606</v>
      </c>
      <c r="T88" s="18">
        <f t="shared" si="105"/>
        <v>1.8054512503340225</v>
      </c>
      <c r="U88" s="18">
        <f t="shared" si="106"/>
        <v>0.93549966662889172</v>
      </c>
      <c r="W88" t="str">
        <f t="shared" si="107"/>
        <v>31 Science, engineering and technology associate professionals</v>
      </c>
      <c r="X88" s="18">
        <f t="shared" si="108"/>
        <v>2.5385494220263372</v>
      </c>
      <c r="Y88" s="18">
        <f t="shared" si="108"/>
        <v>25.133195789572582</v>
      </c>
      <c r="Z88" s="18">
        <f t="shared" si="108"/>
        <v>0.71223814736414148</v>
      </c>
      <c r="AA88" s="18">
        <f t="shared" si="108"/>
        <v>1.6515040085020694</v>
      </c>
      <c r="AB88" s="18">
        <f t="shared" si="109"/>
        <v>1.3374460881445671</v>
      </c>
      <c r="AD88" s="18">
        <f t="shared" si="110"/>
        <v>1.3374460881445671</v>
      </c>
      <c r="AE88" s="18">
        <f t="shared" si="111"/>
        <v>2.9627213317797718</v>
      </c>
      <c r="AF88" s="18">
        <f t="shared" si="112"/>
        <v>3.8801538088931942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2.7143153531193898</v>
      </c>
      <c r="C89" s="18">
        <f t="shared" si="96"/>
        <v>0.18711132597242219</v>
      </c>
      <c r="D89" s="18">
        <f t="shared" si="96"/>
        <v>0.74435570591024902</v>
      </c>
      <c r="E89" s="18">
        <f t="shared" si="96"/>
        <v>1.2582418056214628</v>
      </c>
      <c r="F89" s="18">
        <f t="shared" si="97"/>
        <v>1.0866558443148655</v>
      </c>
      <c r="H89" s="18">
        <f t="shared" si="98"/>
        <v>1.0866558443148655</v>
      </c>
      <c r="I89" s="18">
        <f t="shared" si="99"/>
        <v>3.2479148146210557</v>
      </c>
      <c r="J89" s="18">
        <f t="shared" si="100"/>
        <v>3.9622951169649534</v>
      </c>
      <c r="L89" t="str">
        <f t="shared" si="101"/>
        <v>32 Health and social care associate professionals</v>
      </c>
      <c r="M89" s="18">
        <f t="shared" si="102"/>
        <v>-0.90252311612991631</v>
      </c>
      <c r="N89" s="18">
        <f t="shared" si="102"/>
        <v>11.561339051523568</v>
      </c>
      <c r="O89" s="18">
        <f t="shared" si="102"/>
        <v>-0.93464093261683701</v>
      </c>
      <c r="P89" s="18">
        <f t="shared" si="102"/>
        <v>1.0241535935060275</v>
      </c>
      <c r="Q89" s="18">
        <f>IF(AND(Q$6-O$6 &lt;&gt; 0,O15&lt;&gt;0,Q15&lt;&gt;0),(EXP(LN(Q15/O15)/(Q$6-O$6))-1)*100,0)</f>
        <v>0.36695605517320651</v>
      </c>
      <c r="S89" s="18">
        <f t="shared" si="104"/>
        <v>0.36695605517320651</v>
      </c>
      <c r="T89" s="18">
        <f t="shared" si="105"/>
        <v>2.6511034468549299</v>
      </c>
      <c r="U89" s="18">
        <f t="shared" si="106"/>
        <v>2.9076112770560103</v>
      </c>
      <c r="W89" t="str">
        <f t="shared" si="107"/>
        <v>32 Health and social care associate professionals</v>
      </c>
      <c r="X89" s="18">
        <f t="shared" si="108"/>
        <v>3.7610779521080939</v>
      </c>
      <c r="Y89" s="18">
        <f t="shared" si="108"/>
        <v>-2.7450676262339102</v>
      </c>
      <c r="Z89" s="18">
        <f t="shared" si="108"/>
        <v>1.2200674525835176</v>
      </c>
      <c r="AA89" s="18">
        <f t="shared" si="108"/>
        <v>1.3195937188851481</v>
      </c>
      <c r="AB89" s="18">
        <f t="shared" si="109"/>
        <v>1.2864074281104365</v>
      </c>
      <c r="AD89" s="18">
        <f t="shared" si="110"/>
        <v>1.2864074281104365</v>
      </c>
      <c r="AE89" s="18">
        <f t="shared" si="111"/>
        <v>3.4155166176730534</v>
      </c>
      <c r="AF89" s="18">
        <f t="shared" si="112"/>
        <v>4.2474354812886972</v>
      </c>
    </row>
    <row r="90" spans="1:32" x14ac:dyDescent="0.2">
      <c r="A90" t="str">
        <f t="shared" si="95"/>
        <v>33 Protective service occupations</v>
      </c>
      <c r="B90" s="18">
        <f t="shared" si="96"/>
        <v>0.22592462162833726</v>
      </c>
      <c r="C90" s="18">
        <f t="shared" si="96"/>
        <v>6.2467849829037636</v>
      </c>
      <c r="D90" s="18">
        <f t="shared" si="96"/>
        <v>3.1378479016357597</v>
      </c>
      <c r="E90" s="18">
        <f t="shared" si="96"/>
        <v>1.226254454329645</v>
      </c>
      <c r="F90" s="18">
        <f t="shared" si="97"/>
        <v>1.8594828032810762</v>
      </c>
      <c r="H90" s="18">
        <f t="shared" si="98"/>
        <v>1.8594828032810762</v>
      </c>
      <c r="I90" s="18">
        <f t="shared" si="99"/>
        <v>2.3032678436703424</v>
      </c>
      <c r="J90" s="18">
        <f t="shared" si="100"/>
        <v>3.7036414115323879</v>
      </c>
      <c r="L90" t="str">
        <f t="shared" si="101"/>
        <v>33 Protective service occupations</v>
      </c>
      <c r="M90" s="18">
        <f t="shared" si="102"/>
        <v>-0.56400144045464229</v>
      </c>
      <c r="N90" s="18">
        <f t="shared" si="102"/>
        <v>4.8617245024725975</v>
      </c>
      <c r="O90" s="18">
        <f t="shared" si="102"/>
        <v>2.3454750976363181</v>
      </c>
      <c r="P90" s="18">
        <f t="shared" si="102"/>
        <v>0.7394393756998241</v>
      </c>
      <c r="Q90" s="18">
        <f t="shared" si="103"/>
        <v>1.271964639900558</v>
      </c>
      <c r="S90" s="18">
        <f t="shared" si="104"/>
        <v>1.271964639900558</v>
      </c>
      <c r="T90" s="18">
        <f t="shared" si="105"/>
        <v>1.8568891405258192</v>
      </c>
      <c r="U90" s="18">
        <f t="shared" si="106"/>
        <v>2.8603246762449297</v>
      </c>
      <c r="W90" t="str">
        <f t="shared" si="107"/>
        <v>33 Protective service occupations</v>
      </c>
      <c r="X90" s="18">
        <f t="shared" si="108"/>
        <v>2.6033087668901889</v>
      </c>
      <c r="Y90" s="18">
        <f t="shared" si="108"/>
        <v>10.102185586186764</v>
      </c>
      <c r="Z90" s="18">
        <f t="shared" si="108"/>
        <v>5.1281447942055358</v>
      </c>
      <c r="AA90" s="18">
        <f t="shared" si="108"/>
        <v>2.2799710298144316</v>
      </c>
      <c r="AB90" s="18">
        <f t="shared" si="109"/>
        <v>3.220683623168652</v>
      </c>
      <c r="AD90" s="18">
        <f t="shared" si="110"/>
        <v>3.220683623168652</v>
      </c>
      <c r="AE90" s="18">
        <f t="shared" si="111"/>
        <v>3.3697315636044944</v>
      </c>
      <c r="AF90" s="18">
        <f t="shared" si="112"/>
        <v>5.5637337219508032</v>
      </c>
    </row>
    <row r="91" spans="1:32" x14ac:dyDescent="0.2">
      <c r="A91" t="str">
        <f t="shared" si="95"/>
        <v>34 Culture, media and sports occupations</v>
      </c>
      <c r="B91" s="18">
        <f t="shared" si="96"/>
        <v>2.7405518418596619</v>
      </c>
      <c r="C91" s="18">
        <f t="shared" si="96"/>
        <v>-0.51779999090296736</v>
      </c>
      <c r="D91" s="18">
        <f t="shared" si="96"/>
        <v>0.97994631058477832</v>
      </c>
      <c r="E91" s="18">
        <f t="shared" si="96"/>
        <v>1.4678637490509239</v>
      </c>
      <c r="F91" s="18">
        <f t="shared" si="97"/>
        <v>1.3049632158734115</v>
      </c>
      <c r="H91" s="18">
        <f t="shared" si="98"/>
        <v>1.3049632158734115</v>
      </c>
      <c r="I91" s="18">
        <f t="shared" si="99"/>
        <v>2.8632813489842368</v>
      </c>
      <c r="J91" s="18">
        <f t="shared" si="100"/>
        <v>3.7691838571572545</v>
      </c>
      <c r="L91" t="str">
        <f t="shared" si="101"/>
        <v>34 Culture, media and sports occupations</v>
      </c>
      <c r="M91" s="18">
        <f t="shared" si="102"/>
        <v>1.1562617393906294</v>
      </c>
      <c r="N91" s="18">
        <f t="shared" si="102"/>
        <v>-8.5008423756910538</v>
      </c>
      <c r="O91" s="18">
        <f t="shared" si="102"/>
        <v>0.93933342032490597</v>
      </c>
      <c r="P91" s="18">
        <f t="shared" si="102"/>
        <v>1.4521402551107343</v>
      </c>
      <c r="Q91" s="18">
        <f t="shared" si="103"/>
        <v>1.2809158244525332</v>
      </c>
      <c r="S91" s="18">
        <f t="shared" si="104"/>
        <v>1.2809158244525332</v>
      </c>
      <c r="T91" s="18">
        <f t="shared" si="105"/>
        <v>2.475044239640134</v>
      </c>
      <c r="U91" s="18">
        <f t="shared" si="106"/>
        <v>3.4089501049001436</v>
      </c>
      <c r="W91" t="str">
        <f t="shared" si="107"/>
        <v>34 Culture, media and sports occupations</v>
      </c>
      <c r="X91" s="18">
        <f t="shared" si="108"/>
        <v>4.2330156529356788</v>
      </c>
      <c r="Y91" s="18">
        <f t="shared" si="108"/>
        <v>6.4596560916727164</v>
      </c>
      <c r="Z91" s="18">
        <f>IF(AND(AA$6-Z$6 &lt;&gt; 0,Z17&lt;&gt;0,AA17&lt;&gt;0),(EXP(LN(AA17/Z17)/(AA$6-Z$6))-1)*100,0)</f>
        <v>1.0104121550331691</v>
      </c>
      <c r="AA91" s="18">
        <f t="shared" si="108"/>
        <v>1.479619542862709</v>
      </c>
      <c r="AB91" s="18">
        <f t="shared" si="109"/>
        <v>1.3229754084804535</v>
      </c>
      <c r="AD91" s="18">
        <f t="shared" si="110"/>
        <v>1.3229754084804535</v>
      </c>
      <c r="AE91" s="18">
        <f t="shared" si="111"/>
        <v>3.1419987211957601</v>
      </c>
      <c r="AF91" s="18">
        <f t="shared" si="112"/>
        <v>4.0287230025097598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2.2558431303242088</v>
      </c>
      <c r="C92" s="18">
        <f t="shared" si="96"/>
        <v>4.3127924719639221</v>
      </c>
      <c r="D92" s="18">
        <f t="shared" si="96"/>
        <v>-0.64496519496104465</v>
      </c>
      <c r="E92" s="18">
        <f t="shared" si="96"/>
        <v>0.4518931934392123</v>
      </c>
      <c r="F92" s="18">
        <f t="shared" si="97"/>
        <v>8.4934836377792422E-2</v>
      </c>
      <c r="H92" s="18">
        <f t="shared" si="98"/>
        <v>8.4934836377792422E-2</v>
      </c>
      <c r="I92" s="18">
        <f t="shared" si="99"/>
        <v>2.5259478256321355</v>
      </c>
      <c r="J92" s="18">
        <f t="shared" si="100"/>
        <v>2.5859568296131341</v>
      </c>
      <c r="L92" t="str">
        <f t="shared" si="101"/>
        <v>35 Business and public service associate professionals</v>
      </c>
      <c r="M92" s="18">
        <f t="shared" si="102"/>
        <v>1.3519664980886859</v>
      </c>
      <c r="N92" s="18">
        <f t="shared" si="102"/>
        <v>3.1054352331853385</v>
      </c>
      <c r="O92" s="18">
        <f t="shared" si="102"/>
        <v>-1.4273850265630883</v>
      </c>
      <c r="P92" s="18">
        <f t="shared" si="102"/>
        <v>-1.0339813865312131E-2</v>
      </c>
      <c r="Q92" s="18">
        <f t="shared" si="103"/>
        <v>-0.48493731483900682</v>
      </c>
      <c r="S92" s="18">
        <f t="shared" si="104"/>
        <v>-0.48493731483900682</v>
      </c>
      <c r="T92" s="18">
        <f t="shared" si="105"/>
        <v>2.0595971023126047</v>
      </c>
      <c r="U92" s="18">
        <f t="shared" si="106"/>
        <v>1.6983725965174612</v>
      </c>
      <c r="W92" t="str">
        <f t="shared" si="107"/>
        <v>35 Business and public service associate professionals</v>
      </c>
      <c r="X92" s="18">
        <f t="shared" si="108"/>
        <v>3.3261069128738718</v>
      </c>
      <c r="Y92" s="18">
        <f t="shared" si="108"/>
        <v>5.6751176174189011</v>
      </c>
      <c r="Z92" s="18">
        <f t="shared" si="108"/>
        <v>0.18883948887582491</v>
      </c>
      <c r="AA92" s="18">
        <f t="shared" si="108"/>
        <v>0.90223885348093003</v>
      </c>
      <c r="AB92" s="18">
        <f t="shared" si="109"/>
        <v>0.66387642257088597</v>
      </c>
      <c r="AD92" s="18">
        <f t="shared" si="110"/>
        <v>0.66387642257088597</v>
      </c>
      <c r="AE92" s="18">
        <f t="shared" si="111"/>
        <v>3.0071924707323339</v>
      </c>
      <c r="AF92" s="18">
        <f t="shared" si="112"/>
        <v>3.4528832518979202</v>
      </c>
    </row>
    <row r="93" spans="1:32" x14ac:dyDescent="0.2">
      <c r="A93" t="str">
        <f t="shared" si="95"/>
        <v>41 Administrative occupations</v>
      </c>
      <c r="B93" s="18">
        <f t="shared" si="96"/>
        <v>-1.4220731957304E-2</v>
      </c>
      <c r="C93" s="18">
        <f t="shared" si="96"/>
        <v>4.6574650313892185</v>
      </c>
      <c r="D93" s="18">
        <f t="shared" si="96"/>
        <v>-1.7949154121975175</v>
      </c>
      <c r="E93" s="18">
        <f t="shared" si="96"/>
        <v>-0.6680341942156387</v>
      </c>
      <c r="F93" s="18">
        <f t="shared" si="97"/>
        <v>-1.0450907336333692</v>
      </c>
      <c r="H93" s="18">
        <f t="shared" si="98"/>
        <v>-1.0450907336333692</v>
      </c>
      <c r="I93" s="18">
        <f t="shared" si="99"/>
        <v>2.5469797801646932</v>
      </c>
      <c r="J93" s="18">
        <f t="shared" si="100"/>
        <v>1.8293648442252453</v>
      </c>
      <c r="L93" t="str">
        <f t="shared" si="101"/>
        <v>41 Administrative occupations</v>
      </c>
      <c r="M93" s="18">
        <f t="shared" si="102"/>
        <v>-2.1412130233561921</v>
      </c>
      <c r="N93" s="18">
        <f t="shared" si="102"/>
        <v>18.63991612738247</v>
      </c>
      <c r="O93" s="18">
        <f t="shared" si="102"/>
        <v>-1.38105909820182</v>
      </c>
      <c r="P93" s="18">
        <f t="shared" si="102"/>
        <v>0.42131158642115807</v>
      </c>
      <c r="Q93" s="18">
        <f t="shared" si="103"/>
        <v>-0.18310926173461528</v>
      </c>
      <c r="S93" s="18">
        <f t="shared" si="104"/>
        <v>-0.18310926173461528</v>
      </c>
      <c r="T93" s="18">
        <f t="shared" si="105"/>
        <v>2.0382235467050203</v>
      </c>
      <c r="U93" s="18">
        <f t="shared" si="106"/>
        <v>1.9006400942226831</v>
      </c>
      <c r="W93" t="str">
        <f t="shared" si="107"/>
        <v>41 Administrative occupations</v>
      </c>
      <c r="X93" s="18">
        <f t="shared" si="108"/>
        <v>0.70863039152444518</v>
      </c>
      <c r="Y93" s="18">
        <f t="shared" si="108"/>
        <v>0.23578112250974836</v>
      </c>
      <c r="Z93" s="18">
        <f t="shared" si="108"/>
        <v>-1.9516296674820688</v>
      </c>
      <c r="AA93" s="18">
        <f t="shared" si="108"/>
        <v>-1.1181729821591935</v>
      </c>
      <c r="AB93" s="18">
        <f t="shared" si="109"/>
        <v>-1.3967761144607405</v>
      </c>
      <c r="AD93" s="18">
        <f t="shared" si="110"/>
        <v>-1.3967761144607405</v>
      </c>
      <c r="AE93" s="18">
        <f t="shared" si="111"/>
        <v>2.728660394517135</v>
      </c>
      <c r="AF93" s="18">
        <f t="shared" si="112"/>
        <v>1.8025063302607558</v>
      </c>
    </row>
    <row r="94" spans="1:32" x14ac:dyDescent="0.2">
      <c r="A94" t="str">
        <f t="shared" si="95"/>
        <v>42 Secretarial and related occupations</v>
      </c>
      <c r="B94" s="18">
        <f t="shared" si="96"/>
        <v>-1.3583727120394573</v>
      </c>
      <c r="C94" s="18">
        <f t="shared" si="96"/>
        <v>-2.6576784796407682</v>
      </c>
      <c r="D94" s="18">
        <f t="shared" si="96"/>
        <v>1.0165708877956536</v>
      </c>
      <c r="E94" s="18">
        <f t="shared" si="96"/>
        <v>-1.1928169355205465</v>
      </c>
      <c r="F94" s="18">
        <f t="shared" si="97"/>
        <v>-0.46177638580481295</v>
      </c>
      <c r="H94" s="18">
        <f t="shared" si="98"/>
        <v>-0.46177638580481295</v>
      </c>
      <c r="I94" s="18">
        <f t="shared" si="99"/>
        <v>2.853662106818855</v>
      </c>
      <c r="J94" s="18">
        <f t="shared" si="100"/>
        <v>2.5457336524830287</v>
      </c>
      <c r="L94" t="str">
        <f t="shared" si="101"/>
        <v>42 Secretarial and related occupations</v>
      </c>
      <c r="M94" s="18">
        <f t="shared" si="102"/>
        <v>-6.4718724111567205</v>
      </c>
      <c r="N94" s="18">
        <f t="shared" si="102"/>
        <v>-7.6725354541020918</v>
      </c>
      <c r="O94" s="18">
        <f t="shared" si="102"/>
        <v>7.3123960775022923</v>
      </c>
      <c r="P94" s="18">
        <f t="shared" si="102"/>
        <v>2.1497155568422466</v>
      </c>
      <c r="Q94" s="18">
        <f t="shared" si="103"/>
        <v>3.8424051274443372</v>
      </c>
      <c r="S94" s="18">
        <f t="shared" si="104"/>
        <v>3.8424051274443372</v>
      </c>
      <c r="T94" s="18">
        <f t="shared" si="105"/>
        <v>2.7330587756090319</v>
      </c>
      <c r="U94" s="18">
        <f t="shared" si="106"/>
        <v>5.5828754382814205</v>
      </c>
      <c r="W94" t="str">
        <f t="shared" si="107"/>
        <v>42 Secretarial and related occupations</v>
      </c>
      <c r="X94" s="18">
        <f t="shared" si="108"/>
        <v>-0.80586680497931606</v>
      </c>
      <c r="Y94" s="18">
        <f t="shared" si="108"/>
        <v>-2.1907422964507095</v>
      </c>
      <c r="Z94" s="18">
        <f t="shared" si="108"/>
        <v>0.38188229216113978</v>
      </c>
      <c r="AA94" s="18">
        <f t="shared" si="108"/>
        <v>-1.6822101561039138</v>
      </c>
      <c r="AB94" s="18">
        <f t="shared" si="109"/>
        <v>-0.99893881664124828</v>
      </c>
      <c r="AD94" s="18">
        <f t="shared" si="110"/>
        <v>-0.99893881664124828</v>
      </c>
      <c r="AE94" s="18">
        <f t="shared" si="111"/>
        <v>2.8641681086197135</v>
      </c>
      <c r="AF94" s="18">
        <f t="shared" si="112"/>
        <v>2.2079965881276475</v>
      </c>
    </row>
    <row r="95" spans="1:32" x14ac:dyDescent="0.2">
      <c r="A95" t="str">
        <f t="shared" si="95"/>
        <v>51 Skilled agricultural and related trades</v>
      </c>
      <c r="B95" s="18">
        <f t="shared" si="96"/>
        <v>0.1893700087477912</v>
      </c>
      <c r="C95" s="18">
        <f t="shared" si="96"/>
        <v>10.342610001045372</v>
      </c>
      <c r="D95" s="18">
        <f t="shared" si="96"/>
        <v>0.16800400101197877</v>
      </c>
      <c r="E95" s="18">
        <f t="shared" si="96"/>
        <v>0.89774729020797306</v>
      </c>
      <c r="F95" s="18">
        <f t="shared" si="97"/>
        <v>0.65391072932878824</v>
      </c>
      <c r="H95" s="18">
        <f t="shared" si="98"/>
        <v>0.65391072932878824</v>
      </c>
      <c r="I95" s="18">
        <f t="shared" si="99"/>
        <v>2.9821881353288227</v>
      </c>
      <c r="J95" s="18">
        <f t="shared" si="100"/>
        <v>3.422530531518575</v>
      </c>
      <c r="L95" t="str">
        <f t="shared" si="101"/>
        <v>51 Skilled agricultural and related trades</v>
      </c>
      <c r="M95" s="18">
        <f t="shared" si="102"/>
        <v>-0.37096961396266837</v>
      </c>
      <c r="N95" s="18">
        <f t="shared" si="102"/>
        <v>9.6505699227462216</v>
      </c>
      <c r="O95" s="18">
        <f t="shared" si="102"/>
        <v>1.8618154674743259E-2</v>
      </c>
      <c r="P95" s="18">
        <f t="shared" si="102"/>
        <v>0.62325037097286096</v>
      </c>
      <c r="Q95" s="18">
        <f t="shared" si="103"/>
        <v>0.42130126168071769</v>
      </c>
      <c r="S95" s="18">
        <f t="shared" si="104"/>
        <v>0.42130126168071769</v>
      </c>
      <c r="T95" s="18">
        <f t="shared" si="105"/>
        <v>2.8122562074009982</v>
      </c>
      <c r="U95" s="18">
        <f t="shared" si="106"/>
        <v>3.1008347071787012</v>
      </c>
      <c r="W95" t="str">
        <f t="shared" si="107"/>
        <v>51 Skilled agricultural and related trades</v>
      </c>
      <c r="X95" s="18">
        <f t="shared" si="108"/>
        <v>4.7974008078831787</v>
      </c>
      <c r="Y95" s="18">
        <f t="shared" si="108"/>
        <v>15.363999581058629</v>
      </c>
      <c r="Z95" s="18">
        <f t="shared" si="108"/>
        <v>1.1747448977705632</v>
      </c>
      <c r="AA95" s="18">
        <f t="shared" si="108"/>
        <v>2.5380419059038983</v>
      </c>
      <c r="AB95" s="18">
        <f t="shared" si="109"/>
        <v>2.0815805886701844</v>
      </c>
      <c r="AD95" s="18">
        <f t="shared" si="110"/>
        <v>2.0815805886701844</v>
      </c>
      <c r="AE95" s="18">
        <f t="shared" si="111"/>
        <v>4.0583025188310806</v>
      </c>
      <c r="AF95" s="18">
        <f t="shared" si="112"/>
        <v>5.327203374363898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-0.28449768601460645</v>
      </c>
      <c r="C96" s="18">
        <f t="shared" si="96"/>
        <v>-10.454163133758065</v>
      </c>
      <c r="D96" s="18">
        <f t="shared" si="96"/>
        <v>-9.2667086133368937E-2</v>
      </c>
      <c r="E96" s="18">
        <f t="shared" si="96"/>
        <v>-0.22001782985496821</v>
      </c>
      <c r="F96" s="18">
        <f t="shared" si="97"/>
        <v>-0.17758562912359999</v>
      </c>
      <c r="H96" s="18">
        <f t="shared" si="98"/>
        <v>-0.17758562912359999</v>
      </c>
      <c r="I96" s="18">
        <f t="shared" si="99"/>
        <v>2.1740424756248711</v>
      </c>
      <c r="J96" s="18">
        <f t="shared" si="100"/>
        <v>2.0430816359342074</v>
      </c>
      <c r="L96" t="str">
        <f t="shared" si="101"/>
        <v>52 Skilled metal, electrical and electronic trades</v>
      </c>
      <c r="M96" s="18">
        <f t="shared" si="102"/>
        <v>-0.62331064281142545</v>
      </c>
      <c r="N96" s="18">
        <f t="shared" si="102"/>
        <v>-10.112183186700518</v>
      </c>
      <c r="O96" s="18">
        <f t="shared" si="102"/>
        <v>-0.8027652557383802</v>
      </c>
      <c r="P96" s="18">
        <f t="shared" si="102"/>
        <v>-0.50990182508849902</v>
      </c>
      <c r="Q96" s="18">
        <f t="shared" si="103"/>
        <v>-0.60761891289089487</v>
      </c>
      <c r="S96" s="18">
        <f t="shared" si="104"/>
        <v>-0.60761891289089487</v>
      </c>
      <c r="T96" s="18">
        <f t="shared" si="105"/>
        <v>2.03154652182993</v>
      </c>
      <c r="U96" s="18">
        <f t="shared" si="106"/>
        <v>1.5782021929954482</v>
      </c>
      <c r="W96" t="str">
        <f t="shared" si="107"/>
        <v>52 Skilled metal, electrical and electronic trades</v>
      </c>
      <c r="X96" s="18">
        <f t="shared" si="108"/>
        <v>14.355929170116921</v>
      </c>
      <c r="Y96" s="18">
        <f t="shared" si="108"/>
        <v>-20.979511645693027</v>
      </c>
      <c r="Z96" s="18">
        <f t="shared" si="108"/>
        <v>17.253840760360784</v>
      </c>
      <c r="AA96" s="18">
        <f t="shared" si="108"/>
        <v>3.4501299230637494</v>
      </c>
      <c r="AB96" s="18">
        <f t="shared" si="109"/>
        <v>7.8606548655725028</v>
      </c>
      <c r="AD96" s="18">
        <f t="shared" si="110"/>
        <v>7.8606548655725028</v>
      </c>
      <c r="AE96" s="18">
        <f t="shared" si="111"/>
        <v>5.9574469503424599</v>
      </c>
      <c r="AF96" s="18">
        <f t="shared" si="112"/>
        <v>10.536477316119885</v>
      </c>
    </row>
    <row r="97" spans="1:32" x14ac:dyDescent="0.2">
      <c r="A97" t="str">
        <f t="shared" si="95"/>
        <v>53 Skilled construction and building trades</v>
      </c>
      <c r="B97" s="18">
        <f t="shared" si="96"/>
        <v>1.9500522392997377</v>
      </c>
      <c r="C97" s="18">
        <f t="shared" si="96"/>
        <v>-19.260390121150927</v>
      </c>
      <c r="D97" s="18">
        <f t="shared" si="96"/>
        <v>2.0738517644134813</v>
      </c>
      <c r="E97" s="18">
        <f t="shared" si="96"/>
        <v>0.24259125021093286</v>
      </c>
      <c r="F97" s="18">
        <f t="shared" si="97"/>
        <v>0.84933158289550725</v>
      </c>
      <c r="H97" s="18">
        <f t="shared" si="98"/>
        <v>0.84933158289550725</v>
      </c>
      <c r="I97" s="18">
        <f t="shared" si="99"/>
        <v>2.6018324816284633</v>
      </c>
      <c r="J97" s="18">
        <f t="shared" si="100"/>
        <v>3.2056806198825338</v>
      </c>
      <c r="L97" t="str">
        <f t="shared" si="101"/>
        <v>53 Skilled construction and building trades</v>
      </c>
      <c r="M97" s="18">
        <f t="shared" si="102"/>
        <v>1.8739876669425781</v>
      </c>
      <c r="N97" s="18">
        <f t="shared" si="102"/>
        <v>-19.861710473402638</v>
      </c>
      <c r="O97" s="18">
        <f t="shared" si="102"/>
        <v>2.0604198917316019</v>
      </c>
      <c r="P97" s="18">
        <f t="shared" si="102"/>
        <v>0.19417695542849334</v>
      </c>
      <c r="Q97" s="18">
        <f t="shared" si="103"/>
        <v>0.81243506420836109</v>
      </c>
      <c r="S97" s="18">
        <f t="shared" si="104"/>
        <v>0.81243506420836109</v>
      </c>
      <c r="T97" s="18">
        <f t="shared" si="105"/>
        <v>2.5814377994320736</v>
      </c>
      <c r="U97" s="18">
        <f t="shared" si="106"/>
        <v>3.160145654839952</v>
      </c>
      <c r="W97" t="str">
        <f t="shared" si="107"/>
        <v>53 Skilled construction and building trades</v>
      </c>
      <c r="X97" s="18">
        <f t="shared" si="108"/>
        <v>7.0962082719385533</v>
      </c>
      <c r="Y97" s="18">
        <f t="shared" si="108"/>
        <v>16.696929530690706</v>
      </c>
      <c r="Z97" s="18">
        <f t="shared" si="108"/>
        <v>2.6194110435046047</v>
      </c>
      <c r="AA97" s="18">
        <f t="shared" si="108"/>
        <v>2.0235695992977032</v>
      </c>
      <c r="AB97" s="18">
        <f t="shared" si="109"/>
        <v>2.2217980133499626</v>
      </c>
      <c r="AD97" s="18">
        <f t="shared" si="110"/>
        <v>2.2217980133499626</v>
      </c>
      <c r="AE97" s="18">
        <f t="shared" si="111"/>
        <v>3.3938901641068275</v>
      </c>
      <c r="AF97" s="18">
        <f t="shared" si="112"/>
        <v>4.8684862410564467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-1.1408951198516037</v>
      </c>
      <c r="C98" s="18">
        <f t="shared" si="96"/>
        <v>-2.32117534913584</v>
      </c>
      <c r="D98" s="18">
        <f t="shared" si="96"/>
        <v>0.16404162686531887</v>
      </c>
      <c r="E98" s="18">
        <f t="shared" si="96"/>
        <v>-0.4254851418468486</v>
      </c>
      <c r="F98" s="18">
        <f t="shared" si="97"/>
        <v>-0.22936275603231415</v>
      </c>
      <c r="H98" s="18">
        <f t="shared" si="98"/>
        <v>-0.22936275603231415</v>
      </c>
      <c r="I98" s="18">
        <f t="shared" si="99"/>
        <v>2.4686459847936604</v>
      </c>
      <c r="J98" s="18">
        <f t="shared" si="100"/>
        <v>2.3064291772273648</v>
      </c>
      <c r="L98" t="str">
        <f t="shared" si="101"/>
        <v>54 Textiles, printing and other skilled trades</v>
      </c>
      <c r="M98" s="18">
        <f t="shared" si="102"/>
        <v>-1.6656213325844438</v>
      </c>
      <c r="N98" s="18">
        <f t="shared" si="102"/>
        <v>-9.7636801038360144</v>
      </c>
      <c r="O98" s="18">
        <f t="shared" si="102"/>
        <v>-0.32746853149934196</v>
      </c>
      <c r="P98" s="18">
        <f t="shared" si="102"/>
        <v>-0.62264798319781045</v>
      </c>
      <c r="Q98" s="18">
        <f t="shared" si="103"/>
        <v>-0.52435209088913526</v>
      </c>
      <c r="S98" s="18">
        <f t="shared" si="104"/>
        <v>-0.52435209088913526</v>
      </c>
      <c r="T98" s="18">
        <f t="shared" si="105"/>
        <v>1.7883939956187644</v>
      </c>
      <c r="U98" s="18">
        <f t="shared" si="106"/>
        <v>1.382839830103455</v>
      </c>
      <c r="W98" t="str">
        <f t="shared" si="107"/>
        <v>54 Textiles, printing and other skilled trades</v>
      </c>
      <c r="X98" s="18">
        <f t="shared" si="108"/>
        <v>-0.383458001754855</v>
      </c>
      <c r="Y98" s="18">
        <f t="shared" si="108"/>
        <v>8.0798429295526386</v>
      </c>
      <c r="Z98" s="18">
        <f t="shared" si="108"/>
        <v>0.7255989587032774</v>
      </c>
      <c r="AA98" s="18">
        <f t="shared" si="108"/>
        <v>-0.21123487890347681</v>
      </c>
      <c r="AB98" s="18">
        <f t="shared" si="109"/>
        <v>0.10007089279608916</v>
      </c>
      <c r="AD98" s="18">
        <f t="shared" si="110"/>
        <v>0.10007089279608916</v>
      </c>
      <c r="AE98" s="18">
        <f t="shared" si="111"/>
        <v>3.1898729451506735</v>
      </c>
      <c r="AF98" s="18">
        <f t="shared" si="112"/>
        <v>3.2545169087799142</v>
      </c>
    </row>
    <row r="99" spans="1:32" x14ac:dyDescent="0.2">
      <c r="A99" t="str">
        <f t="shared" si="95"/>
        <v>61 Caring personal service occupations</v>
      </c>
      <c r="B99" s="18">
        <f t="shared" si="96"/>
        <v>0.77526424567260221</v>
      </c>
      <c r="C99" s="18">
        <f t="shared" si="96"/>
        <v>-5.020864259261848</v>
      </c>
      <c r="D99" s="18">
        <f t="shared" si="96"/>
        <v>1.8682700228726645</v>
      </c>
      <c r="E99" s="18">
        <f t="shared" si="96"/>
        <v>0.98671031361596828</v>
      </c>
      <c r="F99" s="18">
        <f t="shared" si="97"/>
        <v>1.2797126125649649</v>
      </c>
      <c r="H99" s="18">
        <f t="shared" si="98"/>
        <v>1.2797126125649649</v>
      </c>
      <c r="I99" s="18">
        <f t="shared" si="99"/>
        <v>3.3205147963023096</v>
      </c>
      <c r="J99" s="18">
        <f t="shared" si="100"/>
        <v>4.1580533375043416</v>
      </c>
      <c r="L99" t="str">
        <f t="shared" si="101"/>
        <v>61 Caring personal service occupations</v>
      </c>
      <c r="M99" s="18">
        <f t="shared" si="102"/>
        <v>-0.62571405070189767</v>
      </c>
      <c r="N99" s="18">
        <f t="shared" si="102"/>
        <v>-0.634096384449645</v>
      </c>
      <c r="O99" s="18">
        <f t="shared" si="102"/>
        <v>4.590603252969272</v>
      </c>
      <c r="P99" s="18">
        <f t="shared" si="102"/>
        <v>1.876184394445457</v>
      </c>
      <c r="Q99" s="18">
        <f t="shared" si="103"/>
        <v>2.7730715852759991</v>
      </c>
      <c r="S99" s="18">
        <f t="shared" si="104"/>
        <v>2.7730715852759991</v>
      </c>
      <c r="T99" s="18">
        <f t="shared" si="105"/>
        <v>3.093703806543302</v>
      </c>
      <c r="U99" s="18">
        <f t="shared" si="106"/>
        <v>5.0258887519208484</v>
      </c>
      <c r="W99" t="str">
        <f t="shared" si="107"/>
        <v>61 Caring personal service occupations</v>
      </c>
      <c r="X99" s="18">
        <f t="shared" si="108"/>
        <v>0.92897865907681787</v>
      </c>
      <c r="Y99" s="18">
        <f t="shared" si="108"/>
        <v>-5.483799913064102</v>
      </c>
      <c r="Z99" s="18">
        <f t="shared" si="108"/>
        <v>1.5476492244475226</v>
      </c>
      <c r="AA99" s="18">
        <f t="shared" si="108"/>
        <v>0.86705150800439057</v>
      </c>
      <c r="AB99" s="18">
        <f t="shared" si="109"/>
        <v>1.09340906047386</v>
      </c>
      <c r="AD99" s="18">
        <f t="shared" si="110"/>
        <v>1.09340906047386</v>
      </c>
      <c r="AE99" s="18">
        <f t="shared" si="111"/>
        <v>3.3452537764721457</v>
      </c>
      <c r="AF99" s="18">
        <f t="shared" si="112"/>
        <v>4.0552407233541476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3.5321965171909886</v>
      </c>
      <c r="C100" s="18">
        <f t="shared" si="96"/>
        <v>-11.579356363668293</v>
      </c>
      <c r="D100" s="18">
        <f t="shared" si="96"/>
        <v>1.5961522284839269</v>
      </c>
      <c r="E100" s="18">
        <f t="shared" si="96"/>
        <v>0.86845540565629875</v>
      </c>
      <c r="F100" s="18">
        <f t="shared" si="97"/>
        <v>1.110440025069015</v>
      </c>
      <c r="H100" s="18">
        <f t="shared" si="98"/>
        <v>1.110440025069015</v>
      </c>
      <c r="I100" s="18">
        <f t="shared" si="99"/>
        <v>3.0446518672456513</v>
      </c>
      <c r="J100" s="18">
        <f t="shared" si="100"/>
        <v>3.7944611731645095</v>
      </c>
      <c r="L100" t="str">
        <f t="shared" si="101"/>
        <v>62 Leisure, travel and related personal service occupations</v>
      </c>
      <c r="M100" s="18">
        <f t="shared" si="102"/>
        <v>4.8469288578158576</v>
      </c>
      <c r="N100" s="18">
        <f t="shared" si="102"/>
        <v>-1.6288133690123052</v>
      </c>
      <c r="O100" s="18">
        <f t="shared" si="102"/>
        <v>1.4746227382210764</v>
      </c>
      <c r="P100" s="18">
        <f t="shared" si="102"/>
        <v>1.3045648582906022</v>
      </c>
      <c r="Q100" s="18">
        <f t="shared" si="103"/>
        <v>1.3612191286323849</v>
      </c>
      <c r="S100" s="18">
        <f t="shared" si="104"/>
        <v>1.3612191286323849</v>
      </c>
      <c r="T100" s="18">
        <f t="shared" si="105"/>
        <v>2.6817206536154048</v>
      </c>
      <c r="U100" s="18">
        <f t="shared" si="106"/>
        <v>3.6499514058496496</v>
      </c>
      <c r="W100" t="str">
        <f t="shared" si="107"/>
        <v>62 Leisure, travel and related personal service occupations</v>
      </c>
      <c r="X100" s="18">
        <f t="shared" si="108"/>
        <v>3.0597053788736117</v>
      </c>
      <c r="Y100" s="18">
        <f t="shared" si="108"/>
        <v>-15.312138159330823</v>
      </c>
      <c r="Z100" s="18">
        <f t="shared" si="108"/>
        <v>1.6489267181436285</v>
      </c>
      <c r="AA100" s="18">
        <f t="shared" si="108"/>
        <v>0.67467154826958975</v>
      </c>
      <c r="AB100" s="18">
        <f t="shared" si="109"/>
        <v>0.99838129831597566</v>
      </c>
      <c r="AD100" s="18">
        <f t="shared" si="110"/>
        <v>0.99838129831597566</v>
      </c>
      <c r="AE100" s="18">
        <f t="shared" si="111"/>
        <v>3.1973628333346937</v>
      </c>
      <c r="AF100" s="18">
        <f t="shared" si="112"/>
        <v>3.8565598539359369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-4.5774699053424905</v>
      </c>
      <c r="C101" s="18">
        <f t="shared" si="96"/>
        <v>33.056471959328526</v>
      </c>
      <c r="D101" s="18">
        <f t="shared" si="96"/>
        <v>-5.3595128901448348</v>
      </c>
      <c r="E101" s="18">
        <f t="shared" si="96"/>
        <v>0.33208282043120096</v>
      </c>
      <c r="F101" s="18">
        <f t="shared" si="97"/>
        <v>-1.6021654552157649</v>
      </c>
      <c r="H101" s="18">
        <f t="shared" si="98"/>
        <v>-1.6021654552157649</v>
      </c>
      <c r="I101" s="18">
        <f t="shared" si="99"/>
        <v>2.1144593038510795</v>
      </c>
      <c r="J101" s="18">
        <f t="shared" si="100"/>
        <v>0.95681232748301426</v>
      </c>
      <c r="L101" t="str">
        <f t="shared" si="101"/>
        <v>63 Community and civil enforcement occupations</v>
      </c>
      <c r="M101" s="18">
        <f t="shared" si="102"/>
        <v>-8.1213724597539176</v>
      </c>
      <c r="N101" s="18">
        <f t="shared" si="102"/>
        <v>56.615707170199791</v>
      </c>
      <c r="O101" s="18">
        <f t="shared" si="102"/>
        <v>-9.1540981415536358</v>
      </c>
      <c r="P101" s="18">
        <f t="shared" si="102"/>
        <v>0.86775497079121244</v>
      </c>
      <c r="Q101" s="18">
        <f t="shared" si="103"/>
        <v>-2.590043350099458</v>
      </c>
      <c r="S101" s="18">
        <f t="shared" si="104"/>
        <v>-2.590043350099458</v>
      </c>
      <c r="T101" s="18">
        <f t="shared" si="105"/>
        <v>1.5717551014965414</v>
      </c>
      <c r="U101" s="18">
        <f t="shared" si="106"/>
        <v>-0.42464906859909224</v>
      </c>
      <c r="W101" t="str">
        <f t="shared" si="107"/>
        <v>63 Community and civil enforcement occupations</v>
      </c>
      <c r="X101" s="18">
        <f t="shared" si="108"/>
        <v>5.1258988839854025</v>
      </c>
      <c r="Y101" s="18">
        <f t="shared" si="108"/>
        <v>-13.236762691827064</v>
      </c>
      <c r="Z101" s="18">
        <f t="shared" si="108"/>
        <v>4.6897919201415839</v>
      </c>
      <c r="AA101" s="18">
        <f t="shared" si="108"/>
        <v>-0.66939720688691251</v>
      </c>
      <c r="AB101" s="18">
        <f t="shared" si="109"/>
        <v>1.0858016459261544</v>
      </c>
      <c r="AD101" s="18">
        <f t="shared" si="110"/>
        <v>1.0858016459261544</v>
      </c>
      <c r="AE101" s="18">
        <f t="shared" si="111"/>
        <v>3.7681380707422996</v>
      </c>
      <c r="AF101" s="18">
        <f t="shared" si="112"/>
        <v>4.4357073223592947</v>
      </c>
    </row>
    <row r="102" spans="1:32" x14ac:dyDescent="0.2">
      <c r="A102" t="str">
        <f t="shared" si="95"/>
        <v>71 Sales occupations</v>
      </c>
      <c r="B102" s="18">
        <f t="shared" si="96"/>
        <v>-1.0614262228837212</v>
      </c>
      <c r="C102" s="18">
        <f t="shared" si="96"/>
        <v>0.29730467288360263</v>
      </c>
      <c r="D102" s="18">
        <f t="shared" si="96"/>
        <v>-1.2434177053421647</v>
      </c>
      <c r="E102" s="18">
        <f t="shared" si="96"/>
        <v>-0.55991223598890194</v>
      </c>
      <c r="F102" s="18">
        <f t="shared" si="97"/>
        <v>-0.7882714063816576</v>
      </c>
      <c r="H102" s="18">
        <f t="shared" si="98"/>
        <v>-0.7882714063816576</v>
      </c>
      <c r="I102" s="18">
        <f t="shared" si="99"/>
        <v>2.4246680093986228</v>
      </c>
      <c r="J102" s="18">
        <f t="shared" si="100"/>
        <v>1.8705809186957856</v>
      </c>
      <c r="L102" t="str">
        <f t="shared" si="101"/>
        <v>71 Sales occupations</v>
      </c>
      <c r="M102" s="18">
        <f t="shared" si="102"/>
        <v>-0.29438046112577609</v>
      </c>
      <c r="N102" s="18">
        <f t="shared" si="102"/>
        <v>0.44480285549080012</v>
      </c>
      <c r="O102" s="18">
        <f t="shared" si="102"/>
        <v>-1.0152351992165465</v>
      </c>
      <c r="P102" s="18">
        <f t="shared" si="102"/>
        <v>-0.15536655575691949</v>
      </c>
      <c r="Q102" s="18">
        <f t="shared" si="103"/>
        <v>-0.44281620147577083</v>
      </c>
      <c r="S102" s="18">
        <f t="shared" si="104"/>
        <v>-0.44281620147577083</v>
      </c>
      <c r="T102" s="18">
        <f t="shared" si="105"/>
        <v>1.8570067211322483</v>
      </c>
      <c r="U102" s="18">
        <f t="shared" si="106"/>
        <v>1.5173437167534054</v>
      </c>
      <c r="W102" t="str">
        <f t="shared" si="107"/>
        <v>71 Sales occupations</v>
      </c>
      <c r="X102" s="18">
        <f t="shared" si="108"/>
        <v>-1.5257795018010833</v>
      </c>
      <c r="Y102" s="18">
        <f t="shared" si="108"/>
        <v>0.20519686610758203</v>
      </c>
      <c r="Z102" s="18">
        <f t="shared" si="108"/>
        <v>-1.3873313658772313</v>
      </c>
      <c r="AA102" s="18">
        <f t="shared" si="108"/>
        <v>-0.82591045660309614</v>
      </c>
      <c r="AB102" s="18">
        <f t="shared" si="109"/>
        <v>-1.0134050059748878</v>
      </c>
      <c r="AD102" s="18">
        <f t="shared" si="110"/>
        <v>-1.0134050059748878</v>
      </c>
      <c r="AE102" s="18">
        <f t="shared" si="111"/>
        <v>2.7588027165381002</v>
      </c>
      <c r="AF102" s="18">
        <f t="shared" si="112"/>
        <v>2.0832696222211622</v>
      </c>
    </row>
    <row r="103" spans="1:32" x14ac:dyDescent="0.2">
      <c r="A103" t="str">
        <f t="shared" si="95"/>
        <v>72 Customer service occupations</v>
      </c>
      <c r="B103" s="18">
        <f t="shared" si="96"/>
        <v>2.6922915611397702</v>
      </c>
      <c r="C103" s="18">
        <f t="shared" si="96"/>
        <v>3.6096577708657929</v>
      </c>
      <c r="D103" s="18">
        <f t="shared" si="96"/>
        <v>5.214627066015054</v>
      </c>
      <c r="E103" s="18">
        <f t="shared" si="96"/>
        <v>1.3304011889612388</v>
      </c>
      <c r="F103" s="18">
        <f t="shared" si="97"/>
        <v>2.6089432228602494</v>
      </c>
      <c r="H103" s="18">
        <f t="shared" si="98"/>
        <v>2.6089432228602494</v>
      </c>
      <c r="I103" s="18">
        <f t="shared" si="99"/>
        <v>3.2440382909975751</v>
      </c>
      <c r="J103" s="18">
        <f t="shared" si="100"/>
        <v>5.0231883341789851</v>
      </c>
      <c r="L103" t="str">
        <f t="shared" si="101"/>
        <v>72 Customer service occupations</v>
      </c>
      <c r="M103" s="18">
        <f t="shared" si="102"/>
        <v>-2.0826486494447294</v>
      </c>
      <c r="N103" s="18">
        <f t="shared" si="102"/>
        <v>17.42974466552112</v>
      </c>
      <c r="O103" s="18">
        <f t="shared" si="102"/>
        <v>6.6098951633467573</v>
      </c>
      <c r="P103" s="18">
        <f t="shared" si="102"/>
        <v>1.7380952828181639</v>
      </c>
      <c r="Q103" s="18">
        <f t="shared" si="103"/>
        <v>3.3367758291815486</v>
      </c>
      <c r="S103" s="18">
        <f t="shared" si="104"/>
        <v>3.3367758291815486</v>
      </c>
      <c r="T103" s="18">
        <f t="shared" si="105"/>
        <v>2.7259386431981003</v>
      </c>
      <c r="U103" s="18">
        <f t="shared" si="106"/>
        <v>5.1801650205307581</v>
      </c>
      <c r="W103" t="str">
        <f t="shared" si="107"/>
        <v>72 Customer service occupations</v>
      </c>
      <c r="X103" s="18">
        <f t="shared" si="108"/>
        <v>5.3774948383051635</v>
      </c>
      <c r="Y103" s="18">
        <f t="shared" si="108"/>
        <v>-2.8523154194257772</v>
      </c>
      <c r="Z103" s="18">
        <f t="shared" si="108"/>
        <v>4.3920694233964497</v>
      </c>
      <c r="AA103" s="18">
        <f t="shared" si="108"/>
        <v>1.066682203617253</v>
      </c>
      <c r="AB103" s="18">
        <f t="shared" si="109"/>
        <v>2.1632048664241621</v>
      </c>
      <c r="AD103" s="18">
        <f t="shared" si="110"/>
        <v>2.1632048664241621</v>
      </c>
      <c r="AE103" s="18">
        <f t="shared" si="111"/>
        <v>3.5215191899369502</v>
      </c>
      <c r="AF103" s="18">
        <f t="shared" si="112"/>
        <v>4.9329909758000889</v>
      </c>
    </row>
    <row r="104" spans="1:32" x14ac:dyDescent="0.2">
      <c r="A104" t="str">
        <f t="shared" si="95"/>
        <v>81 Process, plant and machine operatives</v>
      </c>
      <c r="B104" s="18">
        <f t="shared" si="96"/>
        <v>-0.87022931446006924</v>
      </c>
      <c r="C104" s="18">
        <f t="shared" si="96"/>
        <v>-12.086991685259807</v>
      </c>
      <c r="D104" s="18">
        <f t="shared" si="96"/>
        <v>4.0044436464404143</v>
      </c>
      <c r="E104" s="18">
        <f t="shared" si="96"/>
        <v>7.6151221975906402E-2</v>
      </c>
      <c r="F104" s="18">
        <f t="shared" si="97"/>
        <v>1.3688131069893084</v>
      </c>
      <c r="H104" s="18">
        <f t="shared" si="98"/>
        <v>1.3688131069893084</v>
      </c>
      <c r="I104" s="18">
        <f t="shared" si="99"/>
        <v>2.5640473176679057</v>
      </c>
      <c r="J104" s="18">
        <f t="shared" si="100"/>
        <v>3.5525101222019462</v>
      </c>
      <c r="L104" t="str">
        <f t="shared" si="101"/>
        <v>81 Process, plant and machine operatives</v>
      </c>
      <c r="M104" s="18">
        <f t="shared" si="102"/>
        <v>-1.4870791307929676</v>
      </c>
      <c r="N104" s="18">
        <f t="shared" si="102"/>
        <v>-12.046632276963908</v>
      </c>
      <c r="O104" s="18">
        <f t="shared" si="102"/>
        <v>3.5670534547186605</v>
      </c>
      <c r="P104" s="18">
        <f t="shared" si="102"/>
        <v>-0.2692194352872157</v>
      </c>
      <c r="Q104" s="18">
        <f t="shared" si="103"/>
        <v>0.99348349504306821</v>
      </c>
      <c r="S104" s="18">
        <f t="shared" si="104"/>
        <v>0.99348349504306821</v>
      </c>
      <c r="T104" s="18">
        <f t="shared" si="105"/>
        <v>2.3209187599018355</v>
      </c>
      <c r="U104" s="18">
        <f t="shared" si="106"/>
        <v>3.0556830428951853</v>
      </c>
      <c r="W104" t="str">
        <f t="shared" si="107"/>
        <v>81 Process, plant and machine operatives</v>
      </c>
      <c r="X104" s="18">
        <f t="shared" si="108"/>
        <v>1.4140931222537345</v>
      </c>
      <c r="Y104" s="18">
        <f t="shared" si="108"/>
        <v>-12.226031846857177</v>
      </c>
      <c r="Z104" s="18">
        <f t="shared" si="108"/>
        <v>5.4603709572600412</v>
      </c>
      <c r="AA104" s="18">
        <f t="shared" si="108"/>
        <v>1.0999562143791719</v>
      </c>
      <c r="AB104" s="18">
        <f t="shared" si="109"/>
        <v>2.5330185766647473</v>
      </c>
      <c r="AD104" s="18">
        <f t="shared" si="110"/>
        <v>2.5330185766647473</v>
      </c>
      <c r="AE104" s="18">
        <f t="shared" si="111"/>
        <v>3.3463794107634781</v>
      </c>
      <c r="AF104" s="18">
        <f t="shared" si="112"/>
        <v>5.0497291519896903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1.3643560357003759</v>
      </c>
      <c r="C105" s="18">
        <f t="shared" si="96"/>
        <v>-9.7600486951883383</v>
      </c>
      <c r="D105" s="18">
        <f t="shared" si="96"/>
        <v>1.3107465297921284</v>
      </c>
      <c r="E105" s="18">
        <f t="shared" si="96"/>
        <v>0.33501900865047229</v>
      </c>
      <c r="F105" s="18">
        <f t="shared" si="97"/>
        <v>0.65921288017780633</v>
      </c>
      <c r="H105" s="18">
        <f t="shared" si="98"/>
        <v>0.65921288017780633</v>
      </c>
      <c r="I105" s="18">
        <f t="shared" si="99"/>
        <v>3.0559735879219563</v>
      </c>
      <c r="J105" s="18">
        <f t="shared" si="100"/>
        <v>3.495651839814129</v>
      </c>
      <c r="L105" t="str">
        <f t="shared" si="101"/>
        <v>82 Transport and mobile machine drivers and operatives</v>
      </c>
      <c r="M105" s="18">
        <f t="shared" si="102"/>
        <v>1.1317046866264002</v>
      </c>
      <c r="N105" s="18">
        <f t="shared" si="102"/>
        <v>-9.8032904088988122</v>
      </c>
      <c r="O105" s="18">
        <f t="shared" si="102"/>
        <v>0.71331833862946503</v>
      </c>
      <c r="P105" s="18">
        <f t="shared" si="102"/>
        <v>0.18430123132868736</v>
      </c>
      <c r="Q105" s="18">
        <f t="shared" si="103"/>
        <v>0.36033079191719608</v>
      </c>
      <c r="S105" s="18">
        <f t="shared" si="104"/>
        <v>0.36033079191719608</v>
      </c>
      <c r="T105" s="18">
        <f t="shared" si="105"/>
        <v>2.9159877942823487</v>
      </c>
      <c r="U105" s="18">
        <f t="shared" si="106"/>
        <v>3.1590594402103989</v>
      </c>
      <c r="W105" t="str">
        <f t="shared" si="107"/>
        <v>82 Transport and mobile machine drivers and operatives</v>
      </c>
      <c r="X105" s="18">
        <f t="shared" si="108"/>
        <v>3.8962495491068339</v>
      </c>
      <c r="Y105" s="18">
        <f t="shared" si="108"/>
        <v>-9.3199752452341791</v>
      </c>
      <c r="Z105" s="18">
        <f t="shared" si="108"/>
        <v>6.6860246417059122</v>
      </c>
      <c r="AA105" s="18">
        <f t="shared" si="108"/>
        <v>1.4170976889358533</v>
      </c>
      <c r="AB105" s="18">
        <f t="shared" si="109"/>
        <v>3.1438400498983388</v>
      </c>
      <c r="AD105" s="18">
        <f t="shared" si="110"/>
        <v>3.1438400498983388</v>
      </c>
      <c r="AE105" s="18">
        <f t="shared" si="111"/>
        <v>4.3411451428179815</v>
      </c>
      <c r="AF105" s="18">
        <f t="shared" si="112"/>
        <v>6.249395621398679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-2.601702662136729</v>
      </c>
      <c r="C106" s="18">
        <f t="shared" si="96"/>
        <v>-9.6293793267500316</v>
      </c>
      <c r="D106" s="18">
        <f t="shared" si="96"/>
        <v>-2.2340616481105302</v>
      </c>
      <c r="E106" s="18">
        <f t="shared" si="96"/>
        <v>9.0095004951296076E-2</v>
      </c>
      <c r="F106" s="18">
        <f t="shared" si="97"/>
        <v>-0.6906989455317758</v>
      </c>
      <c r="H106" s="18">
        <f t="shared" si="98"/>
        <v>-0.6906989455317758</v>
      </c>
      <c r="I106" s="18">
        <f t="shared" si="99"/>
        <v>2.0353434817440119</v>
      </c>
      <c r="J106" s="18">
        <f t="shared" si="100"/>
        <v>1.5211097143925212</v>
      </c>
      <c r="L106" t="str">
        <f t="shared" si="101"/>
        <v>91 Elementary trades and related occupations</v>
      </c>
      <c r="M106" s="18">
        <f t="shared" si="102"/>
        <v>-2.6129184242271286</v>
      </c>
      <c r="N106" s="18">
        <f t="shared" si="102"/>
        <v>-8.6094413675538046</v>
      </c>
      <c r="O106" s="18">
        <f t="shared" si="102"/>
        <v>-2.5264493751795847</v>
      </c>
      <c r="P106" s="18">
        <f t="shared" si="102"/>
        <v>0.10250287279494064</v>
      </c>
      <c r="Q106" s="18">
        <f t="shared" si="103"/>
        <v>-0.78159992924736743</v>
      </c>
      <c r="S106" s="18">
        <f t="shared" si="104"/>
        <v>-0.78159992924736743</v>
      </c>
      <c r="T106" s="18">
        <f t="shared" si="105"/>
        <v>1.6988854628371186</v>
      </c>
      <c r="U106" s="18">
        <f t="shared" si="106"/>
        <v>1.0892285142560576</v>
      </c>
      <c r="W106" t="str">
        <f t="shared" si="107"/>
        <v>91 Elementary trades and related occupations</v>
      </c>
      <c r="X106" s="18">
        <f t="shared" si="108"/>
        <v>-2.5683484023914849</v>
      </c>
      <c r="Y106" s="18">
        <f t="shared" si="108"/>
        <v>-12.65907857306453</v>
      </c>
      <c r="Z106" s="18">
        <f t="shared" si="108"/>
        <v>-1.3469275619128807</v>
      </c>
      <c r="AA106" s="18">
        <f t="shared" si="108"/>
        <v>5.3700136848666702E-2</v>
      </c>
      <c r="AB106" s="18">
        <f t="shared" si="109"/>
        <v>-0.41537142652821046</v>
      </c>
      <c r="AD106" s="18">
        <f t="shared" si="110"/>
        <v>-0.41537142652821046</v>
      </c>
      <c r="AE106" s="18">
        <f t="shared" si="111"/>
        <v>2.9919264043039462</v>
      </c>
      <c r="AF106" s="18">
        <f t="shared" si="112"/>
        <v>2.7198941298330892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0.74407593007919104</v>
      </c>
      <c r="C107" s="18">
        <f t="shared" si="96"/>
        <v>-5.8473440381442421</v>
      </c>
      <c r="D107" s="18">
        <f t="shared" si="96"/>
        <v>1.0673998648223382</v>
      </c>
      <c r="E107" s="18">
        <f t="shared" si="96"/>
        <v>-0.36429360033003455</v>
      </c>
      <c r="F107" s="18">
        <f t="shared" si="97"/>
        <v>0.11066980645229041</v>
      </c>
      <c r="H107" s="18">
        <f t="shared" si="98"/>
        <v>0.11066980645229041</v>
      </c>
      <c r="I107" s="18">
        <f t="shared" si="99"/>
        <v>2.7442113537404333</v>
      </c>
      <c r="J107" s="18">
        <f t="shared" si="100"/>
        <v>2.8201643427298251</v>
      </c>
      <c r="L107" t="str">
        <f t="shared" si="101"/>
        <v>92 Elementary administration and service occupations</v>
      </c>
      <c r="M107" s="18">
        <f t="shared" si="102"/>
        <v>-1.6569261943481961</v>
      </c>
      <c r="N107" s="18">
        <f t="shared" si="102"/>
        <v>1.2213097494784941</v>
      </c>
      <c r="O107" s="18">
        <f t="shared" si="102"/>
        <v>1.7535765293560157</v>
      </c>
      <c r="P107" s="18">
        <f t="shared" si="102"/>
        <v>-0.54941342874996746</v>
      </c>
      <c r="Q107" s="18">
        <f t="shared" si="103"/>
        <v>0.21239934104553271</v>
      </c>
      <c r="S107" s="18">
        <f t="shared" si="104"/>
        <v>0.21239934104553271</v>
      </c>
      <c r="T107" s="18">
        <f t="shared" si="105"/>
        <v>2.3458910683391787</v>
      </c>
      <c r="U107" s="18">
        <f t="shared" si="106"/>
        <v>2.5000789244951527</v>
      </c>
      <c r="W107" t="str">
        <f t="shared" si="107"/>
        <v>92 Elementary administration and service occupations</v>
      </c>
      <c r="X107" s="18">
        <f t="shared" si="108"/>
        <v>2.8923231476673861</v>
      </c>
      <c r="Y107" s="18">
        <f t="shared" si="108"/>
        <v>-11.495326695443531</v>
      </c>
      <c r="Z107" s="18">
        <f t="shared" si="108"/>
        <v>0.42363393584150533</v>
      </c>
      <c r="AA107" s="18">
        <f t="shared" si="108"/>
        <v>-0.18656100869378633</v>
      </c>
      <c r="AB107" s="18">
        <f t="shared" si="109"/>
        <v>1.6424226141675824E-2</v>
      </c>
      <c r="AD107" s="18">
        <f t="shared" si="110"/>
        <v>1.6424226141675824E-2</v>
      </c>
      <c r="AE107" s="18">
        <f t="shared" si="111"/>
        <v>3.090215192611323</v>
      </c>
      <c r="AF107" s="18">
        <f t="shared" si="112"/>
        <v>3.1009457820601494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1.722536691586618</v>
      </c>
      <c r="C109" s="26">
        <f>IF(AND(D$6-C$6 &lt;&gt; 0,C35&lt;&gt;0,D35&lt;&gt;0),(EXP(LN(D35/C35)/(D$6-C$6))-1)*100,0)</f>
        <v>-1.0741590497900022</v>
      </c>
      <c r="D109" s="26">
        <f>IF(AND(E$6-D$6 &lt;&gt; 0,D35&lt;&gt;0,E35&lt;&gt;0),(EXP(LN(E35/D35)/(E$6-D$6))-1)*100,0)</f>
        <v>0.77309835479735245</v>
      </c>
      <c r="E109" s="26">
        <f>IF(AND(F$6-E$6 &lt;&gt; 0,E35&lt;&gt;0,F35&lt;&gt;0),(EXP(LN(F35/E35)/(F$6-E$6))-1)*100,0)</f>
        <v>0.54720042213529663</v>
      </c>
      <c r="F109" s="26">
        <f t="shared" ref="F109" si="113">IF(AND(F$6-D$6 &lt;&gt; 0,D35&lt;&gt;0,F35&lt;&gt;0),(EXP(LN(F35/D35)/(F$6-D$6))-1)*100,0)</f>
        <v>0.62244341201385112</v>
      </c>
      <c r="H109" s="26">
        <f t="shared" ref="H109" si="114">IF($F$6-$D$6 &lt;&gt; 0,(EXP(LN(1+(H72/100))/($F$6-$D$6))-1)*100,0)</f>
        <v>0.62244341201385112</v>
      </c>
      <c r="I109" s="26">
        <f>IF(D35&gt;0,((1+(I35/D35))^(1/($F$6-$D$6))-1)*100,0)</f>
        <v>2.7865102018707955</v>
      </c>
      <c r="J109" s="26">
        <f t="shared" ref="J109" si="115">IF($F$6-$D$6 &lt;&gt; 0,(EXP(LN(1+(J72/100))/($F$6-$D$6))-1)*100,0)</f>
        <v>3.2163023243298561</v>
      </c>
      <c r="L109" s="24" t="str">
        <f>L35</f>
        <v>All occupations</v>
      </c>
      <c r="M109" s="26">
        <f>IF(AND(N$6-M$6 &lt;&gt; 0,M35&lt;&gt;0,N35&lt;&gt;0),(EXP(LN(N35/M35)/(N$6-M$6))-1)*100,0)</f>
        <v>1.0648577283660643</v>
      </c>
      <c r="N109" s="26">
        <f>IF(AND(O$6-N$6 &lt;&gt; 0,N35&lt;&gt;0,O35&lt;&gt;0),(EXP(LN(O35/N35)/(O$6-N$6))-1)*100,0)</f>
        <v>-1.7476746887639005</v>
      </c>
      <c r="O109" s="26">
        <f>IF(AND(P$6-O$6 &lt;&gt; 0,O35&lt;&gt;0,P35&lt;&gt;0),(EXP(LN(P35/O35)/(P$6-O$6))-1)*100,0)</f>
        <v>0.68808463929246333</v>
      </c>
      <c r="P109" s="26">
        <f>IF(AND(Q$6-P$6 &lt;&gt; 0,P35&lt;&gt;0,Q35&lt;&gt;0),(EXP(LN(Q35/P35)/(Q$6-P$6))-1)*100,0)</f>
        <v>0.48996253010653579</v>
      </c>
      <c r="Q109" s="26">
        <f t="shared" ref="Q109" si="116">IF(AND(Q$6-O$6 &lt;&gt; 0,O35&lt;&gt;0,Q35&lt;&gt;0),(EXP(LN(Q35/O35)/(Q$6-O$6))-1)*100,0)</f>
        <v>0.55595987954835113</v>
      </c>
      <c r="S109" s="26">
        <f t="shared" ref="S109" si="117">IF($F$6-$D$6 &lt;&gt; 0,(EXP(LN(1+(S72/100))/($F$6-$D$6))-1)*100,0)</f>
        <v>0.55595987954835113</v>
      </c>
      <c r="T109" s="26">
        <f t="shared" ref="T109" si="118">IF(O35&gt;0,((1+(T35/O35))^(1/($F$6-$D$6))-1)*100,0)</f>
        <v>2.3751307245826192</v>
      </c>
      <c r="U109" s="26">
        <f t="shared" ref="U109" si="119">IF($F$6-$D$6 &lt;&gt; 0,(EXP(LN(1+(U72/100))/($F$6-$D$6))-1)*100,0)</f>
        <v>2.7799303576367285</v>
      </c>
      <c r="W109" s="24" t="str">
        <f>W35</f>
        <v>All occupations</v>
      </c>
      <c r="X109" s="26">
        <f>IF(AND(Y$6-X$6 &lt;&gt; 0,X35&lt;&gt;0,Y35&lt;&gt;0),(EXP(LN(Y35/X35)/(Y$6-X$6))-1)*100,0)</f>
        <v>2.4160046816878777</v>
      </c>
      <c r="Y109" s="26">
        <f>IF(AND(Z$6-Y$6 &lt;&gt; 0,Y35&lt;&gt;0,Z35&lt;&gt;0),(EXP(LN(Z35/Y35)/(Z$6-Y$6))-1)*100,0)</f>
        <v>-0.38718218688466033</v>
      </c>
      <c r="Z109" s="26">
        <f>IF(AND(AA$6-Z$6 &lt;&gt; 0,Z35&lt;&gt;0,AA35&lt;&gt;0),(EXP(LN(AA35/Z35)/(AA$6-Z$6))-1)*100,0)</f>
        <v>0.85833838113937855</v>
      </c>
      <c r="AA109" s="26">
        <f>IF(AND(AB$6-AA$6 &lt;&gt; 0,AA35&lt;&gt;0,AB35&lt;&gt;0),(EXP(LN(AB35/AA35)/(AB$6-AA$6))-1)*100,0)</f>
        <v>0.60400983499053762</v>
      </c>
      <c r="AB109" s="26">
        <f t="shared" ref="AB109" si="120">IF(AND(AB$6-Z$6 &lt;&gt; 0,Z35&lt;&gt;0,AB35&lt;&gt;0),(EXP(LN(AB35/Z35)/(AB$6-Z$6))-1)*100,0)</f>
        <v>0.68871467868865111</v>
      </c>
      <c r="AD109" s="26">
        <f t="shared" ref="AD109" si="121">IF($F$6-$D$6 &lt;&gt; 0,(EXP(LN(1+(AD72/100))/($F$6-$D$6))-1)*100,0)</f>
        <v>0.68871467868865111</v>
      </c>
      <c r="AE109" s="26">
        <f t="shared" ref="AE109" si="122">IF(Z35&gt;0,((1+(AE35/Z35))^(1/($F$6-$D$6))-1)*100,0)</f>
        <v>3.1783533895442195</v>
      </c>
      <c r="AF109" s="26">
        <f t="shared" ref="AF109" si="123">IF($F$6-$D$6 &lt;&gt; 0,(EXP(LN(1+(AF72/100))/($F$6-$D$6))-1)*100,0)</f>
        <v>3.6307078532238357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Dorset (Continued)</v>
      </c>
      <c r="L112" s="19" t="str">
        <f>CONCATENATE(L$1," (Continued)")</f>
        <v>Occupation Table 2.1  Males: Employment Change by Occupation (SOC 2020) and Replacement Demand, 2015-2035, Dorset (Continued)</v>
      </c>
      <c r="W112" s="19" t="str">
        <f>CONCATENATE(W$1," (Continued)")</f>
        <v>Occupation Table 2.2  Females: Employment Change by Occupation (SOC 2020) and Replacement Demand, 2015-2035, Dorset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5.2027597323485537</v>
      </c>
      <c r="C119" s="27">
        <f t="shared" si="125"/>
        <v>0.93945551578858755</v>
      </c>
      <c r="D119" s="27">
        <f t="shared" si="125"/>
        <v>-1.9603807810168092</v>
      </c>
      <c r="E119" s="27">
        <f t="shared" si="125"/>
        <v>2.9320651248899985</v>
      </c>
      <c r="F119" s="27">
        <f t="shared" ref="F119:F144" si="126">F8-D8</f>
        <v>0.97168434387318925</v>
      </c>
      <c r="L119" t="str">
        <f t="shared" ref="L119:L144" si="127">L8</f>
        <v>11 Corporate managers and directors</v>
      </c>
      <c r="M119" s="27">
        <f t="shared" ref="M119:P144" si="128">N8-M8</f>
        <v>2.6271978072112532</v>
      </c>
      <c r="N119" s="27">
        <f t="shared" si="128"/>
        <v>0.23404780112693757</v>
      </c>
      <c r="O119" s="27">
        <f t="shared" si="128"/>
        <v>-1.7978491883223526</v>
      </c>
      <c r="P119" s="27">
        <f t="shared" si="128"/>
        <v>1.171411339290124</v>
      </c>
      <c r="Q119" s="27">
        <f t="shared" ref="Q119:Q144" si="129">Q8-O8</f>
        <v>-0.62643784903222866</v>
      </c>
      <c r="W119" t="str">
        <f t="shared" ref="W119:W144" si="130">W8</f>
        <v>11 Corporate managers and directors</v>
      </c>
      <c r="X119" s="27">
        <f t="shared" ref="X119:AA144" si="131">Y8-X8</f>
        <v>2.5755619251373476</v>
      </c>
      <c r="Y119" s="27">
        <f t="shared" si="131"/>
        <v>0.70540771466155761</v>
      </c>
      <c r="Z119" s="27">
        <f t="shared" si="131"/>
        <v>-0.16253159269432516</v>
      </c>
      <c r="AA119" s="27">
        <f t="shared" si="131"/>
        <v>1.7606537855998088</v>
      </c>
      <c r="AB119" s="27">
        <f t="shared" ref="AB119:AB144" si="132">AB8-Z8</f>
        <v>1.5981221929054836</v>
      </c>
    </row>
    <row r="120" spans="1:28" x14ac:dyDescent="0.2">
      <c r="A120" t="str">
        <f t="shared" si="124"/>
        <v>12 Other managers and proprietors</v>
      </c>
      <c r="B120" s="27">
        <f t="shared" si="125"/>
        <v>1.6583866301948369</v>
      </c>
      <c r="C120" s="27">
        <f t="shared" si="125"/>
        <v>0.27092029688440711</v>
      </c>
      <c r="D120" s="27">
        <f t="shared" si="125"/>
        <v>3.6895433132956796</v>
      </c>
      <c r="E120" s="27">
        <f t="shared" si="125"/>
        <v>2.7133964684908989</v>
      </c>
      <c r="F120" s="27">
        <f t="shared" si="126"/>
        <v>6.4029397817865785</v>
      </c>
      <c r="L120" t="str">
        <f t="shared" si="127"/>
        <v>12 Other managers and proprietors</v>
      </c>
      <c r="M120" s="27">
        <f t="shared" si="128"/>
        <v>0.9827766422417632</v>
      </c>
      <c r="N120" s="27">
        <f t="shared" si="128"/>
        <v>-0.29044767381092917</v>
      </c>
      <c r="O120" s="27">
        <f t="shared" si="128"/>
        <v>2.5206439741140869</v>
      </c>
      <c r="P120" s="27">
        <f t="shared" si="128"/>
        <v>1.8981735946772211</v>
      </c>
      <c r="Q120" s="27">
        <f t="shared" si="129"/>
        <v>4.418817568791308</v>
      </c>
      <c r="W120" t="str">
        <f t="shared" si="130"/>
        <v>12 Other managers and proprietors</v>
      </c>
      <c r="X120" s="27">
        <f t="shared" si="131"/>
        <v>0.67560998795310123</v>
      </c>
      <c r="Y120" s="27">
        <f t="shared" si="131"/>
        <v>0.56136797069533628</v>
      </c>
      <c r="Z120" s="27">
        <f t="shared" si="131"/>
        <v>1.1688993391815767</v>
      </c>
      <c r="AA120" s="27">
        <f t="shared" si="131"/>
        <v>0.81522287381373992</v>
      </c>
      <c r="AB120" s="27">
        <f t="shared" si="132"/>
        <v>1.9841222129953167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3.2241973853229844</v>
      </c>
      <c r="C121" s="27">
        <f t="shared" si="125"/>
        <v>0.74450778776715865</v>
      </c>
      <c r="D121" s="27">
        <f t="shared" si="125"/>
        <v>1.509306562184257</v>
      </c>
      <c r="E121" s="27">
        <f t="shared" si="125"/>
        <v>3.099283275342021</v>
      </c>
      <c r="F121" s="27">
        <f t="shared" si="126"/>
        <v>4.6085898375262779</v>
      </c>
      <c r="L121" t="str">
        <f t="shared" si="127"/>
        <v>21 Science, research, engineering and technology professionals</v>
      </c>
      <c r="M121" s="27">
        <f t="shared" si="128"/>
        <v>2.629724448013345</v>
      </c>
      <c r="N121" s="27">
        <f t="shared" si="128"/>
        <v>-0.17482144024984692</v>
      </c>
      <c r="O121" s="27">
        <f t="shared" si="128"/>
        <v>0.50222998066186264</v>
      </c>
      <c r="P121" s="27">
        <f t="shared" si="128"/>
        <v>1.8732198753920777</v>
      </c>
      <c r="Q121" s="27">
        <f t="shared" si="129"/>
        <v>2.3754498560539403</v>
      </c>
      <c r="W121" t="str">
        <f t="shared" si="130"/>
        <v>21 Science, research, engineering and technology professionals</v>
      </c>
      <c r="X121" s="27">
        <f t="shared" si="131"/>
        <v>0.5944729373096802</v>
      </c>
      <c r="Y121" s="27">
        <f t="shared" si="131"/>
        <v>0.91932922801696115</v>
      </c>
      <c r="Z121" s="27">
        <f t="shared" si="131"/>
        <v>1.0070765815224494</v>
      </c>
      <c r="AA121" s="27">
        <f t="shared" si="131"/>
        <v>1.2260633999498705</v>
      </c>
      <c r="AB121" s="27">
        <f t="shared" si="132"/>
        <v>2.2331399814723198</v>
      </c>
    </row>
    <row r="122" spans="1:28" x14ac:dyDescent="0.2">
      <c r="A122" t="str">
        <f t="shared" si="124"/>
        <v>22 Health professionals</v>
      </c>
      <c r="B122" s="27">
        <f t="shared" si="125"/>
        <v>2.753559754289661</v>
      </c>
      <c r="C122" s="27">
        <f t="shared" si="125"/>
        <v>-0.29396039819913256</v>
      </c>
      <c r="D122" s="27">
        <f t="shared" si="125"/>
        <v>2.1171660661049003</v>
      </c>
      <c r="E122" s="27">
        <f t="shared" si="125"/>
        <v>3.1617848017470891</v>
      </c>
      <c r="F122" s="27">
        <f t="shared" si="126"/>
        <v>5.2789508678519894</v>
      </c>
      <c r="L122" t="str">
        <f t="shared" si="127"/>
        <v>22 Health professionals</v>
      </c>
      <c r="M122" s="27">
        <f t="shared" si="128"/>
        <v>0.47547582582063885</v>
      </c>
      <c r="N122" s="27">
        <f t="shared" si="128"/>
        <v>0.53553923670690029</v>
      </c>
      <c r="O122" s="27">
        <f t="shared" si="128"/>
        <v>0.60749879423632436</v>
      </c>
      <c r="P122" s="27">
        <f t="shared" si="128"/>
        <v>0.97084303148283624</v>
      </c>
      <c r="Q122" s="27">
        <f t="shared" si="129"/>
        <v>1.5783418257191606</v>
      </c>
      <c r="W122" t="str">
        <f t="shared" si="130"/>
        <v>22 Health professionals</v>
      </c>
      <c r="X122" s="27">
        <f t="shared" si="131"/>
        <v>2.2780839284690302</v>
      </c>
      <c r="Y122" s="27">
        <f t="shared" si="131"/>
        <v>-0.82949963490607814</v>
      </c>
      <c r="Z122" s="27">
        <f t="shared" si="131"/>
        <v>1.5096672718686239</v>
      </c>
      <c r="AA122" s="27">
        <f t="shared" si="131"/>
        <v>2.1909417702642315</v>
      </c>
      <c r="AB122" s="27">
        <f t="shared" si="132"/>
        <v>3.7006090421328555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2.480770451921412</v>
      </c>
      <c r="C123" s="27">
        <f t="shared" si="125"/>
        <v>0.16904244601856533</v>
      </c>
      <c r="D123" s="27">
        <f t="shared" si="125"/>
        <v>1.0489218227621819</v>
      </c>
      <c r="E123" s="27">
        <f t="shared" si="125"/>
        <v>2.1961780868503169</v>
      </c>
      <c r="F123" s="27">
        <f t="shared" si="126"/>
        <v>3.2450999096124988</v>
      </c>
      <c r="L123" t="str">
        <f t="shared" si="127"/>
        <v>23 Teaching and other educational professionals</v>
      </c>
      <c r="M123" s="27">
        <f t="shared" si="128"/>
        <v>0.5616196514067866</v>
      </c>
      <c r="N123" s="27">
        <f t="shared" si="128"/>
        <v>-0.40074869485304543</v>
      </c>
      <c r="O123" s="27">
        <f t="shared" si="128"/>
        <v>0.58094708786898774</v>
      </c>
      <c r="P123" s="27">
        <f t="shared" si="128"/>
        <v>0.65520771461404514</v>
      </c>
      <c r="Q123" s="27">
        <f t="shared" si="129"/>
        <v>1.2361548024830329</v>
      </c>
      <c r="W123" t="str">
        <f t="shared" si="130"/>
        <v>23 Teaching and other educational professionals</v>
      </c>
      <c r="X123" s="27">
        <f t="shared" si="131"/>
        <v>1.9191508005145916</v>
      </c>
      <c r="Y123" s="27">
        <f t="shared" si="131"/>
        <v>0.56979114087165961</v>
      </c>
      <c r="Z123" s="27">
        <f t="shared" si="131"/>
        <v>0.46797473489316133</v>
      </c>
      <c r="AA123" s="27">
        <f t="shared" si="131"/>
        <v>1.5409703722362327</v>
      </c>
      <c r="AB123" s="27">
        <f t="shared" si="132"/>
        <v>2.008945107129394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4.0173650359030049</v>
      </c>
      <c r="C124" s="27">
        <f t="shared" si="125"/>
        <v>2.2133792467568085</v>
      </c>
      <c r="D124" s="27">
        <f t="shared" si="125"/>
        <v>3.3514992498455314</v>
      </c>
      <c r="E124" s="27">
        <f t="shared" si="125"/>
        <v>4.0415139630021528</v>
      </c>
      <c r="F124" s="27">
        <f t="shared" si="126"/>
        <v>7.3930132128476842</v>
      </c>
      <c r="L124" t="str">
        <f t="shared" si="127"/>
        <v>24 Business, media and public service professionals</v>
      </c>
      <c r="M124" s="27">
        <f t="shared" si="128"/>
        <v>1.6267709995580777</v>
      </c>
      <c r="N124" s="27">
        <f t="shared" si="128"/>
        <v>0.82702548366429518</v>
      </c>
      <c r="O124" s="27">
        <f t="shared" si="128"/>
        <v>1.9507350182638969</v>
      </c>
      <c r="P124" s="27">
        <f t="shared" si="128"/>
        <v>1.8416975872032566</v>
      </c>
      <c r="Q124" s="27">
        <f t="shared" si="129"/>
        <v>3.7924326054671536</v>
      </c>
      <c r="W124" t="str">
        <f t="shared" si="130"/>
        <v>24 Business, media and public service professionals</v>
      </c>
      <c r="X124" s="27">
        <f t="shared" si="131"/>
        <v>2.3905940363449201</v>
      </c>
      <c r="Y124" s="27">
        <f t="shared" si="131"/>
        <v>1.3863537630924778</v>
      </c>
      <c r="Z124" s="27">
        <f t="shared" si="131"/>
        <v>1.4007642315816895</v>
      </c>
      <c r="AA124" s="27">
        <f t="shared" si="131"/>
        <v>2.1998163757987879</v>
      </c>
      <c r="AB124" s="27">
        <f t="shared" si="132"/>
        <v>3.6005806073804774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1.1692762213637646</v>
      </c>
      <c r="C125" s="27">
        <f t="shared" si="125"/>
        <v>0.63761004465992421</v>
      </c>
      <c r="D125" s="27">
        <f t="shared" si="125"/>
        <v>-0.87168256005417621</v>
      </c>
      <c r="E125" s="27">
        <f t="shared" si="125"/>
        <v>0.48709060497756607</v>
      </c>
      <c r="F125" s="27">
        <f t="shared" si="126"/>
        <v>-0.38459195507661015</v>
      </c>
      <c r="L125" t="str">
        <f t="shared" si="127"/>
        <v>31 Science, engineering and technology associate professionals</v>
      </c>
      <c r="M125" s="27">
        <f t="shared" si="128"/>
        <v>1.0037859667354114</v>
      </c>
      <c r="N125" s="27">
        <f t="shared" si="128"/>
        <v>0.20167489898309832</v>
      </c>
      <c r="O125" s="27">
        <f t="shared" si="128"/>
        <v>-0.95008477109330602</v>
      </c>
      <c r="P125" s="27">
        <f t="shared" si="128"/>
        <v>8.6841589251955398E-2</v>
      </c>
      <c r="Q125" s="27">
        <f t="shared" si="129"/>
        <v>-0.86324318184135063</v>
      </c>
      <c r="W125" t="str">
        <f t="shared" si="130"/>
        <v>31 Science, engineering and technology associate professionals</v>
      </c>
      <c r="X125" s="27">
        <f t="shared" si="131"/>
        <v>0.16549025462835609</v>
      </c>
      <c r="Y125" s="27">
        <f t="shared" si="131"/>
        <v>0.43593514567682856</v>
      </c>
      <c r="Z125" s="27">
        <f t="shared" si="131"/>
        <v>7.8402211039130698E-2</v>
      </c>
      <c r="AA125" s="27">
        <f t="shared" si="131"/>
        <v>0.40024901572560001</v>
      </c>
      <c r="AB125" s="27">
        <f t="shared" si="132"/>
        <v>0.47865122676473071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0.84978769535358634</v>
      </c>
      <c r="C126" s="27">
        <f t="shared" si="125"/>
        <v>1.5652113779438537E-2</v>
      </c>
      <c r="D126" s="27">
        <f t="shared" si="125"/>
        <v>0.31659250773238945</v>
      </c>
      <c r="E126" s="27">
        <f t="shared" si="125"/>
        <v>1.1584286217999402</v>
      </c>
      <c r="F126" s="27">
        <f t="shared" si="126"/>
        <v>1.4750211295323297</v>
      </c>
      <c r="L126" t="str">
        <f t="shared" si="127"/>
        <v>32 Health and social care associate professionals</v>
      </c>
      <c r="M126" s="27">
        <f t="shared" si="128"/>
        <v>-6.3316510051535602E-2</v>
      </c>
      <c r="N126" s="27">
        <f t="shared" si="128"/>
        <v>0.19821702935793262</v>
      </c>
      <c r="O126" s="27">
        <f t="shared" si="128"/>
        <v>-8.7729019630236049E-2</v>
      </c>
      <c r="P126" s="27">
        <f t="shared" si="128"/>
        <v>0.19575830753254797</v>
      </c>
      <c r="Q126" s="27">
        <f t="shared" si="129"/>
        <v>0.10802928790231192</v>
      </c>
      <c r="W126" t="str">
        <f t="shared" si="130"/>
        <v>32 Health and social care associate professionals</v>
      </c>
      <c r="X126" s="27">
        <f t="shared" si="131"/>
        <v>0.91310420540511839</v>
      </c>
      <c r="Y126" s="27">
        <f t="shared" si="131"/>
        <v>-0.18256491557849586</v>
      </c>
      <c r="Z126" s="27">
        <f t="shared" si="131"/>
        <v>0.40432152736262861</v>
      </c>
      <c r="AA126" s="27">
        <f t="shared" si="131"/>
        <v>0.96267031426739536</v>
      </c>
      <c r="AB126" s="27">
        <f t="shared" si="132"/>
        <v>1.366991841630024</v>
      </c>
    </row>
    <row r="127" spans="1:28" x14ac:dyDescent="0.2">
      <c r="A127" t="str">
        <f t="shared" si="124"/>
        <v>33 Protective service occupations</v>
      </c>
      <c r="B127" s="27">
        <f t="shared" si="125"/>
        <v>2.7057115173601876E-2</v>
      </c>
      <c r="C127" s="27">
        <f t="shared" si="125"/>
        <v>0.18808895315667495</v>
      </c>
      <c r="D127" s="27">
        <f t="shared" si="125"/>
        <v>0.53441056335085824</v>
      </c>
      <c r="E127" s="27">
        <f t="shared" si="125"/>
        <v>0.48392581339984497</v>
      </c>
      <c r="F127" s="27">
        <f t="shared" si="126"/>
        <v>1.0183363767507032</v>
      </c>
      <c r="L127" t="str">
        <f t="shared" si="127"/>
        <v>33 Protective service occupations</v>
      </c>
      <c r="M127" s="27">
        <f t="shared" si="128"/>
        <v>-5.0686993487881082E-2</v>
      </c>
      <c r="N127" s="27">
        <f t="shared" si="128"/>
        <v>0.10769538364460773</v>
      </c>
      <c r="O127" s="27">
        <f t="shared" si="128"/>
        <v>0.28549286901009863</v>
      </c>
      <c r="P127" s="27">
        <f t="shared" si="128"/>
        <v>0.19941813710025924</v>
      </c>
      <c r="Q127" s="27">
        <f t="shared" si="129"/>
        <v>0.48491100611035787</v>
      </c>
      <c r="W127" t="str">
        <f t="shared" si="130"/>
        <v>33 Protective service occupations</v>
      </c>
      <c r="X127" s="27">
        <f t="shared" si="131"/>
        <v>7.7744108661482514E-2</v>
      </c>
      <c r="Y127" s="27">
        <f t="shared" si="131"/>
        <v>8.0393569512066554E-2</v>
      </c>
      <c r="Z127" s="27">
        <f t="shared" si="131"/>
        <v>0.24891769434076338</v>
      </c>
      <c r="AA127" s="27">
        <f t="shared" si="131"/>
        <v>0.28450767629958107</v>
      </c>
      <c r="AB127" s="27">
        <f t="shared" si="132"/>
        <v>0.53342537064034445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0.87150665591840681</v>
      </c>
      <c r="C128" s="27">
        <f t="shared" si="125"/>
        <v>-4.4024159722404477E-2</v>
      </c>
      <c r="D128" s="27">
        <f t="shared" si="125"/>
        <v>0.42262800770559217</v>
      </c>
      <c r="E128" s="27">
        <f t="shared" si="125"/>
        <v>1.3931391655571357</v>
      </c>
      <c r="F128" s="27">
        <f t="shared" si="126"/>
        <v>1.8157671732627279</v>
      </c>
      <c r="L128" t="str">
        <f t="shared" si="127"/>
        <v>34 Culture, media and sports occupations</v>
      </c>
      <c r="M128" s="27">
        <f t="shared" si="128"/>
        <v>0.1782174296067387</v>
      </c>
      <c r="N128" s="27">
        <f t="shared" si="128"/>
        <v>-0.33708703426608499</v>
      </c>
      <c r="O128" s="27">
        <f t="shared" si="128"/>
        <v>0.17363840432316202</v>
      </c>
      <c r="P128" s="27">
        <f t="shared" si="128"/>
        <v>0.58959753237905677</v>
      </c>
      <c r="Q128" s="27">
        <f t="shared" si="129"/>
        <v>0.76323593670221879</v>
      </c>
      <c r="W128" t="str">
        <f t="shared" si="130"/>
        <v>34 Culture, media and sports occupations</v>
      </c>
      <c r="X128" s="27">
        <f t="shared" si="131"/>
        <v>0.69328922631166012</v>
      </c>
      <c r="Y128" s="27">
        <f t="shared" si="131"/>
        <v>0.29306287454368185</v>
      </c>
      <c r="Z128" s="27">
        <f t="shared" si="131"/>
        <v>0.24898960338243992</v>
      </c>
      <c r="AA128" s="27">
        <f t="shared" si="131"/>
        <v>0.8035416331780727</v>
      </c>
      <c r="AB128" s="27">
        <f t="shared" si="132"/>
        <v>1.0525312365605126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2.0164037656126332</v>
      </c>
      <c r="C129" s="27">
        <f t="shared" si="125"/>
        <v>1.0187143937655989</v>
      </c>
      <c r="D129" s="27">
        <f t="shared" si="125"/>
        <v>-0.7843965578076606</v>
      </c>
      <c r="E129" s="27">
        <f t="shared" si="125"/>
        <v>1.1001822608972205</v>
      </c>
      <c r="F129" s="27">
        <f t="shared" si="126"/>
        <v>0.31578570308955989</v>
      </c>
      <c r="L129" t="str">
        <f t="shared" si="127"/>
        <v>35 Business and public service associate professionals</v>
      </c>
      <c r="M129" s="27">
        <f t="shared" si="128"/>
        <v>0.65492207438200012</v>
      </c>
      <c r="N129" s="27">
        <f t="shared" si="128"/>
        <v>0.3888818581817457</v>
      </c>
      <c r="O129" s="27">
        <f t="shared" si="128"/>
        <v>-0.89555079513780989</v>
      </c>
      <c r="P129" s="27">
        <f t="shared" si="128"/>
        <v>-1.2418490578239627E-2</v>
      </c>
      <c r="Q129" s="27">
        <f t="shared" si="129"/>
        <v>-0.90796928571604951</v>
      </c>
      <c r="W129" t="str">
        <f t="shared" si="130"/>
        <v>35 Business and public service associate professionals</v>
      </c>
      <c r="X129" s="27">
        <f t="shared" si="131"/>
        <v>1.3614816912306384</v>
      </c>
      <c r="Y129" s="27">
        <f t="shared" si="131"/>
        <v>0.62983253558384966</v>
      </c>
      <c r="Z129" s="27">
        <f t="shared" si="131"/>
        <v>0.11115423733015994</v>
      </c>
      <c r="AA129" s="27">
        <f t="shared" si="131"/>
        <v>1.1126007514754459</v>
      </c>
      <c r="AB129" s="27">
        <f t="shared" si="132"/>
        <v>1.2237549888056058</v>
      </c>
    </row>
    <row r="130" spans="1:28" x14ac:dyDescent="0.2">
      <c r="A130" t="str">
        <f t="shared" si="124"/>
        <v>41 Administrative occupations</v>
      </c>
      <c r="B130" s="27">
        <f t="shared" si="125"/>
        <v>-1.8182655135763781E-2</v>
      </c>
      <c r="C130" s="27">
        <f t="shared" si="125"/>
        <v>1.4882316847672428</v>
      </c>
      <c r="D130" s="27">
        <f t="shared" si="125"/>
        <v>-2.895446567486939</v>
      </c>
      <c r="E130" s="27">
        <f t="shared" si="125"/>
        <v>-1.9803449111962586</v>
      </c>
      <c r="F130" s="27">
        <f t="shared" si="126"/>
        <v>-4.8757914786831975</v>
      </c>
      <c r="L130" t="str">
        <f t="shared" si="127"/>
        <v>41 Administrative occupations</v>
      </c>
      <c r="M130" s="27">
        <f t="shared" si="128"/>
        <v>-0.69428963241793085</v>
      </c>
      <c r="N130" s="27">
        <f t="shared" si="128"/>
        <v>1.4309919156572519</v>
      </c>
      <c r="O130" s="27">
        <f t="shared" si="128"/>
        <v>-0.61180212705382431</v>
      </c>
      <c r="P130" s="27">
        <f t="shared" si="128"/>
        <v>0.36481887375457767</v>
      </c>
      <c r="Q130" s="27">
        <f t="shared" si="129"/>
        <v>-0.24698325329924664</v>
      </c>
      <c r="W130" t="str">
        <f t="shared" si="130"/>
        <v>41 Administrative occupations</v>
      </c>
      <c r="X130" s="27">
        <f t="shared" si="131"/>
        <v>0.6761069772821493</v>
      </c>
      <c r="Y130" s="27">
        <f t="shared" si="131"/>
        <v>5.7239769110008609E-2</v>
      </c>
      <c r="Z130" s="27">
        <f t="shared" si="131"/>
        <v>-2.2836444404331147</v>
      </c>
      <c r="AA130" s="27">
        <f t="shared" si="131"/>
        <v>-2.3451637849508167</v>
      </c>
      <c r="AB130" s="27">
        <f t="shared" si="132"/>
        <v>-4.6288082253839313</v>
      </c>
    </row>
    <row r="131" spans="1:28" x14ac:dyDescent="0.2">
      <c r="A131" t="str">
        <f t="shared" si="124"/>
        <v>42 Secretarial and related occupations</v>
      </c>
      <c r="B131" s="27">
        <f t="shared" si="125"/>
        <v>-0.43250531372615431</v>
      </c>
      <c r="C131" s="27">
        <f t="shared" si="125"/>
        <v>-0.20441593417303583</v>
      </c>
      <c r="D131" s="27">
        <f t="shared" si="125"/>
        <v>0.38837507471351174</v>
      </c>
      <c r="E131" s="27">
        <f t="shared" si="125"/>
        <v>-0.8905476808844135</v>
      </c>
      <c r="F131" s="27">
        <f t="shared" si="126"/>
        <v>-0.50217260617090176</v>
      </c>
      <c r="L131" t="str">
        <f t="shared" si="127"/>
        <v>42 Secretarial and related occupations</v>
      </c>
      <c r="M131" s="27">
        <f t="shared" si="128"/>
        <v>-0.20104620585600963</v>
      </c>
      <c r="N131" s="27">
        <f t="shared" si="128"/>
        <v>-5.0267362041047869E-2</v>
      </c>
      <c r="O131" s="27">
        <f t="shared" si="128"/>
        <v>0.25595778933455848</v>
      </c>
      <c r="P131" s="27">
        <f t="shared" si="128"/>
        <v>0.20402618566345443</v>
      </c>
      <c r="Q131" s="27">
        <f t="shared" si="129"/>
        <v>0.45998397499801291</v>
      </c>
      <c r="W131" t="str">
        <f t="shared" si="130"/>
        <v>42 Secretarial and related occupations</v>
      </c>
      <c r="X131" s="27">
        <f t="shared" si="131"/>
        <v>-0.23145910787014312</v>
      </c>
      <c r="Y131" s="27">
        <f t="shared" si="131"/>
        <v>-0.15414857213198729</v>
      </c>
      <c r="Z131" s="27">
        <f t="shared" si="131"/>
        <v>0.13241728537895447</v>
      </c>
      <c r="AA131" s="27">
        <f t="shared" si="131"/>
        <v>-1.0945738665478713</v>
      </c>
      <c r="AB131" s="27">
        <f t="shared" si="132"/>
        <v>-0.96215658116891678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3.9791850634266268E-2</v>
      </c>
      <c r="C132" s="27">
        <f t="shared" si="125"/>
        <v>0.54589138264996517</v>
      </c>
      <c r="D132" s="27">
        <f t="shared" si="125"/>
        <v>4.9087197148596218E-2</v>
      </c>
      <c r="E132" s="27">
        <f t="shared" si="125"/>
        <v>0.54907067285766509</v>
      </c>
      <c r="F132" s="27">
        <f t="shared" si="126"/>
        <v>0.59815787000626131</v>
      </c>
      <c r="L132" t="str">
        <f t="shared" si="127"/>
        <v>51 Skilled agricultural and related trades</v>
      </c>
      <c r="M132" s="27">
        <f t="shared" si="128"/>
        <v>-6.9476901504621047E-2</v>
      </c>
      <c r="N132" s="27">
        <f t="shared" si="128"/>
        <v>0.44766803347796547</v>
      </c>
      <c r="O132" s="27">
        <f t="shared" si="128"/>
        <v>4.7367707805321402E-3</v>
      </c>
      <c r="P132" s="27">
        <f t="shared" si="128"/>
        <v>0.32635667879989594</v>
      </c>
      <c r="Q132" s="27">
        <f t="shared" si="129"/>
        <v>0.33109344958042808</v>
      </c>
      <c r="W132" t="str">
        <f t="shared" si="130"/>
        <v>51 Skilled agricultural and related trades</v>
      </c>
      <c r="X132" s="27">
        <f t="shared" si="131"/>
        <v>0.10926875213889764</v>
      </c>
      <c r="Y132" s="27">
        <f t="shared" si="131"/>
        <v>9.8223349171997487E-2</v>
      </c>
      <c r="Z132" s="27">
        <f t="shared" si="131"/>
        <v>4.4350426368058748E-2</v>
      </c>
      <c r="AA132" s="27">
        <f t="shared" si="131"/>
        <v>0.22271399405776915</v>
      </c>
      <c r="AB132" s="27">
        <f t="shared" si="132"/>
        <v>0.2670644204258279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-0.17949415543100677</v>
      </c>
      <c r="C133" s="27">
        <f t="shared" si="125"/>
        <v>-1.6372136437938725</v>
      </c>
      <c r="D133" s="27">
        <f t="shared" si="125"/>
        <v>-6.4856289323639515E-2</v>
      </c>
      <c r="E133" s="27">
        <f t="shared" si="125"/>
        <v>-0.30409569759091859</v>
      </c>
      <c r="F133" s="27">
        <f t="shared" si="126"/>
        <v>-0.36895198691455811</v>
      </c>
      <c r="L133" t="str">
        <f t="shared" si="127"/>
        <v>52 Skilled metal, electrical and electronic trades</v>
      </c>
      <c r="M133" s="27">
        <f t="shared" si="128"/>
        <v>-0.38414360512809331</v>
      </c>
      <c r="N133" s="27">
        <f t="shared" si="128"/>
        <v>-1.5338210800910641</v>
      </c>
      <c r="O133" s="27">
        <f t="shared" si="128"/>
        <v>-0.53853821065613694</v>
      </c>
      <c r="P133" s="27">
        <f t="shared" si="128"/>
        <v>-0.65263623804164617</v>
      </c>
      <c r="Q133" s="27">
        <f t="shared" si="129"/>
        <v>-1.1911744486977831</v>
      </c>
      <c r="W133" t="str">
        <f t="shared" si="130"/>
        <v>52 Skilled metal, electrical and electronic trades</v>
      </c>
      <c r="X133" s="27">
        <f t="shared" si="131"/>
        <v>0.20464944969707072</v>
      </c>
      <c r="Y133" s="27">
        <f t="shared" si="131"/>
        <v>-0.10339256370281219</v>
      </c>
      <c r="Z133" s="27">
        <f t="shared" si="131"/>
        <v>0.47368192133250892</v>
      </c>
      <c r="AA133" s="27">
        <f t="shared" si="131"/>
        <v>0.34854054045072425</v>
      </c>
      <c r="AB133" s="27">
        <f t="shared" si="132"/>
        <v>0.82222246178323322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1.189129286239833</v>
      </c>
      <c r="C134" s="27">
        <f t="shared" si="125"/>
        <v>-3.0807418895407572</v>
      </c>
      <c r="D134" s="27">
        <f t="shared" si="125"/>
        <v>1.3958429844622096</v>
      </c>
      <c r="E134" s="27">
        <f t="shared" si="125"/>
        <v>0.35097026808060328</v>
      </c>
      <c r="F134" s="27">
        <f t="shared" si="126"/>
        <v>1.7468132525428128</v>
      </c>
      <c r="L134" t="str">
        <f t="shared" si="127"/>
        <v>53 Skilled construction and building trades</v>
      </c>
      <c r="M134" s="27">
        <f t="shared" si="128"/>
        <v>1.126028882753408</v>
      </c>
      <c r="N134" s="27">
        <f t="shared" si="128"/>
        <v>-3.1246700199768451</v>
      </c>
      <c r="O134" s="27">
        <f t="shared" si="128"/>
        <v>1.3534700493379415</v>
      </c>
      <c r="P134" s="27">
        <f t="shared" si="128"/>
        <v>0.27347015353863746</v>
      </c>
      <c r="Q134" s="27">
        <f t="shared" si="129"/>
        <v>1.6269402028765789</v>
      </c>
      <c r="W134" t="str">
        <f t="shared" si="130"/>
        <v>53 Skilled construction and building trades</v>
      </c>
      <c r="X134" s="27">
        <f t="shared" si="131"/>
        <v>6.3100403486427592E-2</v>
      </c>
      <c r="Y134" s="27">
        <f t="shared" si="131"/>
        <v>4.3928130436090063E-2</v>
      </c>
      <c r="Z134" s="27">
        <f t="shared" si="131"/>
        <v>4.2372935124274536E-2</v>
      </c>
      <c r="AA134" s="27">
        <f t="shared" si="131"/>
        <v>7.7500114541961929E-2</v>
      </c>
      <c r="AB134" s="27">
        <f t="shared" si="132"/>
        <v>0.11987304966623646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-0.3651698164168895</v>
      </c>
      <c r="C135" s="27">
        <f t="shared" si="125"/>
        <v>-0.18046918455618677</v>
      </c>
      <c r="D135" s="27">
        <f t="shared" si="125"/>
        <v>6.2494881706814276E-2</v>
      </c>
      <c r="E135" s="27">
        <f t="shared" si="125"/>
        <v>-0.31962342205062111</v>
      </c>
      <c r="F135" s="27">
        <f t="shared" si="126"/>
        <v>-0.25712854034380683</v>
      </c>
      <c r="L135" t="str">
        <f t="shared" si="127"/>
        <v>54 Textiles, printing and other skilled trades</v>
      </c>
      <c r="M135" s="27">
        <f t="shared" si="128"/>
        <v>-0.31494865303246566</v>
      </c>
      <c r="N135" s="27">
        <f t="shared" si="128"/>
        <v>-0.44249044985019115</v>
      </c>
      <c r="O135" s="27">
        <f t="shared" si="128"/>
        <v>-6.6522254805293279E-2</v>
      </c>
      <c r="P135" s="27">
        <f t="shared" si="128"/>
        <v>-0.24358752450589094</v>
      </c>
      <c r="Q135" s="27">
        <f t="shared" si="129"/>
        <v>-0.31010977931118422</v>
      </c>
      <c r="W135" t="str">
        <f t="shared" si="130"/>
        <v>54 Textiles, printing and other skilled trades</v>
      </c>
      <c r="X135" s="27">
        <f t="shared" si="131"/>
        <v>-5.0221163384424727E-2</v>
      </c>
      <c r="Y135" s="27">
        <f t="shared" si="131"/>
        <v>0.26202126529399417</v>
      </c>
      <c r="Z135" s="27">
        <f t="shared" si="131"/>
        <v>0.12901713651210445</v>
      </c>
      <c r="AA135" s="27">
        <f t="shared" si="131"/>
        <v>-7.6035897544724396E-2</v>
      </c>
      <c r="AB135" s="27">
        <f t="shared" si="132"/>
        <v>5.2981238967380051E-2</v>
      </c>
    </row>
    <row r="136" spans="1:28" x14ac:dyDescent="0.2">
      <c r="A136" t="str">
        <f t="shared" si="124"/>
        <v>61 Caring personal service occupations</v>
      </c>
      <c r="B136" s="27">
        <f t="shared" si="125"/>
        <v>0.95486747171807096</v>
      </c>
      <c r="C136" s="27">
        <f t="shared" si="125"/>
        <v>-1.5760881664270912</v>
      </c>
      <c r="D136" s="27">
        <f t="shared" si="125"/>
        <v>2.8911228423808026</v>
      </c>
      <c r="E136" s="27">
        <f t="shared" si="125"/>
        <v>3.3742423593033877</v>
      </c>
      <c r="F136" s="27">
        <f t="shared" si="126"/>
        <v>6.2653652016841903</v>
      </c>
      <c r="L136" t="str">
        <f t="shared" si="127"/>
        <v>61 Caring personal service occupations</v>
      </c>
      <c r="M136" s="27">
        <f t="shared" si="128"/>
        <v>-7.6184918601344354E-2</v>
      </c>
      <c r="N136" s="27">
        <f t="shared" si="128"/>
        <v>-1.9000400038361231E-2</v>
      </c>
      <c r="O136" s="27">
        <f t="shared" si="128"/>
        <v>0.74910806457921364</v>
      </c>
      <c r="P136" s="27">
        <f t="shared" si="128"/>
        <v>0.76125389581840208</v>
      </c>
      <c r="Q136" s="27">
        <f t="shared" si="129"/>
        <v>1.5103619603976157</v>
      </c>
      <c r="W136" t="str">
        <f t="shared" si="130"/>
        <v>61 Caring personal service occupations</v>
      </c>
      <c r="X136" s="27">
        <f t="shared" si="131"/>
        <v>1.0310523903194202</v>
      </c>
      <c r="Y136" s="27">
        <f t="shared" si="131"/>
        <v>-1.5570877663887401</v>
      </c>
      <c r="Z136" s="27">
        <f t="shared" si="131"/>
        <v>2.1420147778015881</v>
      </c>
      <c r="AA136" s="27">
        <f t="shared" si="131"/>
        <v>2.6129884634850278</v>
      </c>
      <c r="AB136" s="27">
        <f t="shared" si="132"/>
        <v>4.7550032412866159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1.2150553790626155</v>
      </c>
      <c r="C137" s="27">
        <f t="shared" si="125"/>
        <v>-1.0852685133670459</v>
      </c>
      <c r="D137" s="27">
        <f t="shared" si="125"/>
        <v>0.68283250561639086</v>
      </c>
      <c r="E137" s="27">
        <f t="shared" si="125"/>
        <v>0.81016483421392671</v>
      </c>
      <c r="F137" s="27">
        <f t="shared" si="126"/>
        <v>1.4929973398303176</v>
      </c>
      <c r="L137" t="str">
        <f t="shared" si="127"/>
        <v>62 Leisure, travel and related personal service occupations</v>
      </c>
      <c r="M137" s="27">
        <f t="shared" si="128"/>
        <v>0.44100040727136491</v>
      </c>
      <c r="N137" s="27">
        <f t="shared" si="128"/>
        <v>-4.1645211915336766E-2</v>
      </c>
      <c r="O137" s="27">
        <f t="shared" si="128"/>
        <v>0.19099435971623668</v>
      </c>
      <c r="P137" s="27">
        <f t="shared" si="128"/>
        <v>0.37449502069122964</v>
      </c>
      <c r="Q137" s="27">
        <f t="shared" si="129"/>
        <v>0.56548938040746632</v>
      </c>
      <c r="W137" t="str">
        <f t="shared" si="130"/>
        <v>62 Leisure, travel and related personal service occupations</v>
      </c>
      <c r="X137" s="27">
        <f t="shared" si="131"/>
        <v>0.77405497179124882</v>
      </c>
      <c r="Y137" s="27">
        <f t="shared" si="131"/>
        <v>-1.0436233014517065</v>
      </c>
      <c r="Z137" s="27">
        <f t="shared" si="131"/>
        <v>0.49183814590013775</v>
      </c>
      <c r="AA137" s="27">
        <f t="shared" si="131"/>
        <v>0.43566981352271217</v>
      </c>
      <c r="AB137" s="27">
        <f t="shared" si="132"/>
        <v>0.92750795942284991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-5.588602980634394E-2</v>
      </c>
      <c r="C138" s="27">
        <f t="shared" si="125"/>
        <v>8.9620189462719602E-2</v>
      </c>
      <c r="D138" s="27">
        <f t="shared" si="125"/>
        <v>-8.6846345815409398E-2</v>
      </c>
      <c r="E138" s="27">
        <f t="shared" si="125"/>
        <v>9.2324193153707212E-3</v>
      </c>
      <c r="F138" s="27">
        <f t="shared" si="126"/>
        <v>-7.7613926500038677E-2</v>
      </c>
      <c r="L138" t="str">
        <f t="shared" si="127"/>
        <v>63 Community and civil enforcement occupations</v>
      </c>
      <c r="M138" s="27">
        <f t="shared" si="128"/>
        <v>-7.2457556921285804E-2</v>
      </c>
      <c r="N138" s="27">
        <f t="shared" si="128"/>
        <v>0.1017236779559475</v>
      </c>
      <c r="O138" s="27">
        <f t="shared" si="128"/>
        <v>-0.10727823891769359</v>
      </c>
      <c r="P138" s="27">
        <f t="shared" si="128"/>
        <v>1.571316138512141E-2</v>
      </c>
      <c r="Q138" s="27">
        <f t="shared" si="129"/>
        <v>-9.1565077532572176E-2</v>
      </c>
      <c r="W138" t="str">
        <f t="shared" si="130"/>
        <v>63 Community and civil enforcement occupations</v>
      </c>
      <c r="X138" s="27">
        <f t="shared" si="131"/>
        <v>1.6571527114941476E-2</v>
      </c>
      <c r="Y138" s="27">
        <f t="shared" si="131"/>
        <v>-1.2103488493228051E-2</v>
      </c>
      <c r="Z138" s="27">
        <f t="shared" si="131"/>
        <v>2.043189310228459E-2</v>
      </c>
      <c r="AA138" s="27">
        <f t="shared" si="131"/>
        <v>-6.4807420697507306E-3</v>
      </c>
      <c r="AB138" s="27">
        <f t="shared" si="132"/>
        <v>1.3951151032533859E-2</v>
      </c>
    </row>
    <row r="139" spans="1:28" x14ac:dyDescent="0.2">
      <c r="A139" t="str">
        <f t="shared" si="124"/>
        <v>71 Sales occupations</v>
      </c>
      <c r="B139" s="27">
        <f t="shared" si="125"/>
        <v>-1.2032226989761448</v>
      </c>
      <c r="C139" s="27">
        <f t="shared" si="125"/>
        <v>8.2031594595694202E-2</v>
      </c>
      <c r="D139" s="27">
        <f t="shared" si="125"/>
        <v>-1.6782467838736999</v>
      </c>
      <c r="E139" s="27">
        <f t="shared" si="125"/>
        <v>-1.4193912391395678</v>
      </c>
      <c r="F139" s="27">
        <f t="shared" si="126"/>
        <v>-3.0976380230132676</v>
      </c>
      <c r="L139" t="str">
        <f t="shared" si="127"/>
        <v>71 Sales occupations</v>
      </c>
      <c r="M139" s="27">
        <f t="shared" si="128"/>
        <v>-0.12582021723272163</v>
      </c>
      <c r="N139" s="27">
        <f t="shared" si="128"/>
        <v>4.717867683088528E-2</v>
      </c>
      <c r="O139" s="27">
        <f t="shared" si="128"/>
        <v>-0.52993702488354266</v>
      </c>
      <c r="P139" s="27">
        <f t="shared" si="128"/>
        <v>-0.15619624116132158</v>
      </c>
      <c r="Q139" s="27">
        <f t="shared" si="129"/>
        <v>-0.68613326604486424</v>
      </c>
      <c r="W139" t="str">
        <f t="shared" si="130"/>
        <v>71 Sales occupations</v>
      </c>
      <c r="X139" s="27">
        <f t="shared" si="131"/>
        <v>-1.0774024817434018</v>
      </c>
      <c r="Y139" s="27">
        <f t="shared" si="131"/>
        <v>3.4852917764808922E-2</v>
      </c>
      <c r="Z139" s="27">
        <f t="shared" si="131"/>
        <v>-1.148309758990127</v>
      </c>
      <c r="AA139" s="27">
        <f t="shared" si="131"/>
        <v>-1.2631949979782977</v>
      </c>
      <c r="AB139" s="27">
        <f t="shared" si="132"/>
        <v>-2.4115047569684247</v>
      </c>
    </row>
    <row r="140" spans="1:28" x14ac:dyDescent="0.2">
      <c r="A140" t="str">
        <f t="shared" si="124"/>
        <v>72 Customer service occupations</v>
      </c>
      <c r="B140" s="27">
        <f t="shared" si="125"/>
        <v>0.62392076274101438</v>
      </c>
      <c r="C140" s="27">
        <f t="shared" si="125"/>
        <v>0.22339139493160509</v>
      </c>
      <c r="D140" s="27">
        <f t="shared" si="125"/>
        <v>1.8555287961683158</v>
      </c>
      <c r="E140" s="27">
        <f t="shared" si="125"/>
        <v>1.1681689943786111</v>
      </c>
      <c r="F140" s="27">
        <f t="shared" si="126"/>
        <v>3.0236977905469269</v>
      </c>
      <c r="L140" t="str">
        <f t="shared" si="127"/>
        <v>72 Customer service occupations</v>
      </c>
      <c r="M140" s="27">
        <f t="shared" si="128"/>
        <v>-0.17318113427747939</v>
      </c>
      <c r="N140" s="27">
        <f t="shared" si="128"/>
        <v>0.34367229512796582</v>
      </c>
      <c r="O140" s="27">
        <f t="shared" si="128"/>
        <v>0.87331085479016268</v>
      </c>
      <c r="P140" s="27">
        <f t="shared" si="128"/>
        <v>0.59965408150950505</v>
      </c>
      <c r="Q140" s="27">
        <f t="shared" si="129"/>
        <v>1.4729649362996677</v>
      </c>
      <c r="W140" t="str">
        <f t="shared" si="130"/>
        <v>72 Customer service occupations</v>
      </c>
      <c r="X140" s="27">
        <f t="shared" si="131"/>
        <v>0.7971018970184911</v>
      </c>
      <c r="Y140" s="27">
        <f t="shared" si="131"/>
        <v>-0.12028090019635496</v>
      </c>
      <c r="Z140" s="27">
        <f t="shared" si="131"/>
        <v>0.98221794137814644</v>
      </c>
      <c r="AA140" s="27">
        <f t="shared" si="131"/>
        <v>0.5685149128691025</v>
      </c>
      <c r="AB140" s="27">
        <f t="shared" si="132"/>
        <v>1.5507328542472489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-0.33068005807320588</v>
      </c>
      <c r="C141" s="27">
        <f t="shared" si="125"/>
        <v>-1.1233679948598443</v>
      </c>
      <c r="D141" s="27">
        <f t="shared" si="125"/>
        <v>1.7723204075664825</v>
      </c>
      <c r="E141" s="27">
        <f t="shared" si="125"/>
        <v>7.597698080408577E-2</v>
      </c>
      <c r="F141" s="27">
        <f t="shared" si="126"/>
        <v>1.8482973883705682</v>
      </c>
      <c r="L141" t="str">
        <f t="shared" si="127"/>
        <v>81 Process, plant and machine operatives</v>
      </c>
      <c r="M141" s="27">
        <f t="shared" si="128"/>
        <v>-0.44488186022195109</v>
      </c>
      <c r="N141" s="27">
        <f t="shared" si="128"/>
        <v>-0.86773745402224201</v>
      </c>
      <c r="O141" s="27">
        <f t="shared" si="128"/>
        <v>1.2134765478963176</v>
      </c>
      <c r="P141" s="27">
        <f t="shared" si="128"/>
        <v>-0.200786345442034</v>
      </c>
      <c r="Q141" s="27">
        <f t="shared" si="129"/>
        <v>1.0126902024542837</v>
      </c>
      <c r="W141" t="str">
        <f t="shared" si="130"/>
        <v>81 Process, plant and machine operatives</v>
      </c>
      <c r="X141" s="27">
        <f t="shared" si="131"/>
        <v>0.11420180214871545</v>
      </c>
      <c r="Y141" s="27">
        <f t="shared" si="131"/>
        <v>-0.25563054083758652</v>
      </c>
      <c r="Z141" s="27">
        <f t="shared" si="131"/>
        <v>0.55884385967016637</v>
      </c>
      <c r="AA141" s="27">
        <f t="shared" si="131"/>
        <v>0.27676332624612332</v>
      </c>
      <c r="AB141" s="27">
        <f t="shared" si="132"/>
        <v>0.83560718591628969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0.56937439856228345</v>
      </c>
      <c r="C142" s="27">
        <f t="shared" si="125"/>
        <v>-1.0532356045310092</v>
      </c>
      <c r="D142" s="27">
        <f t="shared" si="125"/>
        <v>0.65515762060170957</v>
      </c>
      <c r="E142" s="27">
        <f t="shared" si="125"/>
        <v>0.35348898403214335</v>
      </c>
      <c r="F142" s="27">
        <f t="shared" si="126"/>
        <v>1.0086466046338529</v>
      </c>
      <c r="L142" t="str">
        <f t="shared" si="127"/>
        <v>82 Transport and mobile machine drivers and operatives</v>
      </c>
      <c r="M142" s="27">
        <f t="shared" si="128"/>
        <v>0.43249137872814991</v>
      </c>
      <c r="N142" s="27">
        <f t="shared" si="128"/>
        <v>-0.96325253944401723</v>
      </c>
      <c r="O142" s="27">
        <f t="shared" si="128"/>
        <v>0.32063293820463024</v>
      </c>
      <c r="P142" s="27">
        <f t="shared" si="128"/>
        <v>0.17065788437324869</v>
      </c>
      <c r="Q142" s="27">
        <f t="shared" si="129"/>
        <v>0.49129082257787893</v>
      </c>
      <c r="W142" t="str">
        <f t="shared" si="130"/>
        <v>82 Transport and mobile machine drivers and operatives</v>
      </c>
      <c r="X142" s="27">
        <f t="shared" si="131"/>
        <v>0.13688301983413464</v>
      </c>
      <c r="Y142" s="27">
        <f t="shared" si="131"/>
        <v>-8.9983065086972847E-2</v>
      </c>
      <c r="Z142" s="27">
        <f t="shared" si="131"/>
        <v>0.33452468239704924</v>
      </c>
      <c r="AA142" s="27">
        <f t="shared" si="131"/>
        <v>0.18283109965891375</v>
      </c>
      <c r="AB142" s="27">
        <f t="shared" si="132"/>
        <v>0.517355782055963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-0.65685972139036419</v>
      </c>
      <c r="C143" s="27">
        <f t="shared" si="125"/>
        <v>-0.56877837767517558</v>
      </c>
      <c r="D143" s="27">
        <f t="shared" si="125"/>
        <v>-0.57020894845091608</v>
      </c>
      <c r="E143" s="27">
        <f t="shared" si="125"/>
        <v>4.3129262907316779E-2</v>
      </c>
      <c r="F143" s="27">
        <f t="shared" si="126"/>
        <v>-0.5270796855435993</v>
      </c>
      <c r="L143" t="str">
        <f t="shared" si="127"/>
        <v>91 Elementary trades and related occupations</v>
      </c>
      <c r="M143" s="27">
        <f t="shared" si="128"/>
        <v>-0.49368610904830224</v>
      </c>
      <c r="N143" s="27">
        <f t="shared" si="128"/>
        <v>-0.38045487807741996</v>
      </c>
      <c r="O143" s="27">
        <f t="shared" si="128"/>
        <v>-0.48502936213380554</v>
      </c>
      <c r="P143" s="27">
        <f t="shared" si="128"/>
        <v>3.6593468697076137E-2</v>
      </c>
      <c r="Q143" s="27">
        <f t="shared" si="129"/>
        <v>-0.4484358934367294</v>
      </c>
      <c r="W143" t="str">
        <f t="shared" si="130"/>
        <v>91 Elementary trades and related occupations</v>
      </c>
      <c r="X143" s="27">
        <f t="shared" si="131"/>
        <v>-0.16317361234206551</v>
      </c>
      <c r="Y143" s="27">
        <f t="shared" si="131"/>
        <v>-0.18832349959775452</v>
      </c>
      <c r="Z143" s="27">
        <f t="shared" si="131"/>
        <v>-8.5179586317112754E-2</v>
      </c>
      <c r="AA143" s="27">
        <f t="shared" si="131"/>
        <v>6.5357942102355349E-3</v>
      </c>
      <c r="AB143" s="27">
        <f t="shared" si="132"/>
        <v>-7.8643792106877219E-2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1.0587908565954436</v>
      </c>
      <c r="C144" s="27">
        <f t="shared" si="125"/>
        <v>-2.1189731781388446</v>
      </c>
      <c r="D144" s="27">
        <f t="shared" si="125"/>
        <v>1.8602344304828691</v>
      </c>
      <c r="E144" s="27">
        <f t="shared" si="125"/>
        <v>-1.2894300119852886</v>
      </c>
      <c r="F144" s="27">
        <f t="shared" si="126"/>
        <v>0.57080441849758046</v>
      </c>
      <c r="L144" t="str">
        <f t="shared" si="127"/>
        <v>92 Elementary administration and service occupations</v>
      </c>
      <c r="M144" s="27">
        <f t="shared" si="128"/>
        <v>-1.1124164203809421</v>
      </c>
      <c r="N144" s="27">
        <f t="shared" si="128"/>
        <v>0.19656841485888421</v>
      </c>
      <c r="O144" s="27">
        <f t="shared" si="128"/>
        <v>1.4793985620356942</v>
      </c>
      <c r="P144" s="27">
        <f t="shared" si="128"/>
        <v>-0.95256581975764476</v>
      </c>
      <c r="Q144" s="27">
        <f t="shared" si="129"/>
        <v>0.52683274227804944</v>
      </c>
      <c r="W144" t="str">
        <f t="shared" si="130"/>
        <v>92 Elementary administration and service occupations</v>
      </c>
      <c r="X144" s="27">
        <f t="shared" si="131"/>
        <v>2.1712072769763928</v>
      </c>
      <c r="Y144" s="27">
        <f t="shared" si="131"/>
        <v>-2.3155415929977039</v>
      </c>
      <c r="Z144" s="27">
        <f t="shared" si="131"/>
        <v>0.3808358684471429</v>
      </c>
      <c r="AA144" s="27">
        <f t="shared" si="131"/>
        <v>-0.33686419222760122</v>
      </c>
      <c r="AB144" s="27">
        <f t="shared" si="132"/>
        <v>4.3971676219541678E-2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26.680000000000234</v>
      </c>
      <c r="C146" s="29">
        <f t="shared" ref="C146" si="133">D35-C35</f>
        <v>-4.3400000000000318</v>
      </c>
      <c r="D146" s="29">
        <f>E35-D35</f>
        <v>15.690999999999747</v>
      </c>
      <c r="E146" s="29">
        <f>F35-E35</f>
        <v>23.298000000000229</v>
      </c>
      <c r="F146" s="29">
        <f t="shared" ref="F146" si="134">F35-D35</f>
        <v>38.988999999999976</v>
      </c>
      <c r="L146" s="24" t="str">
        <f>L35</f>
        <v>All occupations</v>
      </c>
      <c r="M146" s="29">
        <f>N35-M35</f>
        <v>8.4634747955663556</v>
      </c>
      <c r="N146" s="29">
        <f t="shared" ref="N146" si="135">O35-N35</f>
        <v>-3.565559533061986</v>
      </c>
      <c r="O146" s="29">
        <f>P35-O35</f>
        <v>6.9919510725197256</v>
      </c>
      <c r="P146" s="29">
        <f>Q35-P35</f>
        <v>10.3910174536677</v>
      </c>
      <c r="Q146" s="29">
        <f t="shared" ref="Q146" si="136">Q35-O35</f>
        <v>17.382968526187426</v>
      </c>
      <c r="W146" s="24" t="str">
        <f>W35</f>
        <v>All occupations</v>
      </c>
      <c r="X146" s="29">
        <f>Y35-X35</f>
        <v>18.216525204433736</v>
      </c>
      <c r="Y146" s="29">
        <f t="shared" ref="Y146" si="137">Z35-Y35</f>
        <v>-0.77444046693810265</v>
      </c>
      <c r="Z146" s="29">
        <f>AA35-Z35</f>
        <v>8.6990489274803338</v>
      </c>
      <c r="AA146" s="29">
        <f>AB35-AA35</f>
        <v>12.90698254633233</v>
      </c>
      <c r="AB146" s="29">
        <f t="shared" ref="AB146" si="138">AB35-Z35</f>
        <v>21.606031473812664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24.102596362576236</v>
      </c>
      <c r="C153" s="11">
        <f t="shared" ref="C153:F153" si="143">C8</f>
        <v>29.30535609492479</v>
      </c>
      <c r="D153" s="11">
        <f t="shared" si="143"/>
        <v>30.244811610713377</v>
      </c>
      <c r="E153" s="11">
        <f t="shared" si="143"/>
        <v>28.284430829696568</v>
      </c>
      <c r="F153" s="11">
        <f t="shared" si="143"/>
        <v>31.216495954586566</v>
      </c>
      <c r="H153" s="40">
        <f>IF(D$151-B$151 &lt;&gt; 0,(EXP(LN(D153/B153)/(D$151-B$151))-1)*100,0)</f>
        <v>4.6447419021081515</v>
      </c>
      <c r="I153" s="40">
        <f>IF(F$151-D$151 &lt;&gt; 0,(EXP(LN(F153/D153)/(F$151-D$151))-1)*100,0)</f>
        <v>0.21103582662078679</v>
      </c>
      <c r="L153" s="10" t="str">
        <f>L8</f>
        <v>11 Corporate managers and directors</v>
      </c>
      <c r="M153" s="11">
        <f>M8</f>
        <v>17.230535546619773</v>
      </c>
      <c r="N153" s="11">
        <f t="shared" ref="N153:Q153" si="144">N8</f>
        <v>19.857733353831026</v>
      </c>
      <c r="O153" s="11">
        <f t="shared" si="144"/>
        <v>20.091781154957964</v>
      </c>
      <c r="P153" s="11">
        <f t="shared" si="144"/>
        <v>18.293931966635611</v>
      </c>
      <c r="Q153" s="11">
        <f t="shared" si="144"/>
        <v>19.465343305925735</v>
      </c>
      <c r="S153" s="40">
        <f>IF(O$151-M$151 &lt;&gt; 0,(EXP(LN(O153/M153)/(O$151-M$151))-1)*100,0)</f>
        <v>3.1202441511412049</v>
      </c>
      <c r="T153" s="40">
        <f>IF(Q$151-O$151 &lt;&gt; 0,(EXP(LN(Q153/O153)/(Q$151-O$151))-1)*100,0)</f>
        <v>-0.21094530158174418</v>
      </c>
      <c r="W153" s="10" t="str">
        <f>W8</f>
        <v>11 Corporate managers and directors</v>
      </c>
      <c r="X153" s="11">
        <f>X8</f>
        <v>6.8720608159564458</v>
      </c>
      <c r="Y153" s="11">
        <f t="shared" ref="Y153:AB153" si="145">Y8</f>
        <v>9.4476227410937934</v>
      </c>
      <c r="Z153" s="11">
        <f t="shared" si="145"/>
        <v>10.153030455755351</v>
      </c>
      <c r="AA153" s="11">
        <f t="shared" si="145"/>
        <v>9.9904988630610259</v>
      </c>
      <c r="AB153" s="11">
        <f t="shared" si="145"/>
        <v>11.751152648660835</v>
      </c>
      <c r="AD153" s="40">
        <f>IF(Z$151-X$151 &lt;&gt; 0,(EXP(LN(Z153/X153)/(Z$151-X$151))-1)*100,0)</f>
        <v>8.1189299726290631</v>
      </c>
      <c r="AE153" s="40">
        <f>IF(AB$151-Z$151 &lt;&gt; 0,(EXP(LN(AB153/Z153)/(AB$151-Z$151))-1)*100,0)</f>
        <v>0.97929135111536336</v>
      </c>
    </row>
    <row r="154" spans="1:31" x14ac:dyDescent="0.2">
      <c r="A154" s="10" t="str">
        <f t="shared" si="142"/>
        <v>12 Other managers and proprietors</v>
      </c>
      <c r="B154" s="11">
        <f t="shared" si="142"/>
        <v>14.183300364112393</v>
      </c>
      <c r="C154" s="11">
        <f t="shared" ref="C154:F178" si="146">C9</f>
        <v>15.84168699430723</v>
      </c>
      <c r="D154" s="11">
        <f t="shared" si="146"/>
        <v>16.112607291191637</v>
      </c>
      <c r="E154" s="11">
        <f t="shared" si="146"/>
        <v>19.802150604487316</v>
      </c>
      <c r="F154" s="11">
        <f t="shared" si="146"/>
        <v>22.515547072978215</v>
      </c>
      <c r="H154" s="40">
        <f t="shared" ref="H154:H177" si="147">IF(D$151-B$151 &lt;&gt; 0,(EXP(LN(D154/B154)/(D$151-B$151))-1)*100,0)</f>
        <v>2.5835453371192418</v>
      </c>
      <c r="I154" s="40">
        <f t="shared" ref="I154:I180" si="148">IF(F$151-D$151 &lt;&gt; 0,(EXP(LN(F154/D154)/(F$151-D$151))-1)*100,0)</f>
        <v>2.2557594989037089</v>
      </c>
      <c r="L154" s="10" t="str">
        <f t="shared" ref="L154:Q154" si="149">L9</f>
        <v>12 Other managers and proprietors</v>
      </c>
      <c r="M154" s="11">
        <f t="shared" si="149"/>
        <v>8.6606363548666589</v>
      </c>
      <c r="N154" s="11">
        <f t="shared" si="149"/>
        <v>9.6434129971084221</v>
      </c>
      <c r="O154" s="11">
        <f t="shared" si="149"/>
        <v>9.352965323297493</v>
      </c>
      <c r="P154" s="11">
        <f t="shared" si="149"/>
        <v>11.87360929741158</v>
      </c>
      <c r="Q154" s="11">
        <f t="shared" si="149"/>
        <v>13.771782892088801</v>
      </c>
      <c r="S154" s="40">
        <f t="shared" ref="S154:S177" si="150">IF(O$151-M$151 &lt;&gt; 0,(EXP(LN(O154/M154)/(O$151-M$151))-1)*100,0)</f>
        <v>1.5499944704908231</v>
      </c>
      <c r="T154" s="40">
        <f t="shared" ref="T154:T177" si="151">IF(Q$151-O$151 &lt;&gt; 0,(EXP(LN(Q154/O154)/(Q$151-O$151))-1)*100,0)</f>
        <v>2.6130798697846958</v>
      </c>
      <c r="W154" s="10" t="str">
        <f t="shared" ref="W154:AB154" si="152">W9</f>
        <v>12 Other managers and proprietors</v>
      </c>
      <c r="X154" s="11">
        <f t="shared" si="152"/>
        <v>5.5226640092457098</v>
      </c>
      <c r="Y154" s="11">
        <f t="shared" si="152"/>
        <v>6.198273997198811</v>
      </c>
      <c r="Z154" s="11">
        <f t="shared" si="152"/>
        <v>6.7596419678941473</v>
      </c>
      <c r="AA154" s="11">
        <f t="shared" si="152"/>
        <v>7.928541307075724</v>
      </c>
      <c r="AB154" s="11">
        <f t="shared" si="152"/>
        <v>8.7437641808894639</v>
      </c>
      <c r="AD154" s="40">
        <f t="shared" ref="AD154:AD177" si="153">IF(Z$151-X$151 &lt;&gt; 0,(EXP(LN(Z154/X154)/(Z$151-X$151))-1)*100,0)</f>
        <v>4.1249999705898377</v>
      </c>
      <c r="AE154" s="40">
        <f t="shared" ref="AE154:AE177" si="154">IF(AB$151-Z$151 &lt;&gt; 0,(EXP(LN(AB154/Z154)/(AB$151-Z$151))-1)*100,0)</f>
        <v>1.7306102032965676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19.421346286134263</v>
      </c>
      <c r="C155" s="11">
        <f t="shared" si="146"/>
        <v>22.645543671457247</v>
      </c>
      <c r="D155" s="11">
        <f t="shared" si="146"/>
        <v>23.390051459224406</v>
      </c>
      <c r="E155" s="11">
        <f t="shared" si="146"/>
        <v>24.899358021408663</v>
      </c>
      <c r="F155" s="11">
        <f t="shared" si="146"/>
        <v>27.998641296750684</v>
      </c>
      <c r="H155" s="40">
        <f t="shared" si="147"/>
        <v>3.7887709368177536</v>
      </c>
      <c r="I155" s="40">
        <f t="shared" si="148"/>
        <v>1.2061844552269774</v>
      </c>
      <c r="L155" s="10" t="str">
        <f t="shared" ref="L155:Q155" si="155">L10</f>
        <v>21 Science, research, engineering and technology professionals</v>
      </c>
      <c r="M155" s="11">
        <f t="shared" si="155"/>
        <v>15.854262400988155</v>
      </c>
      <c r="N155" s="11">
        <f t="shared" si="155"/>
        <v>18.4839868490015</v>
      </c>
      <c r="O155" s="11">
        <f t="shared" si="155"/>
        <v>18.309165408751653</v>
      </c>
      <c r="P155" s="11">
        <f t="shared" si="155"/>
        <v>18.811395389413516</v>
      </c>
      <c r="Q155" s="11">
        <f t="shared" si="155"/>
        <v>20.684615264805593</v>
      </c>
      <c r="S155" s="40">
        <f t="shared" si="150"/>
        <v>2.9211194459415335</v>
      </c>
      <c r="T155" s="40">
        <f t="shared" si="151"/>
        <v>0.81657206770437973</v>
      </c>
      <c r="W155" s="10" t="str">
        <f t="shared" ref="W155:AB155" si="156">W10</f>
        <v>21 Science, research, engineering and technology professionals</v>
      </c>
      <c r="X155" s="11">
        <f t="shared" si="156"/>
        <v>3.5670838851460998</v>
      </c>
      <c r="Y155" s="11">
        <f t="shared" si="156"/>
        <v>4.16155682245578</v>
      </c>
      <c r="Z155" s="11">
        <f t="shared" si="156"/>
        <v>5.0808860504727411</v>
      </c>
      <c r="AA155" s="11">
        <f t="shared" si="156"/>
        <v>6.0879626319951905</v>
      </c>
      <c r="AB155" s="11">
        <f t="shared" si="156"/>
        <v>7.314026031945061</v>
      </c>
      <c r="AD155" s="40">
        <f t="shared" si="153"/>
        <v>7.3310125589277186</v>
      </c>
      <c r="AE155" s="40">
        <f t="shared" si="154"/>
        <v>2.4584550876967537</v>
      </c>
    </row>
    <row r="156" spans="1:31" x14ac:dyDescent="0.2">
      <c r="A156" s="10" t="str">
        <f t="shared" si="142"/>
        <v>22 Health professionals</v>
      </c>
      <c r="B156" s="11">
        <f t="shared" si="142"/>
        <v>16.977989355188413</v>
      </c>
      <c r="C156" s="11">
        <f t="shared" si="146"/>
        <v>19.731549109478074</v>
      </c>
      <c r="D156" s="11">
        <f t="shared" si="146"/>
        <v>19.437588711278941</v>
      </c>
      <c r="E156" s="11">
        <f t="shared" si="146"/>
        <v>21.554754777383842</v>
      </c>
      <c r="F156" s="11">
        <f t="shared" si="146"/>
        <v>24.716539579130931</v>
      </c>
      <c r="H156" s="40">
        <f t="shared" si="147"/>
        <v>2.7427595771462254</v>
      </c>
      <c r="I156" s="40">
        <f t="shared" si="148"/>
        <v>1.6146561588723962</v>
      </c>
      <c r="L156" s="10" t="str">
        <f t="shared" ref="L156:Q156" si="157">L11</f>
        <v>22 Health professionals</v>
      </c>
      <c r="M156" s="11">
        <f t="shared" si="157"/>
        <v>4.5478170022956874</v>
      </c>
      <c r="N156" s="11">
        <f t="shared" si="157"/>
        <v>5.0232928281163263</v>
      </c>
      <c r="O156" s="11">
        <f t="shared" si="157"/>
        <v>5.5588320648232266</v>
      </c>
      <c r="P156" s="11">
        <f t="shared" si="157"/>
        <v>6.1663308590595509</v>
      </c>
      <c r="Q156" s="11">
        <f t="shared" si="157"/>
        <v>7.1371738905423872</v>
      </c>
      <c r="S156" s="40">
        <f t="shared" si="150"/>
        <v>4.0964968780921485</v>
      </c>
      <c r="T156" s="40">
        <f t="shared" si="151"/>
        <v>1.6801507918047465</v>
      </c>
      <c r="W156" s="10" t="str">
        <f t="shared" ref="W156:AB156" si="158">W11</f>
        <v>22 Health professionals</v>
      </c>
      <c r="X156" s="11">
        <f t="shared" si="158"/>
        <v>12.430172352892745</v>
      </c>
      <c r="Y156" s="11">
        <f t="shared" si="158"/>
        <v>14.708256281361775</v>
      </c>
      <c r="Z156" s="11">
        <f t="shared" si="158"/>
        <v>13.878756646455697</v>
      </c>
      <c r="AA156" s="11">
        <f t="shared" si="158"/>
        <v>15.388423918324321</v>
      </c>
      <c r="AB156" s="11">
        <f t="shared" si="158"/>
        <v>17.579365688588553</v>
      </c>
      <c r="AD156" s="40">
        <f t="shared" si="153"/>
        <v>2.2291340556532147</v>
      </c>
      <c r="AE156" s="40">
        <f t="shared" si="154"/>
        <v>1.5882570771242666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17.214231385988612</v>
      </c>
      <c r="C157" s="11">
        <f t="shared" si="146"/>
        <v>19.695001837910024</v>
      </c>
      <c r="D157" s="11">
        <f t="shared" si="146"/>
        <v>19.864044283928589</v>
      </c>
      <c r="E157" s="11">
        <f t="shared" si="146"/>
        <v>20.912966106690771</v>
      </c>
      <c r="F157" s="11">
        <f t="shared" si="146"/>
        <v>23.109144193541088</v>
      </c>
      <c r="H157" s="40">
        <f t="shared" si="147"/>
        <v>2.9048888010820617</v>
      </c>
      <c r="I157" s="40">
        <f t="shared" si="148"/>
        <v>1.0138861070856819</v>
      </c>
      <c r="L157" s="10" t="str">
        <f t="shared" ref="L157:Q157" si="159">L12</f>
        <v>23 Teaching and other educational professionals</v>
      </c>
      <c r="M157" s="11">
        <f t="shared" si="159"/>
        <v>6.0970216058483633</v>
      </c>
      <c r="N157" s="11">
        <f t="shared" si="159"/>
        <v>6.6586412572551499</v>
      </c>
      <c r="O157" s="11">
        <f t="shared" si="159"/>
        <v>6.2578925624021045</v>
      </c>
      <c r="P157" s="11">
        <f t="shared" si="159"/>
        <v>6.8388396502710922</v>
      </c>
      <c r="Q157" s="11">
        <f t="shared" si="159"/>
        <v>7.4940473648851373</v>
      </c>
      <c r="S157" s="40">
        <f t="shared" si="150"/>
        <v>0.52222057199453609</v>
      </c>
      <c r="T157" s="40">
        <f t="shared" si="151"/>
        <v>1.2090205650463481</v>
      </c>
      <c r="W157" s="10" t="str">
        <f t="shared" ref="W157:AB157" si="160">W12</f>
        <v>23 Teaching and other educational professionals</v>
      </c>
      <c r="X157" s="11">
        <f t="shared" si="160"/>
        <v>11.117209780140261</v>
      </c>
      <c r="Y157" s="11">
        <f t="shared" si="160"/>
        <v>13.036360580654852</v>
      </c>
      <c r="Z157" s="11">
        <f t="shared" si="160"/>
        <v>13.606151721526512</v>
      </c>
      <c r="AA157" s="11">
        <f t="shared" si="160"/>
        <v>14.074126456419673</v>
      </c>
      <c r="AB157" s="11">
        <f t="shared" si="160"/>
        <v>15.615096828655906</v>
      </c>
      <c r="AD157" s="40">
        <f t="shared" si="153"/>
        <v>4.1232946996187847</v>
      </c>
      <c r="AE157" s="40">
        <f t="shared" si="154"/>
        <v>0.92233532935150908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20.904907709566579</v>
      </c>
      <c r="C158" s="11">
        <f t="shared" si="146"/>
        <v>24.922272745469584</v>
      </c>
      <c r="D158" s="11">
        <f t="shared" si="146"/>
        <v>27.135651992226393</v>
      </c>
      <c r="E158" s="11">
        <f t="shared" si="146"/>
        <v>30.487151242071924</v>
      </c>
      <c r="F158" s="11">
        <f t="shared" si="146"/>
        <v>34.528665205074077</v>
      </c>
      <c r="H158" s="40">
        <f t="shared" si="147"/>
        <v>5.3557883744190349</v>
      </c>
      <c r="I158" s="40">
        <f t="shared" si="148"/>
        <v>1.6192460972270117</v>
      </c>
      <c r="L158" s="10" t="str">
        <f t="shared" ref="L158:Q158" si="161">L13</f>
        <v>24 Business, media and public service professionals</v>
      </c>
      <c r="M158" s="11">
        <f t="shared" si="161"/>
        <v>12.785809158677386</v>
      </c>
      <c r="N158" s="11">
        <f t="shared" si="161"/>
        <v>14.412580158235464</v>
      </c>
      <c r="O158" s="11">
        <f t="shared" si="161"/>
        <v>15.239605641899759</v>
      </c>
      <c r="P158" s="11">
        <f t="shared" si="161"/>
        <v>17.190340660163656</v>
      </c>
      <c r="Q158" s="11">
        <f t="shared" si="161"/>
        <v>19.032038247366913</v>
      </c>
      <c r="S158" s="40">
        <f t="shared" si="150"/>
        <v>3.5736072798680407</v>
      </c>
      <c r="T158" s="40">
        <f t="shared" si="151"/>
        <v>1.4925361120877279</v>
      </c>
      <c r="W158" s="10" t="str">
        <f t="shared" ref="W158:AB158" si="162">W13</f>
        <v>24 Business, media and public service professionals</v>
      </c>
      <c r="X158" s="11">
        <f t="shared" si="162"/>
        <v>8.1190985508892357</v>
      </c>
      <c r="Y158" s="11">
        <f t="shared" si="162"/>
        <v>10.509692587234156</v>
      </c>
      <c r="Z158" s="11">
        <f t="shared" si="162"/>
        <v>11.896046350326634</v>
      </c>
      <c r="AA158" s="11">
        <f t="shared" si="162"/>
        <v>13.296810581908323</v>
      </c>
      <c r="AB158" s="11">
        <f t="shared" si="162"/>
        <v>15.496626957707111</v>
      </c>
      <c r="AD158" s="40">
        <f t="shared" si="153"/>
        <v>7.9391433337645756</v>
      </c>
      <c r="AE158" s="40">
        <f t="shared" si="154"/>
        <v>1.7784037735534275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5.8279615010554489</v>
      </c>
      <c r="C159" s="11">
        <f t="shared" si="146"/>
        <v>6.9972377224192135</v>
      </c>
      <c r="D159" s="11">
        <f t="shared" si="146"/>
        <v>7.6348477670791377</v>
      </c>
      <c r="E159" s="11">
        <f t="shared" si="146"/>
        <v>6.7631652070249615</v>
      </c>
      <c r="F159" s="11">
        <f t="shared" si="146"/>
        <v>7.2502558120025276</v>
      </c>
      <c r="H159" s="40">
        <f t="shared" si="147"/>
        <v>5.5496363948984273</v>
      </c>
      <c r="I159" s="40">
        <f t="shared" si="148"/>
        <v>-0.34398200162730763</v>
      </c>
      <c r="L159" s="10" t="str">
        <f t="shared" ref="L159:Q159" si="163">L14</f>
        <v>31 Science, engineering and technology associate professionals</v>
      </c>
      <c r="M159" s="11">
        <f t="shared" si="163"/>
        <v>4.258952293989033</v>
      </c>
      <c r="N159" s="11">
        <f t="shared" si="163"/>
        <v>5.2627382607244444</v>
      </c>
      <c r="O159" s="11">
        <f t="shared" si="163"/>
        <v>5.4644131597075427</v>
      </c>
      <c r="P159" s="11">
        <f t="shared" si="163"/>
        <v>4.5143283886142367</v>
      </c>
      <c r="Q159" s="11">
        <f t="shared" si="163"/>
        <v>4.6011699778661921</v>
      </c>
      <c r="S159" s="40">
        <f t="shared" si="150"/>
        <v>5.1109958252605114</v>
      </c>
      <c r="T159" s="40">
        <f t="shared" si="151"/>
        <v>-1.1397623961732606</v>
      </c>
      <c r="W159" s="10" t="str">
        <f t="shared" ref="W159:AB159" si="164">W14</f>
        <v>31 Science, engineering and technology associate professionals</v>
      </c>
      <c r="X159" s="11">
        <f t="shared" si="164"/>
        <v>1.5690092070664126</v>
      </c>
      <c r="Y159" s="11">
        <f t="shared" si="164"/>
        <v>1.7344994616947687</v>
      </c>
      <c r="Z159" s="11">
        <f t="shared" si="164"/>
        <v>2.1704346073715972</v>
      </c>
      <c r="AA159" s="11">
        <f t="shared" si="164"/>
        <v>2.2488368184107279</v>
      </c>
      <c r="AB159" s="11">
        <f t="shared" si="164"/>
        <v>2.6490858341363279</v>
      </c>
      <c r="AD159" s="40">
        <f t="shared" si="153"/>
        <v>6.7048704102647516</v>
      </c>
      <c r="AE159" s="40">
        <f t="shared" si="154"/>
        <v>1.3374460881445671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7.5153466427710578</v>
      </c>
      <c r="C160" s="11">
        <f t="shared" si="146"/>
        <v>8.3651343381246441</v>
      </c>
      <c r="D160" s="11">
        <f t="shared" si="146"/>
        <v>8.3807864519040827</v>
      </c>
      <c r="E160" s="11">
        <f t="shared" si="146"/>
        <v>8.6973789596364721</v>
      </c>
      <c r="F160" s="11">
        <f t="shared" si="146"/>
        <v>9.8558075814364123</v>
      </c>
      <c r="H160" s="40">
        <f t="shared" si="147"/>
        <v>2.2038254367067189</v>
      </c>
      <c r="I160" s="40">
        <f t="shared" si="148"/>
        <v>1.0866558443148655</v>
      </c>
      <c r="L160" s="10" t="str">
        <f t="shared" ref="L160:Q160" si="165">L15</f>
        <v>32 Health and social care associate professionals</v>
      </c>
      <c r="M160" s="11">
        <f t="shared" si="165"/>
        <v>1.7777980979936467</v>
      </c>
      <c r="N160" s="11">
        <f t="shared" si="165"/>
        <v>1.7144815879421111</v>
      </c>
      <c r="O160" s="11">
        <f t="shared" si="165"/>
        <v>1.9126986173000438</v>
      </c>
      <c r="P160" s="11">
        <f t="shared" si="165"/>
        <v>1.8249695976698077</v>
      </c>
      <c r="Q160" s="11">
        <f t="shared" si="165"/>
        <v>2.0207279052023557</v>
      </c>
      <c r="S160" s="40">
        <f t="shared" si="150"/>
        <v>1.4735423193611652</v>
      </c>
      <c r="T160" s="40">
        <f>IF(Q$151-O$151 &lt;&gt; 0,(EXP(LN(Q160/O160)/(Q$151-O$151))-1)*100,0)</f>
        <v>0.36695605517320651</v>
      </c>
      <c r="W160" s="10" t="str">
        <f t="shared" ref="W160:AB160" si="166">W15</f>
        <v>32 Health and social care associate professionals</v>
      </c>
      <c r="X160" s="11">
        <f t="shared" si="166"/>
        <v>5.7375485447774146</v>
      </c>
      <c r="Y160" s="11">
        <f t="shared" si="166"/>
        <v>6.650652750182533</v>
      </c>
      <c r="Z160" s="11">
        <f t="shared" si="166"/>
        <v>6.4680878346040371</v>
      </c>
      <c r="AA160" s="11">
        <f t="shared" si="166"/>
        <v>6.8724093619666657</v>
      </c>
      <c r="AB160" s="11">
        <f t="shared" si="166"/>
        <v>7.8350796762340611</v>
      </c>
      <c r="AD160" s="40">
        <f t="shared" si="153"/>
        <v>2.4259279328102457</v>
      </c>
      <c r="AE160" s="40">
        <f t="shared" si="154"/>
        <v>1.2864074281104365</v>
      </c>
    </row>
    <row r="161" spans="1:31" x14ac:dyDescent="0.2">
      <c r="A161" s="10" t="str">
        <f t="shared" si="142"/>
        <v>33 Protective service occupations</v>
      </c>
      <c r="B161" s="11">
        <f t="shared" si="142"/>
        <v>2.9839149876190834</v>
      </c>
      <c r="C161" s="11">
        <f t="shared" si="146"/>
        <v>3.0109721027926852</v>
      </c>
      <c r="D161" s="11">
        <f t="shared" si="146"/>
        <v>3.1990610559493602</v>
      </c>
      <c r="E161" s="11">
        <f t="shared" si="146"/>
        <v>3.7334716193002184</v>
      </c>
      <c r="F161" s="11">
        <f t="shared" si="146"/>
        <v>4.2173974327000634</v>
      </c>
      <c r="H161" s="40">
        <f t="shared" si="147"/>
        <v>1.4021624461363125</v>
      </c>
      <c r="I161" s="40">
        <f t="shared" si="148"/>
        <v>1.8594828032810762</v>
      </c>
      <c r="L161" s="10" t="str">
        <f t="shared" ref="L161:Q161" si="167">L16</f>
        <v>33 Protective service occupations</v>
      </c>
      <c r="M161" s="11">
        <f t="shared" si="167"/>
        <v>2.2658553682042122</v>
      </c>
      <c r="N161" s="11">
        <f t="shared" si="167"/>
        <v>2.2151683747163311</v>
      </c>
      <c r="O161" s="11">
        <f t="shared" si="167"/>
        <v>2.3228637583609388</v>
      </c>
      <c r="P161" s="11">
        <f t="shared" si="167"/>
        <v>2.6083566273710375</v>
      </c>
      <c r="Q161" s="11">
        <f t="shared" si="167"/>
        <v>2.8077747644712967</v>
      </c>
      <c r="S161" s="40">
        <f t="shared" si="150"/>
        <v>0.49820632933208486</v>
      </c>
      <c r="T161" s="40">
        <f t="shared" si="151"/>
        <v>1.271964639900558</v>
      </c>
      <c r="W161" s="10" t="str">
        <f t="shared" ref="W161:AB161" si="168">W16</f>
        <v>33 Protective service occupations</v>
      </c>
      <c r="X161" s="11">
        <f t="shared" si="168"/>
        <v>0.7180596194148734</v>
      </c>
      <c r="Y161" s="11">
        <f t="shared" si="168"/>
        <v>0.79580372807635591</v>
      </c>
      <c r="Z161" s="11">
        <f t="shared" si="168"/>
        <v>0.87619729758842246</v>
      </c>
      <c r="AA161" s="11">
        <f t="shared" si="168"/>
        <v>1.1251149919291858</v>
      </c>
      <c r="AB161" s="11">
        <f t="shared" si="168"/>
        <v>1.4096226682287669</v>
      </c>
      <c r="AD161" s="40">
        <f t="shared" si="153"/>
        <v>4.0610685095164634</v>
      </c>
      <c r="AE161" s="40">
        <f t="shared" si="154"/>
        <v>3.220683623168652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7.6306487121480968</v>
      </c>
      <c r="C162" s="11">
        <f t="shared" si="146"/>
        <v>8.5021553680665036</v>
      </c>
      <c r="D162" s="11">
        <f t="shared" si="146"/>
        <v>8.4581312083440992</v>
      </c>
      <c r="E162" s="11">
        <f t="shared" si="146"/>
        <v>8.8807592160496913</v>
      </c>
      <c r="F162" s="11">
        <f t="shared" si="146"/>
        <v>10.273898381606827</v>
      </c>
      <c r="H162" s="40">
        <f t="shared" si="147"/>
        <v>2.0804536625404824</v>
      </c>
      <c r="I162" s="40">
        <f t="shared" si="148"/>
        <v>1.3049632158734115</v>
      </c>
      <c r="L162" s="10" t="str">
        <f t="shared" ref="L162:Q162" si="169">L17</f>
        <v>34 Culture, media and sports occupations</v>
      </c>
      <c r="M162" s="11">
        <f t="shared" si="169"/>
        <v>3.787119408422591</v>
      </c>
      <c r="N162" s="11">
        <f t="shared" si="169"/>
        <v>3.9653368380293297</v>
      </c>
      <c r="O162" s="11">
        <f t="shared" si="169"/>
        <v>3.6282498037632447</v>
      </c>
      <c r="P162" s="11">
        <f t="shared" si="169"/>
        <v>3.8018882080864067</v>
      </c>
      <c r="Q162" s="11">
        <f t="shared" si="169"/>
        <v>4.3914857404654635</v>
      </c>
      <c r="S162" s="40">
        <f t="shared" si="150"/>
        <v>-0.85344322473041023</v>
      </c>
      <c r="T162" s="40">
        <f t="shared" si="151"/>
        <v>1.2809158244525332</v>
      </c>
      <c r="W162" s="10" t="str">
        <f t="shared" ref="W162:AB162" si="170">W17</f>
        <v>34 Culture, media and sports occupations</v>
      </c>
      <c r="X162" s="11">
        <f t="shared" si="170"/>
        <v>3.8435293037255045</v>
      </c>
      <c r="Y162" s="11">
        <f t="shared" si="170"/>
        <v>4.5368185300371646</v>
      </c>
      <c r="Z162" s="11">
        <f t="shared" si="170"/>
        <v>4.8298814045808465</v>
      </c>
      <c r="AA162" s="11">
        <f t="shared" si="170"/>
        <v>5.0788710079632864</v>
      </c>
      <c r="AB162" s="11">
        <f t="shared" si="170"/>
        <v>5.8824126411413591</v>
      </c>
      <c r="AD162" s="40">
        <f t="shared" si="153"/>
        <v>4.6745865314913981</v>
      </c>
      <c r="AE162" s="40">
        <f t="shared" si="154"/>
        <v>1.3229754084804535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21.60435703815736</v>
      </c>
      <c r="C163" s="11">
        <f t="shared" si="146"/>
        <v>23.620760803769993</v>
      </c>
      <c r="D163" s="11">
        <f t="shared" si="146"/>
        <v>24.639475197535592</v>
      </c>
      <c r="E163" s="11">
        <f t="shared" si="146"/>
        <v>23.855078639727932</v>
      </c>
      <c r="F163" s="11">
        <f t="shared" si="146"/>
        <v>24.955260900625152</v>
      </c>
      <c r="H163" s="40">
        <f t="shared" si="147"/>
        <v>2.6639622358531234</v>
      </c>
      <c r="I163" s="40">
        <f t="shared" si="148"/>
        <v>8.4934836377792422E-2</v>
      </c>
      <c r="L163" s="10" t="str">
        <f t="shared" ref="L163:Q163" si="171">L18</f>
        <v>35 Business and public service associate professionals</v>
      </c>
      <c r="M163" s="11">
        <f t="shared" si="171"/>
        <v>11.867698073224721</v>
      </c>
      <c r="N163" s="11">
        <f t="shared" si="171"/>
        <v>12.522620147606721</v>
      </c>
      <c r="O163" s="11">
        <f t="shared" si="171"/>
        <v>12.911502005788467</v>
      </c>
      <c r="P163" s="11">
        <f t="shared" si="171"/>
        <v>12.015951210650657</v>
      </c>
      <c r="Q163" s="11">
        <f t="shared" si="171"/>
        <v>12.003532720072418</v>
      </c>
      <c r="S163" s="40">
        <f t="shared" si="150"/>
        <v>1.7002582253925924</v>
      </c>
      <c r="T163" s="40">
        <f t="shared" si="151"/>
        <v>-0.48493731483900682</v>
      </c>
      <c r="W163" s="10" t="str">
        <f t="shared" ref="W163:AB163" si="172">W18</f>
        <v>35 Business and public service associate professionals</v>
      </c>
      <c r="X163" s="11">
        <f t="shared" si="172"/>
        <v>9.7366589649326105</v>
      </c>
      <c r="Y163" s="11">
        <f t="shared" si="172"/>
        <v>11.098140656163249</v>
      </c>
      <c r="Z163" s="11">
        <f t="shared" si="172"/>
        <v>11.727973191747099</v>
      </c>
      <c r="AA163" s="11">
        <f t="shared" si="172"/>
        <v>11.839127429077259</v>
      </c>
      <c r="AB163" s="11">
        <f t="shared" si="172"/>
        <v>12.951728180552704</v>
      </c>
      <c r="AD163" s="40">
        <f t="shared" si="153"/>
        <v>3.7916942326907233</v>
      </c>
      <c r="AE163" s="40">
        <f t="shared" si="154"/>
        <v>0.66387642257088597</v>
      </c>
    </row>
    <row r="164" spans="1:31" x14ac:dyDescent="0.2">
      <c r="A164" s="10" t="str">
        <f t="shared" si="142"/>
        <v>41 Administrative occupations</v>
      </c>
      <c r="B164" s="11">
        <f t="shared" si="142"/>
        <v>31.971867218245318</v>
      </c>
      <c r="C164" s="11">
        <f t="shared" si="146"/>
        <v>31.953684563109555</v>
      </c>
      <c r="D164" s="11">
        <f t="shared" si="146"/>
        <v>33.441916247876797</v>
      </c>
      <c r="E164" s="11">
        <f t="shared" si="146"/>
        <v>30.546469680389858</v>
      </c>
      <c r="F164" s="11">
        <f t="shared" si="146"/>
        <v>28.5661247691936</v>
      </c>
      <c r="H164" s="40">
        <f t="shared" si="147"/>
        <v>0.90312829335457145</v>
      </c>
      <c r="I164" s="40">
        <f t="shared" si="148"/>
        <v>-1.0450907336333692</v>
      </c>
      <c r="L164" s="10" t="str">
        <f t="shared" ref="L164:Q164" si="173">L19</f>
        <v>41 Administrative occupations</v>
      </c>
      <c r="M164" s="11">
        <f t="shared" si="173"/>
        <v>8.3713194316834549</v>
      </c>
      <c r="N164" s="11">
        <f t="shared" si="173"/>
        <v>7.6770297992655241</v>
      </c>
      <c r="O164" s="11">
        <f t="shared" si="173"/>
        <v>9.108021714922776</v>
      </c>
      <c r="P164" s="11">
        <f t="shared" si="173"/>
        <v>8.4962195878689517</v>
      </c>
      <c r="Q164" s="11">
        <f t="shared" si="173"/>
        <v>8.8610384616235294</v>
      </c>
      <c r="S164" s="40">
        <f t="shared" si="150"/>
        <v>1.7011886105236629</v>
      </c>
      <c r="T164" s="40">
        <f t="shared" si="151"/>
        <v>-0.18310926173461528</v>
      </c>
      <c r="W164" s="10" t="str">
        <f t="shared" ref="W164:AB164" si="174">W19</f>
        <v>41 Administrative occupations</v>
      </c>
      <c r="X164" s="11">
        <f t="shared" si="174"/>
        <v>23.600547786561854</v>
      </c>
      <c r="Y164" s="11">
        <f t="shared" si="174"/>
        <v>24.276654763844004</v>
      </c>
      <c r="Z164" s="11">
        <f t="shared" si="174"/>
        <v>24.333894532954012</v>
      </c>
      <c r="AA164" s="11">
        <f t="shared" si="174"/>
        <v>22.050250092520898</v>
      </c>
      <c r="AB164" s="11">
        <f t="shared" si="174"/>
        <v>19.705086307570081</v>
      </c>
      <c r="AD164" s="40">
        <f t="shared" si="153"/>
        <v>0.61388242517601554</v>
      </c>
      <c r="AE164" s="40">
        <f t="shared" si="154"/>
        <v>-1.3967761144607405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8.1240276607282826</v>
      </c>
      <c r="C165" s="11">
        <f t="shared" si="146"/>
        <v>7.6915223470021283</v>
      </c>
      <c r="D165" s="11">
        <f t="shared" si="146"/>
        <v>7.4871064128290925</v>
      </c>
      <c r="E165" s="11">
        <f t="shared" si="146"/>
        <v>7.8754814875426042</v>
      </c>
      <c r="F165" s="11">
        <f t="shared" si="146"/>
        <v>6.9849338066581907</v>
      </c>
      <c r="H165" s="40">
        <f t="shared" si="147"/>
        <v>-1.6196139416329025</v>
      </c>
      <c r="I165" s="40">
        <f t="shared" si="148"/>
        <v>-0.46177638580481295</v>
      </c>
      <c r="L165" s="10" t="str">
        <f t="shared" ref="L165:Q165" si="175">L20</f>
        <v>42 Secretarial and related occupations</v>
      </c>
      <c r="M165" s="11">
        <f t="shared" si="175"/>
        <v>0.85620592902382631</v>
      </c>
      <c r="N165" s="11">
        <f t="shared" si="175"/>
        <v>0.65515972316781668</v>
      </c>
      <c r="O165" s="11">
        <f t="shared" si="175"/>
        <v>0.60489236112676881</v>
      </c>
      <c r="P165" s="11">
        <f t="shared" si="175"/>
        <v>0.86085015046132729</v>
      </c>
      <c r="Q165" s="11">
        <f t="shared" si="175"/>
        <v>1.0648763361247817</v>
      </c>
      <c r="S165" s="40">
        <f>IF(O$151-M$151 &lt;&gt; 0,(EXP(LN(O165/M165)/(O$151-M$151))-1)*100,0)</f>
        <v>-6.7132476802080898</v>
      </c>
      <c r="T165" s="40">
        <f t="shared" si="151"/>
        <v>3.8424051274443372</v>
      </c>
      <c r="W165" s="10" t="str">
        <f t="shared" ref="W165:AB165" si="176">W20</f>
        <v>42 Secretarial and related occupations</v>
      </c>
      <c r="X165" s="11">
        <f t="shared" si="176"/>
        <v>7.2678217317044558</v>
      </c>
      <c r="Y165" s="11">
        <f t="shared" si="176"/>
        <v>7.0363626238343127</v>
      </c>
      <c r="Z165" s="11">
        <f t="shared" si="176"/>
        <v>6.8822140517023254</v>
      </c>
      <c r="AA165" s="11">
        <f t="shared" si="176"/>
        <v>7.0146313370812798</v>
      </c>
      <c r="AB165" s="11">
        <f t="shared" si="176"/>
        <v>5.9200574705334086</v>
      </c>
      <c r="AD165" s="40">
        <f t="shared" si="153"/>
        <v>-1.0844017571684739</v>
      </c>
      <c r="AE165" s="40">
        <f t="shared" si="154"/>
        <v>-0.99893881664124828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5.2382896258478802</v>
      </c>
      <c r="C166" s="11">
        <f t="shared" si="146"/>
        <v>5.2780814764821464</v>
      </c>
      <c r="D166" s="11">
        <f t="shared" si="146"/>
        <v>5.8239728591321116</v>
      </c>
      <c r="E166" s="11">
        <f t="shared" si="146"/>
        <v>5.8730600562807078</v>
      </c>
      <c r="F166" s="11">
        <f t="shared" si="146"/>
        <v>6.4221307291383729</v>
      </c>
      <c r="H166" s="40">
        <f t="shared" si="147"/>
        <v>2.142378598246375</v>
      </c>
      <c r="I166" s="40">
        <f t="shared" si="148"/>
        <v>0.65391072932878824</v>
      </c>
      <c r="L166" s="10" t="str">
        <f t="shared" ref="L166:Q166" si="177">L21</f>
        <v>51 Skilled agricultural and related trades</v>
      </c>
      <c r="M166" s="11">
        <f t="shared" si="177"/>
        <v>4.7082499176227701</v>
      </c>
      <c r="N166" s="11">
        <f t="shared" si="177"/>
        <v>4.6387730161181491</v>
      </c>
      <c r="O166" s="11">
        <f t="shared" si="177"/>
        <v>5.0864410495961145</v>
      </c>
      <c r="P166" s="11">
        <f t="shared" si="177"/>
        <v>5.0911778203766467</v>
      </c>
      <c r="Q166" s="11">
        <f t="shared" si="177"/>
        <v>5.4175344991765426</v>
      </c>
      <c r="S166" s="40">
        <f t="shared" si="150"/>
        <v>1.5572428005300676</v>
      </c>
      <c r="T166" s="40">
        <f t="shared" si="151"/>
        <v>0.42130126168071769</v>
      </c>
      <c r="W166" s="10" t="str">
        <f t="shared" ref="W166:AB166" si="178">W21</f>
        <v>51 Skilled agricultural and related trades</v>
      </c>
      <c r="X166" s="11">
        <f t="shared" si="178"/>
        <v>0.53003970822510349</v>
      </c>
      <c r="Y166" s="11">
        <f t="shared" si="178"/>
        <v>0.63930846036400113</v>
      </c>
      <c r="Z166" s="11">
        <f t="shared" si="178"/>
        <v>0.73753180953599862</v>
      </c>
      <c r="AA166" s="11">
        <f t="shared" si="178"/>
        <v>0.78188223590405737</v>
      </c>
      <c r="AB166" s="11">
        <f t="shared" si="178"/>
        <v>1.0045962299618265</v>
      </c>
      <c r="AD166" s="40">
        <f t="shared" si="153"/>
        <v>6.8303054079718484</v>
      </c>
      <c r="AE166" s="40">
        <f t="shared" si="154"/>
        <v>2.0815805886701844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15.840371289699782</v>
      </c>
      <c r="C167" s="11">
        <f t="shared" si="146"/>
        <v>15.660877134268775</v>
      </c>
      <c r="D167" s="11">
        <f t="shared" si="146"/>
        <v>14.023663490474902</v>
      </c>
      <c r="E167" s="11">
        <f t="shared" si="146"/>
        <v>13.958807201151263</v>
      </c>
      <c r="F167" s="11">
        <f t="shared" si="146"/>
        <v>13.654711503560344</v>
      </c>
      <c r="H167" s="40">
        <f t="shared" si="147"/>
        <v>-2.4068749205084172</v>
      </c>
      <c r="I167" s="40">
        <f t="shared" si="148"/>
        <v>-0.17758562912359999</v>
      </c>
      <c r="L167" s="10" t="str">
        <f t="shared" ref="L167:Q167" si="179">L22</f>
        <v>52 Skilled metal, electrical and electronic trades</v>
      </c>
      <c r="M167" s="11">
        <f t="shared" si="179"/>
        <v>15.552194378855534</v>
      </c>
      <c r="N167" s="11">
        <f t="shared" si="179"/>
        <v>15.16805077372744</v>
      </c>
      <c r="O167" s="11">
        <f t="shared" si="179"/>
        <v>13.634229693636376</v>
      </c>
      <c r="P167" s="11">
        <f t="shared" si="179"/>
        <v>13.095691482980239</v>
      </c>
      <c r="Q167" s="11">
        <f t="shared" si="179"/>
        <v>12.443055244938593</v>
      </c>
      <c r="S167" s="40">
        <f t="shared" si="150"/>
        <v>-2.5980198313169112</v>
      </c>
      <c r="T167" s="40">
        <f t="shared" si="151"/>
        <v>-0.60761891289089487</v>
      </c>
      <c r="W167" s="10" t="str">
        <f t="shared" ref="W167:AB167" si="180">W22</f>
        <v>52 Skilled metal, electrical and electronic trades</v>
      </c>
      <c r="X167" s="11">
        <f t="shared" si="180"/>
        <v>0.28817691084425329</v>
      </c>
      <c r="Y167" s="11">
        <f t="shared" si="180"/>
        <v>0.492826360541324</v>
      </c>
      <c r="Z167" s="11">
        <f t="shared" si="180"/>
        <v>0.38943379683851181</v>
      </c>
      <c r="AA167" s="11">
        <f t="shared" si="180"/>
        <v>0.86311571817102073</v>
      </c>
      <c r="AB167" s="11">
        <f t="shared" si="180"/>
        <v>1.211656258621745</v>
      </c>
      <c r="AD167" s="40">
        <f t="shared" si="153"/>
        <v>6.2074279270025734</v>
      </c>
      <c r="AE167" s="40">
        <f t="shared" si="154"/>
        <v>7.8606548655725028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14.806091320208942</v>
      </c>
      <c r="C168" s="11">
        <f t="shared" si="146"/>
        <v>15.995220606448775</v>
      </c>
      <c r="D168" s="11">
        <f t="shared" si="146"/>
        <v>12.914478716908018</v>
      </c>
      <c r="E168" s="11">
        <f t="shared" si="146"/>
        <v>14.310321701370228</v>
      </c>
      <c r="F168" s="11">
        <f t="shared" si="146"/>
        <v>14.661291969450831</v>
      </c>
      <c r="H168" s="40">
        <f t="shared" si="147"/>
        <v>-2.6967622824190407</v>
      </c>
      <c r="I168" s="40">
        <f t="shared" si="148"/>
        <v>0.84933158289550725</v>
      </c>
      <c r="L168" s="10" t="str">
        <f t="shared" ref="L168:Q168" si="181">L23</f>
        <v>53 Skilled construction and building trades</v>
      </c>
      <c r="M168" s="11">
        <f t="shared" si="181"/>
        <v>14.606100654434119</v>
      </c>
      <c r="N168" s="11">
        <f t="shared" si="181"/>
        <v>15.732129537187527</v>
      </c>
      <c r="O168" s="11">
        <f t="shared" si="181"/>
        <v>12.607459517210682</v>
      </c>
      <c r="P168" s="11">
        <f t="shared" si="181"/>
        <v>13.960929566548623</v>
      </c>
      <c r="Q168" s="11">
        <f t="shared" si="181"/>
        <v>14.234399720087261</v>
      </c>
      <c r="S168" s="40">
        <f t="shared" si="150"/>
        <v>-2.900127726659596</v>
      </c>
      <c r="T168" s="40">
        <f t="shared" si="151"/>
        <v>0.81243506420836109</v>
      </c>
      <c r="W168" s="10" t="str">
        <f t="shared" ref="W168:AB168" si="182">W23</f>
        <v>53 Skilled construction and building trades</v>
      </c>
      <c r="X168" s="11">
        <f t="shared" si="182"/>
        <v>0.19999066577481317</v>
      </c>
      <c r="Y168" s="11">
        <f t="shared" si="182"/>
        <v>0.26309106926124076</v>
      </c>
      <c r="Z168" s="11">
        <f t="shared" si="182"/>
        <v>0.30701919969733082</v>
      </c>
      <c r="AA168" s="11">
        <f t="shared" si="182"/>
        <v>0.34939213482160536</v>
      </c>
      <c r="AB168" s="11">
        <f t="shared" si="182"/>
        <v>0.42689224936356729</v>
      </c>
      <c r="AD168" s="40">
        <f t="shared" si="153"/>
        <v>8.9509852178790936</v>
      </c>
      <c r="AE168" s="40">
        <f t="shared" si="154"/>
        <v>2.2217980133499626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8.1400750868599037</v>
      </c>
      <c r="C169" s="11">
        <f t="shared" si="146"/>
        <v>7.7749052704430142</v>
      </c>
      <c r="D169" s="11">
        <f t="shared" si="146"/>
        <v>7.5944360858868274</v>
      </c>
      <c r="E169" s="11">
        <f t="shared" si="146"/>
        <v>7.6569309675936417</v>
      </c>
      <c r="F169" s="11">
        <f t="shared" si="146"/>
        <v>7.3373075455430206</v>
      </c>
      <c r="H169" s="40">
        <f t="shared" si="147"/>
        <v>-1.3780866197681152</v>
      </c>
      <c r="I169" s="40">
        <f t="shared" si="148"/>
        <v>-0.22936275603231415</v>
      </c>
      <c r="L169" s="10" t="str">
        <f t="shared" ref="L169:Q169" si="183">L24</f>
        <v>54 Textiles, printing and other skilled trades</v>
      </c>
      <c r="M169" s="11">
        <f t="shared" si="183"/>
        <v>4.8469534416402267</v>
      </c>
      <c r="N169" s="11">
        <f t="shared" si="183"/>
        <v>4.532004788607761</v>
      </c>
      <c r="O169" s="11">
        <f t="shared" si="183"/>
        <v>4.0895143387575699</v>
      </c>
      <c r="P169" s="11">
        <f t="shared" si="183"/>
        <v>4.0229920839522766</v>
      </c>
      <c r="Q169" s="11">
        <f t="shared" si="183"/>
        <v>3.7794045594463856</v>
      </c>
      <c r="S169" s="40">
        <f t="shared" si="150"/>
        <v>-3.3413828841166948</v>
      </c>
      <c r="T169" s="40">
        <f t="shared" si="151"/>
        <v>-0.52435209088913526</v>
      </c>
      <c r="W169" s="10" t="str">
        <f t="shared" ref="W169:AB169" si="184">W24</f>
        <v>54 Textiles, printing and other skilled trades</v>
      </c>
      <c r="X169" s="11">
        <f t="shared" si="184"/>
        <v>3.2931216452196823</v>
      </c>
      <c r="Y169" s="11">
        <f t="shared" si="184"/>
        <v>3.2429004818352576</v>
      </c>
      <c r="Z169" s="11">
        <f t="shared" si="184"/>
        <v>3.5049217471292518</v>
      </c>
      <c r="AA169" s="11">
        <f t="shared" si="184"/>
        <v>3.6339388836413562</v>
      </c>
      <c r="AB169" s="11">
        <f t="shared" si="184"/>
        <v>3.5579029860966318</v>
      </c>
      <c r="AD169" s="40">
        <f t="shared" si="153"/>
        <v>1.2544480287778104</v>
      </c>
      <c r="AE169" s="40">
        <f t="shared" si="154"/>
        <v>0.10007089279608916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30.435906806230715</v>
      </c>
      <c r="C170" s="11">
        <f t="shared" si="146"/>
        <v>31.390774277948786</v>
      </c>
      <c r="D170" s="11">
        <f t="shared" si="146"/>
        <v>29.814686111521695</v>
      </c>
      <c r="E170" s="11">
        <f t="shared" si="146"/>
        <v>32.705808953902498</v>
      </c>
      <c r="F170" s="11">
        <f t="shared" si="146"/>
        <v>36.080051313205885</v>
      </c>
      <c r="H170" s="40">
        <f t="shared" si="147"/>
        <v>-0.41158987154519266</v>
      </c>
      <c r="I170" s="40">
        <f t="shared" si="148"/>
        <v>1.2797126125649649</v>
      </c>
      <c r="L170" s="10" t="str">
        <f t="shared" ref="L170:Q170" si="185">L25</f>
        <v>61 Caring personal service occupations</v>
      </c>
      <c r="M170" s="11">
        <f t="shared" si="185"/>
        <v>3.0726379034030882</v>
      </c>
      <c r="N170" s="11">
        <f t="shared" si="185"/>
        <v>2.9964529848017438</v>
      </c>
      <c r="O170" s="11">
        <f t="shared" si="185"/>
        <v>2.9774525847633826</v>
      </c>
      <c r="P170" s="11">
        <f t="shared" si="185"/>
        <v>3.7265606493425962</v>
      </c>
      <c r="Q170" s="11">
        <f t="shared" si="185"/>
        <v>4.4878145451609983</v>
      </c>
      <c r="S170" s="40">
        <f t="shared" si="150"/>
        <v>-0.62739057401905995</v>
      </c>
      <c r="T170" s="40">
        <f t="shared" si="151"/>
        <v>2.7730715852759991</v>
      </c>
      <c r="W170" s="10" t="str">
        <f t="shared" ref="W170:AB170" si="186">W25</f>
        <v>61 Caring personal service occupations</v>
      </c>
      <c r="X170" s="11">
        <f t="shared" si="186"/>
        <v>27.363268902827631</v>
      </c>
      <c r="Y170" s="11">
        <f t="shared" si="186"/>
        <v>28.394321293147051</v>
      </c>
      <c r="Z170" s="11">
        <f t="shared" si="186"/>
        <v>26.837233526758311</v>
      </c>
      <c r="AA170" s="11">
        <f t="shared" si="186"/>
        <v>28.979248304559899</v>
      </c>
      <c r="AB170" s="11">
        <f t="shared" si="186"/>
        <v>31.592236768044927</v>
      </c>
      <c r="AD170" s="40">
        <f t="shared" si="153"/>
        <v>-0.38747395573693888</v>
      </c>
      <c r="AE170" s="40">
        <f t="shared" si="154"/>
        <v>1.09340906047386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8.1573870890888447</v>
      </c>
      <c r="C171" s="11">
        <f t="shared" si="146"/>
        <v>9.3724424681514602</v>
      </c>
      <c r="D171" s="11">
        <f t="shared" si="146"/>
        <v>8.2871739547844143</v>
      </c>
      <c r="E171" s="11">
        <f t="shared" si="146"/>
        <v>8.9700064604008052</v>
      </c>
      <c r="F171" s="11">
        <f t="shared" si="146"/>
        <v>9.7801712946147319</v>
      </c>
      <c r="H171" s="40">
        <f t="shared" si="147"/>
        <v>0.31620096200621894</v>
      </c>
      <c r="I171" s="40">
        <f t="shared" si="148"/>
        <v>1.110440025069015</v>
      </c>
      <c r="L171" s="10" t="str">
        <f t="shared" ref="L171:Q171" si="187">L26</f>
        <v>62 Leisure, travel and related personal service occupations</v>
      </c>
      <c r="M171" s="11">
        <f t="shared" si="187"/>
        <v>2.115781892507405</v>
      </c>
      <c r="N171" s="11">
        <f t="shared" si="187"/>
        <v>2.5567822997787699</v>
      </c>
      <c r="O171" s="11">
        <f t="shared" si="187"/>
        <v>2.5151370878634332</v>
      </c>
      <c r="P171" s="11">
        <f t="shared" si="187"/>
        <v>2.7061314475796698</v>
      </c>
      <c r="Q171" s="11">
        <f t="shared" si="187"/>
        <v>3.0806264682708995</v>
      </c>
      <c r="S171" s="40">
        <f t="shared" si="150"/>
        <v>3.5185435466127624</v>
      </c>
      <c r="T171" s="40">
        <f t="shared" si="151"/>
        <v>1.3612191286323849</v>
      </c>
      <c r="W171" s="10" t="str">
        <f t="shared" ref="W171:AB171" si="188">W26</f>
        <v>62 Leisure, travel and related personal service occupations</v>
      </c>
      <c r="X171" s="11">
        <f t="shared" si="188"/>
        <v>6.0416051965814432</v>
      </c>
      <c r="Y171" s="11">
        <f t="shared" si="188"/>
        <v>6.8156601683726921</v>
      </c>
      <c r="Z171" s="11">
        <f t="shared" si="188"/>
        <v>5.7720368669209856</v>
      </c>
      <c r="AA171" s="11">
        <f t="shared" si="188"/>
        <v>6.2638750128211234</v>
      </c>
      <c r="AB171" s="11">
        <f t="shared" si="188"/>
        <v>6.6995448263438355</v>
      </c>
      <c r="AD171" s="40">
        <f t="shared" si="153"/>
        <v>-0.90873996322853312</v>
      </c>
      <c r="AE171" s="40">
        <f t="shared" si="154"/>
        <v>0.99838129831597566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0.32699841461554252</v>
      </c>
      <c r="C172" s="11">
        <f t="shared" si="146"/>
        <v>0.27111238480919858</v>
      </c>
      <c r="D172" s="11">
        <f t="shared" si="146"/>
        <v>0.36073257427191818</v>
      </c>
      <c r="E172" s="11">
        <f t="shared" si="146"/>
        <v>0.27388622845650878</v>
      </c>
      <c r="F172" s="11">
        <f t="shared" si="146"/>
        <v>0.28311864777187951</v>
      </c>
      <c r="H172" s="40">
        <f t="shared" si="147"/>
        <v>1.9830374483757351</v>
      </c>
      <c r="I172" s="40">
        <f t="shared" si="148"/>
        <v>-1.6021654552157649</v>
      </c>
      <c r="L172" s="10" t="str">
        <f t="shared" ref="L172:Q172" si="189">L27</f>
        <v>63 Community and civil enforcement occupations</v>
      </c>
      <c r="M172" s="11">
        <f t="shared" si="189"/>
        <v>0.25213150791538502</v>
      </c>
      <c r="N172" s="11">
        <f t="shared" si="189"/>
        <v>0.17967395099409922</v>
      </c>
      <c r="O172" s="11">
        <f t="shared" si="189"/>
        <v>0.28139762895004672</v>
      </c>
      <c r="P172" s="11">
        <f t="shared" si="189"/>
        <v>0.17411939003235313</v>
      </c>
      <c r="Q172" s="11">
        <f t="shared" si="189"/>
        <v>0.18983255141747454</v>
      </c>
      <c r="S172" s="40">
        <f t="shared" si="150"/>
        <v>2.220655718460729</v>
      </c>
      <c r="T172" s="40">
        <f t="shared" si="151"/>
        <v>-2.590043350099458</v>
      </c>
      <c r="W172" s="10" t="str">
        <f t="shared" ref="W172:AB172" si="190">W27</f>
        <v>63 Community and civil enforcement occupations</v>
      </c>
      <c r="X172" s="11">
        <f t="shared" si="190"/>
        <v>7.4866906700157859E-2</v>
      </c>
      <c r="Y172" s="11">
        <f t="shared" si="190"/>
        <v>9.1438433815099335E-2</v>
      </c>
      <c r="Z172" s="11">
        <f t="shared" si="190"/>
        <v>7.9334945321871284E-2</v>
      </c>
      <c r="AA172" s="11">
        <f t="shared" si="190"/>
        <v>9.9766838424155874E-2</v>
      </c>
      <c r="AB172" s="11">
        <f t="shared" si="190"/>
        <v>9.3286096354405143E-2</v>
      </c>
      <c r="AD172" s="40">
        <f t="shared" si="153"/>
        <v>1.1660812165767309</v>
      </c>
      <c r="AE172" s="40">
        <f t="shared" si="154"/>
        <v>1.0858016459261544</v>
      </c>
    </row>
    <row r="173" spans="1:31" x14ac:dyDescent="0.2">
      <c r="A173" s="10" t="str">
        <f t="shared" si="142"/>
        <v>71 Sales occupations</v>
      </c>
      <c r="B173" s="11">
        <f t="shared" si="142"/>
        <v>28.794983635680271</v>
      </c>
      <c r="C173" s="11">
        <f t="shared" si="146"/>
        <v>27.591760936704127</v>
      </c>
      <c r="D173" s="11">
        <f t="shared" si="146"/>
        <v>27.673792531299821</v>
      </c>
      <c r="E173" s="11">
        <f t="shared" si="146"/>
        <v>25.995545747426121</v>
      </c>
      <c r="F173" s="11">
        <f t="shared" si="146"/>
        <v>24.576154508286553</v>
      </c>
      <c r="H173" s="40">
        <f t="shared" si="147"/>
        <v>-0.79116062491534356</v>
      </c>
      <c r="I173" s="40">
        <f t="shared" si="148"/>
        <v>-0.7882714063816576</v>
      </c>
      <c r="L173" s="10" t="str">
        <f t="shared" ref="L173:Q173" si="191">L28</f>
        <v>71 Sales occupations</v>
      </c>
      <c r="M173" s="11">
        <f t="shared" si="191"/>
        <v>10.732469038951185</v>
      </c>
      <c r="N173" s="11">
        <f t="shared" si="191"/>
        <v>10.606648821718464</v>
      </c>
      <c r="O173" s="11">
        <f t="shared" si="191"/>
        <v>10.653827498549349</v>
      </c>
      <c r="P173" s="11">
        <f t="shared" si="191"/>
        <v>10.123890473665806</v>
      </c>
      <c r="Q173" s="11">
        <f t="shared" si="191"/>
        <v>9.9676942325044848</v>
      </c>
      <c r="S173" s="40">
        <f t="shared" si="150"/>
        <v>-0.14698026191564129</v>
      </c>
      <c r="T173" s="40">
        <f t="shared" si="151"/>
        <v>-0.44281620147577083</v>
      </c>
      <c r="W173" s="10" t="str">
        <f t="shared" ref="W173:AB173" si="192">W28</f>
        <v>71 Sales occupations</v>
      </c>
      <c r="X173" s="11">
        <f t="shared" si="192"/>
        <v>18.062514596729077</v>
      </c>
      <c r="Y173" s="11">
        <f t="shared" si="192"/>
        <v>16.985112114985675</v>
      </c>
      <c r="Z173" s="11">
        <f t="shared" si="192"/>
        <v>17.019965032750484</v>
      </c>
      <c r="AA173" s="11">
        <f t="shared" si="192"/>
        <v>15.871655273760357</v>
      </c>
      <c r="AB173" s="11">
        <f t="shared" si="192"/>
        <v>14.608460275782059</v>
      </c>
      <c r="AD173" s="40">
        <f t="shared" si="153"/>
        <v>-1.1819930306798732</v>
      </c>
      <c r="AE173" s="40">
        <f t="shared" si="154"/>
        <v>-1.0134050059748878</v>
      </c>
    </row>
    <row r="174" spans="1:31" x14ac:dyDescent="0.2">
      <c r="A174" s="10" t="str">
        <f t="shared" si="142"/>
        <v>72 Customer service occupations</v>
      </c>
      <c r="B174" s="11">
        <f t="shared" si="142"/>
        <v>5.5647932127122175</v>
      </c>
      <c r="C174" s="11">
        <f t="shared" si="146"/>
        <v>6.1887139754532319</v>
      </c>
      <c r="D174" s="11">
        <f t="shared" si="146"/>
        <v>6.412105370384837</v>
      </c>
      <c r="E174" s="11">
        <f t="shared" si="146"/>
        <v>8.2676341665531528</v>
      </c>
      <c r="F174" s="11">
        <f t="shared" si="146"/>
        <v>9.4358031609317639</v>
      </c>
      <c r="H174" s="40">
        <f t="shared" si="147"/>
        <v>2.8751126971945151</v>
      </c>
      <c r="I174" s="40">
        <f t="shared" si="148"/>
        <v>2.6089432228602494</v>
      </c>
      <c r="L174" s="10" t="str">
        <f t="shared" ref="L174:Q174" si="193">L29</f>
        <v>72 Customer service occupations</v>
      </c>
      <c r="M174" s="11">
        <f t="shared" si="193"/>
        <v>2.1449386196743006</v>
      </c>
      <c r="N174" s="11">
        <f t="shared" si="193"/>
        <v>1.9717574853968212</v>
      </c>
      <c r="O174" s="11">
        <f t="shared" si="193"/>
        <v>2.315429780524787</v>
      </c>
      <c r="P174" s="11">
        <f t="shared" si="193"/>
        <v>3.1887406353149497</v>
      </c>
      <c r="Q174" s="11">
        <f t="shared" si="193"/>
        <v>3.7883947168244547</v>
      </c>
      <c r="S174" s="40">
        <f t="shared" si="150"/>
        <v>1.5414472914546229</v>
      </c>
      <c r="T174" s="40">
        <f t="shared" si="151"/>
        <v>3.3367758291815486</v>
      </c>
      <c r="W174" s="10" t="str">
        <f t="shared" ref="W174:AB174" si="194">W29</f>
        <v>72 Customer service occupations</v>
      </c>
      <c r="X174" s="11">
        <f t="shared" si="194"/>
        <v>3.4198545930379209</v>
      </c>
      <c r="Y174" s="11">
        <f t="shared" si="194"/>
        <v>4.216956490056412</v>
      </c>
      <c r="Z174" s="11">
        <f t="shared" si="194"/>
        <v>4.0966755898600571</v>
      </c>
      <c r="AA174" s="11">
        <f t="shared" si="194"/>
        <v>5.0788935312382035</v>
      </c>
      <c r="AB174" s="11">
        <f t="shared" si="194"/>
        <v>5.647408444107306</v>
      </c>
      <c r="AD174" s="40">
        <f t="shared" si="153"/>
        <v>3.6775645122597789</v>
      </c>
      <c r="AE174" s="40">
        <f>IF(AB$151-Z$151 &lt;&gt; 0,(EXP(LN(AB174/Z174)/(AB$151-Z$151))-1)*100,0)</f>
        <v>2.1632048664241621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9.6247047758183299</v>
      </c>
      <c r="C175" s="11">
        <f t="shared" si="146"/>
        <v>9.2940247177451241</v>
      </c>
      <c r="D175" s="11">
        <f t="shared" si="146"/>
        <v>8.1706567228852798</v>
      </c>
      <c r="E175" s="11">
        <f t="shared" si="146"/>
        <v>9.9429771304517622</v>
      </c>
      <c r="F175" s="11">
        <f t="shared" si="146"/>
        <v>10.018954111255848</v>
      </c>
      <c r="H175" s="40">
        <f t="shared" si="147"/>
        <v>-3.2226090775044014</v>
      </c>
      <c r="I175" s="40">
        <f t="shared" si="148"/>
        <v>1.3688131069893084</v>
      </c>
      <c r="L175" s="10" t="str">
        <f t="shared" ref="L175:Q175" si="195">L30</f>
        <v>81 Process, plant and machine operatives</v>
      </c>
      <c r="M175" s="11">
        <f t="shared" si="195"/>
        <v>7.6480356883799452</v>
      </c>
      <c r="N175" s="11">
        <f t="shared" si="195"/>
        <v>7.2031538281579941</v>
      </c>
      <c r="O175" s="11">
        <f t="shared" si="195"/>
        <v>6.3354163741357521</v>
      </c>
      <c r="P175" s="11">
        <f t="shared" si="195"/>
        <v>7.5488929220320697</v>
      </c>
      <c r="Q175" s="11">
        <f t="shared" si="195"/>
        <v>7.3481065765900357</v>
      </c>
      <c r="S175" s="40">
        <f t="shared" si="150"/>
        <v>-3.6958391450467643</v>
      </c>
      <c r="T175" s="40">
        <f t="shared" si="151"/>
        <v>0.99348349504306821</v>
      </c>
      <c r="W175" s="10" t="str">
        <f t="shared" ref="W175:AB175" si="196">W30</f>
        <v>81 Process, plant and machine operatives</v>
      </c>
      <c r="X175" s="11">
        <f t="shared" si="196"/>
        <v>1.9766690874383976</v>
      </c>
      <c r="Y175" s="11">
        <f t="shared" si="196"/>
        <v>2.0908708895871131</v>
      </c>
      <c r="Z175" s="11">
        <f t="shared" si="196"/>
        <v>1.8352403487495266</v>
      </c>
      <c r="AA175" s="11">
        <f t="shared" si="196"/>
        <v>2.3940842084196929</v>
      </c>
      <c r="AB175" s="11">
        <f t="shared" si="196"/>
        <v>2.6708475346658163</v>
      </c>
      <c r="AD175" s="40">
        <f t="shared" si="153"/>
        <v>-1.4737857961339862</v>
      </c>
      <c r="AE175" s="40">
        <f t="shared" si="154"/>
        <v>2.5330185766647473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10.221920167931522</v>
      </c>
      <c r="C176" s="11">
        <f t="shared" si="146"/>
        <v>10.791294566493805</v>
      </c>
      <c r="D176" s="11">
        <f t="shared" si="146"/>
        <v>9.7380589619627962</v>
      </c>
      <c r="E176" s="11">
        <f t="shared" si="146"/>
        <v>10.393216582564506</v>
      </c>
      <c r="F176" s="11">
        <f t="shared" si="146"/>
        <v>10.746705566596649</v>
      </c>
      <c r="H176" s="40">
        <f t="shared" si="147"/>
        <v>-0.96516485387119211</v>
      </c>
      <c r="I176" s="40">
        <f t="shared" si="148"/>
        <v>0.65921288017780633</v>
      </c>
      <c r="L176" s="10" t="str">
        <f t="shared" ref="L176:Q176" si="197">L31</f>
        <v>82 Transport and mobile machine drivers and operatives</v>
      </c>
      <c r="M176" s="11">
        <f t="shared" si="197"/>
        <v>9.3933170923708662</v>
      </c>
      <c r="N176" s="11">
        <f t="shared" si="197"/>
        <v>9.8258084710990161</v>
      </c>
      <c r="O176" s="11">
        <f t="shared" si="197"/>
        <v>8.8625559316549989</v>
      </c>
      <c r="P176" s="11">
        <f t="shared" si="197"/>
        <v>9.1831888698596291</v>
      </c>
      <c r="Q176" s="11">
        <f t="shared" si="197"/>
        <v>9.3538467542328778</v>
      </c>
      <c r="S176" s="40">
        <f t="shared" si="150"/>
        <v>-1.1565259420368457</v>
      </c>
      <c r="T176" s="40">
        <f t="shared" si="151"/>
        <v>0.36033079191719608</v>
      </c>
      <c r="W176" s="10" t="str">
        <f t="shared" ref="W176:AB176" si="198">W31</f>
        <v>82 Transport and mobile machine drivers and operatives</v>
      </c>
      <c r="X176" s="11">
        <f t="shared" si="198"/>
        <v>0.82860307556065871</v>
      </c>
      <c r="Y176" s="11">
        <f t="shared" si="198"/>
        <v>0.96548609539479335</v>
      </c>
      <c r="Z176" s="11">
        <f t="shared" si="198"/>
        <v>0.87550303030782051</v>
      </c>
      <c r="AA176" s="11">
        <f t="shared" si="198"/>
        <v>1.2100277127048698</v>
      </c>
      <c r="AB176" s="11">
        <f t="shared" si="198"/>
        <v>1.3928588123637835</v>
      </c>
      <c r="AD176" s="40">
        <f t="shared" si="153"/>
        <v>1.1072323737262524</v>
      </c>
      <c r="AE176" s="40">
        <f t="shared" si="154"/>
        <v>3.1438400498983388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6.5635579453883768</v>
      </c>
      <c r="C177" s="11">
        <f t="shared" si="146"/>
        <v>5.9066982239980126</v>
      </c>
      <c r="D177" s="11">
        <f t="shared" si="146"/>
        <v>5.337919846322837</v>
      </c>
      <c r="E177" s="11">
        <f t="shared" si="146"/>
        <v>4.7677108978719209</v>
      </c>
      <c r="F177" s="11">
        <f t="shared" si="146"/>
        <v>4.8108401607792377</v>
      </c>
      <c r="H177" s="40">
        <f t="shared" si="147"/>
        <v>-4.0496540571163031</v>
      </c>
      <c r="I177" s="40">
        <f t="shared" si="148"/>
        <v>-0.6906989455317758</v>
      </c>
      <c r="L177" s="10" t="str">
        <f t="shared" ref="L177:Q178" si="199">L32</f>
        <v>91 Elementary trades and related occupations</v>
      </c>
      <c r="M177" s="11">
        <f t="shared" si="199"/>
        <v>4.9127286675031554</v>
      </c>
      <c r="N177" s="11">
        <f t="shared" si="199"/>
        <v>4.4190425584548532</v>
      </c>
      <c r="O177" s="11">
        <f t="shared" si="199"/>
        <v>4.0385876803774332</v>
      </c>
      <c r="P177" s="11">
        <f t="shared" si="199"/>
        <v>3.5535583182436277</v>
      </c>
      <c r="Q177" s="11">
        <f t="shared" si="199"/>
        <v>3.5901517869407038</v>
      </c>
      <c r="S177" s="40">
        <f t="shared" si="150"/>
        <v>-3.8429020921049495</v>
      </c>
      <c r="T177" s="40">
        <f t="shared" si="151"/>
        <v>-0.78159992924736743</v>
      </c>
      <c r="W177" s="10" t="str">
        <f t="shared" ref="W177:AB178" si="200">W32</f>
        <v>91 Elementary trades and related occupations</v>
      </c>
      <c r="X177" s="11">
        <f t="shared" si="200"/>
        <v>1.6508292778852243</v>
      </c>
      <c r="Y177" s="11">
        <f t="shared" si="200"/>
        <v>1.4876556655431588</v>
      </c>
      <c r="Z177" s="11">
        <f t="shared" si="200"/>
        <v>1.2993321659454042</v>
      </c>
      <c r="AA177" s="11">
        <f t="shared" si="200"/>
        <v>1.2141525796282915</v>
      </c>
      <c r="AB177" s="11">
        <f t="shared" si="200"/>
        <v>1.220688373838527</v>
      </c>
      <c r="AD177" s="40">
        <f t="shared" si="153"/>
        <v>-4.6757042418185568</v>
      </c>
      <c r="AE177" s="40">
        <f t="shared" si="154"/>
        <v>-0.41537142652821046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35.179425405626382</v>
      </c>
      <c r="C178" s="11">
        <f t="shared" si="146"/>
        <v>36.238216262221826</v>
      </c>
      <c r="D178" s="11">
        <f t="shared" si="146"/>
        <v>34.119243084082981</v>
      </c>
      <c r="E178" s="11">
        <f t="shared" si="146"/>
        <v>35.979477514565851</v>
      </c>
      <c r="F178" s="11">
        <f t="shared" si="146"/>
        <v>34.690047502580562</v>
      </c>
      <c r="H178" s="40">
        <f>IF(D$151-B$151 &lt;&gt; 0,(EXP(LN(D178/B178)/(D$151-B$151))-1)*100,0)</f>
        <v>-0.61012846567503054</v>
      </c>
      <c r="I178" s="40">
        <f t="shared" ref="I178" si="201">IF(F$151-D$151 &lt;&gt; 0,(EXP(LN(F178/D178)/(F$151-D$151))-1)*100,0)</f>
        <v>0.11066980645229041</v>
      </c>
      <c r="L178" s="10" t="str">
        <f t="shared" si="199"/>
        <v>92 Elementary administration and service occupations</v>
      </c>
      <c r="M178" s="11">
        <f t="shared" si="199"/>
        <v>17.207302663843649</v>
      </c>
      <c r="N178" s="11">
        <f t="shared" si="199"/>
        <v>16.094886243462707</v>
      </c>
      <c r="O178" s="11">
        <f t="shared" si="199"/>
        <v>16.291454658321591</v>
      </c>
      <c r="P178" s="11">
        <f t="shared" si="199"/>
        <v>17.770853220357285</v>
      </c>
      <c r="Q178" s="11">
        <f t="shared" si="199"/>
        <v>16.81828740059964</v>
      </c>
      <c r="S178" s="40">
        <f t="shared" ref="S178" si="202">IF(O$151-M$151 &lt;&gt; 0,(EXP(LN(O178/M178)/(O$151-M$151))-1)*100,0)</f>
        <v>-1.0879020918717952</v>
      </c>
      <c r="T178" s="40">
        <f t="shared" ref="T178" si="203">IF(Q$151-O$151 &lt;&gt; 0,(EXP(LN(Q178/O178)/(Q$151-O$151))-1)*100,0)</f>
        <v>0.21239934104553271</v>
      </c>
      <c r="W178" s="10" t="str">
        <f t="shared" si="200"/>
        <v>92 Elementary administration and service occupations</v>
      </c>
      <c r="X178" s="11">
        <f t="shared" si="200"/>
        <v>17.972122741782705</v>
      </c>
      <c r="Y178" s="11">
        <f t="shared" si="200"/>
        <v>20.143330018759098</v>
      </c>
      <c r="Z178" s="11">
        <f t="shared" si="200"/>
        <v>17.827788425761394</v>
      </c>
      <c r="AA178" s="11">
        <f t="shared" si="200"/>
        <v>18.208624294208537</v>
      </c>
      <c r="AB178" s="11">
        <f t="shared" si="200"/>
        <v>17.871760101980936</v>
      </c>
      <c r="AD178" s="40">
        <f t="shared" ref="AD178" si="204">IF(Z$151-X$151 &lt;&gt; 0,(EXP(LN(Z178/X178)/(Z$151-X$151))-1)*100,0)</f>
        <v>-0.16113869811456016</v>
      </c>
      <c r="AE178" s="40">
        <f t="shared" ref="AE178" si="205">IF(AB$151-Z$151 &lt;&gt; 0,(EXP(LN(AB178/Z178)/(AB$151-Z$151))-1)*100,0)</f>
        <v>1.6424226141675824E-2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377.3569999999998</v>
      </c>
      <c r="C180" s="34">
        <f t="shared" si="206"/>
        <v>404.03700000000003</v>
      </c>
      <c r="D180" s="34">
        <f t="shared" si="206"/>
        <v>399.697</v>
      </c>
      <c r="E180" s="34">
        <f t="shared" si="206"/>
        <v>415.38799999999975</v>
      </c>
      <c r="F180" s="34">
        <f t="shared" si="206"/>
        <v>438.68599999999998</v>
      </c>
      <c r="H180" s="43">
        <f>IF(D$151-B$151 &lt;&gt; 0,(EXP(LN(D180/B180)/(D$151-B$151))-1)*100,0)</f>
        <v>1.1569428294504469</v>
      </c>
      <c r="I180" s="43">
        <f t="shared" si="148"/>
        <v>0.62244341201385112</v>
      </c>
      <c r="L180" s="231" t="str">
        <f t="shared" ref="L180:Q180" si="207">L35</f>
        <v>All occupations</v>
      </c>
      <c r="M180" s="34">
        <f t="shared" si="207"/>
        <v>195.55387213893914</v>
      </c>
      <c r="N180" s="34">
        <f t="shared" si="207"/>
        <v>204.0173469345055</v>
      </c>
      <c r="O180" s="34">
        <f t="shared" si="207"/>
        <v>200.45178740144351</v>
      </c>
      <c r="P180" s="34">
        <f t="shared" si="207"/>
        <v>207.44373847396324</v>
      </c>
      <c r="Q180" s="34">
        <f t="shared" si="207"/>
        <v>217.83475592763094</v>
      </c>
      <c r="S180" s="43">
        <f t="shared" ref="S180" si="208">IF(O$151-M$151 &lt;&gt; 0,(EXP(LN(O180/M180)/(O$151-M$151))-1)*100,0)</f>
        <v>0.4959830180805147</v>
      </c>
      <c r="T180" s="43">
        <f t="shared" ref="T180" si="209">IF(Q$151-O$151 &lt;&gt; 0,(EXP(LN(Q180/O180)/(Q$151-O$151))-1)*100,0)</f>
        <v>0.55595987954835113</v>
      </c>
      <c r="W180" s="231" t="str">
        <f t="shared" ref="W180:AB180" si="210">W35</f>
        <v>All occupations</v>
      </c>
      <c r="X180" s="34">
        <f t="shared" si="210"/>
        <v>181.80312786106072</v>
      </c>
      <c r="Y180" s="34">
        <f t="shared" si="210"/>
        <v>200.01965306549445</v>
      </c>
      <c r="Z180" s="34">
        <f t="shared" si="210"/>
        <v>199.24521259855635</v>
      </c>
      <c r="AA180" s="34">
        <f t="shared" si="210"/>
        <v>207.94426152603668</v>
      </c>
      <c r="AB180" s="34">
        <f t="shared" si="210"/>
        <v>220.85124407236901</v>
      </c>
      <c r="AD180" s="43">
        <f t="shared" ref="AD180" si="211">IF(Z$151-X$151 &lt;&gt; 0,(EXP(LN(Z180/X180)/(Z$151-X$151))-1)*100,0)</f>
        <v>1.8491265442048377</v>
      </c>
      <c r="AE180" s="43">
        <f t="shared" ref="AE180" si="212">IF(AB$151-Z$151 &lt;&gt; 0,(EXP(LN(AB180/Z180)/(AB$151-Z$151))-1)*100,0)</f>
        <v>0.68871467868865111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Dorset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38.285896726688627</v>
      </c>
      <c r="C7" s="31">
        <f>'Occ T1'!C8</f>
        <v>45.147043089232021</v>
      </c>
      <c r="D7" s="31">
        <f>'Occ T1'!D8</f>
        <v>46.357418901905014</v>
      </c>
      <c r="E7" s="31">
        <f>'Occ T1'!E8</f>
        <v>48.086581434183884</v>
      </c>
      <c r="F7" s="31">
        <f>'Occ T1'!F8</f>
        <v>53.732043027564785</v>
      </c>
      <c r="H7" s="31">
        <f>C7-B7</f>
        <v>6.8611463625433942</v>
      </c>
      <c r="I7" s="31">
        <f>D7-C7</f>
        <v>1.2103758126729929</v>
      </c>
      <c r="J7" s="31">
        <f>E7-D7</f>
        <v>1.7291625322788704</v>
      </c>
      <c r="K7" s="31">
        <f>F7-E7</f>
        <v>5.6454615933809009</v>
      </c>
      <c r="L7" s="31">
        <f>F7-D7</f>
        <v>7.3746241256597713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24.102596362576236</v>
      </c>
      <c r="C8" s="32">
        <f>'Occ T2'!C8</f>
        <v>29.30535609492479</v>
      </c>
      <c r="D8" s="32">
        <f>'Occ T2'!D8</f>
        <v>30.244811610713377</v>
      </c>
      <c r="E8" s="32">
        <f>'Occ T2'!E8</f>
        <v>28.284430829696568</v>
      </c>
      <c r="F8" s="32">
        <f>'Occ T2'!F8</f>
        <v>31.216495954586566</v>
      </c>
      <c r="H8" s="31">
        <f t="shared" ref="H8:H9" si="0">C8-B8</f>
        <v>5.2027597323485537</v>
      </c>
      <c r="I8" s="31">
        <f t="shared" ref="I8:I9" si="1">D8-C8</f>
        <v>0.93945551578858755</v>
      </c>
      <c r="J8" s="31">
        <f t="shared" ref="J8:J9" si="2">E8-D8</f>
        <v>-1.9603807810168092</v>
      </c>
      <c r="K8" s="31">
        <f t="shared" ref="K8:K9" si="3">F8-E8</f>
        <v>2.9320651248899985</v>
      </c>
      <c r="L8" s="31">
        <f t="shared" ref="L8:L49" si="4">F8-D8</f>
        <v>0.97168434387318925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14.183300364112393</v>
      </c>
      <c r="C9" s="32">
        <f>'Occ T2'!C9</f>
        <v>15.84168699430723</v>
      </c>
      <c r="D9" s="32">
        <f>'Occ T2'!D9</f>
        <v>16.112607291191637</v>
      </c>
      <c r="E9" s="32">
        <f>'Occ T2'!E9</f>
        <v>19.802150604487316</v>
      </c>
      <c r="F9" s="32">
        <f>'Occ T2'!F9</f>
        <v>22.515547072978215</v>
      </c>
      <c r="H9" s="31">
        <f t="shared" si="0"/>
        <v>1.6583866301948369</v>
      </c>
      <c r="I9" s="31">
        <f t="shared" si="1"/>
        <v>0.27092029688440711</v>
      </c>
      <c r="J9" s="31">
        <f t="shared" si="2"/>
        <v>3.6895433132956796</v>
      </c>
      <c r="K9" s="31">
        <f t="shared" si="3"/>
        <v>2.7133964684908989</v>
      </c>
      <c r="L9" s="31">
        <f t="shared" si="4"/>
        <v>6.4029397817865785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74.518474736877863</v>
      </c>
      <c r="C11" s="31">
        <f>'Occ T1'!C9</f>
        <v>86.994367364314925</v>
      </c>
      <c r="D11" s="31">
        <f>'Occ T1'!D9</f>
        <v>89.827336446658336</v>
      </c>
      <c r="E11" s="31">
        <f>'Occ T1'!E9</f>
        <v>97.854230147555199</v>
      </c>
      <c r="F11" s="31">
        <f>'Occ T1'!F9</f>
        <v>110.35299027449678</v>
      </c>
      <c r="H11" s="31">
        <f>C11-B11</f>
        <v>12.475892627437062</v>
      </c>
      <c r="I11" s="31">
        <f t="shared" ref="I11:I49" si="5">D11-C11</f>
        <v>2.8329690823434106</v>
      </c>
      <c r="J11" s="31">
        <f>E11-D11</f>
        <v>8.0268937008968635</v>
      </c>
      <c r="K11" s="31">
        <f>F11-E11</f>
        <v>12.498760126941576</v>
      </c>
      <c r="L11" s="31">
        <f t="shared" si="4"/>
        <v>20.52565382783844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19.421346286134263</v>
      </c>
      <c r="C12" s="10">
        <f>'Occ T2'!C10</f>
        <v>22.645543671457247</v>
      </c>
      <c r="D12" s="10">
        <f>'Occ T2'!D10</f>
        <v>23.390051459224406</v>
      </c>
      <c r="E12" s="10">
        <f>'Occ T2'!E10</f>
        <v>24.899358021408663</v>
      </c>
      <c r="F12" s="10">
        <f>'Occ T2'!F10</f>
        <v>27.998641296750684</v>
      </c>
      <c r="H12" s="11">
        <f t="shared" ref="H12:K14" si="6">C12-B12</f>
        <v>3.2241973853229844</v>
      </c>
      <c r="I12" s="31">
        <f t="shared" si="5"/>
        <v>0.74450778776715865</v>
      </c>
      <c r="J12" s="11">
        <f t="shared" si="6"/>
        <v>1.509306562184257</v>
      </c>
      <c r="K12" s="11">
        <f t="shared" si="6"/>
        <v>3.099283275342021</v>
      </c>
      <c r="L12" s="31">
        <f t="shared" si="4"/>
        <v>4.6085898375262779</v>
      </c>
    </row>
    <row r="13" spans="1:12" x14ac:dyDescent="0.2">
      <c r="A13" s="10" t="str">
        <f>'Occ T2'!A11</f>
        <v>22 Health professionals</v>
      </c>
      <c r="B13" s="10">
        <f>'Occ T2'!B11</f>
        <v>16.977989355188413</v>
      </c>
      <c r="C13" s="10">
        <f>'Occ T2'!C11</f>
        <v>19.731549109478074</v>
      </c>
      <c r="D13" s="10">
        <f>'Occ T2'!D11</f>
        <v>19.437588711278941</v>
      </c>
      <c r="E13" s="10">
        <f>'Occ T2'!E11</f>
        <v>21.554754777383842</v>
      </c>
      <c r="F13" s="10">
        <f>'Occ T2'!F11</f>
        <v>24.716539579130931</v>
      </c>
      <c r="H13" s="11">
        <f t="shared" si="6"/>
        <v>2.753559754289661</v>
      </c>
      <c r="I13" s="31">
        <f t="shared" si="5"/>
        <v>-0.29396039819913256</v>
      </c>
      <c r="J13" s="11">
        <f t="shared" si="6"/>
        <v>2.1171660661049003</v>
      </c>
      <c r="K13" s="11">
        <f t="shared" si="6"/>
        <v>3.1617848017470891</v>
      </c>
      <c r="L13" s="31">
        <f t="shared" si="4"/>
        <v>5.2789508678519894</v>
      </c>
    </row>
    <row r="14" spans="1:12" x14ac:dyDescent="0.2">
      <c r="A14" s="10" t="str">
        <f>'Occ T2'!A12</f>
        <v>23 Teaching and other educational professionals</v>
      </c>
      <c r="B14" s="10">
        <f>'Occ T2'!B12</f>
        <v>17.214231385988612</v>
      </c>
      <c r="C14" s="10">
        <f>'Occ T2'!C12</f>
        <v>19.695001837910024</v>
      </c>
      <c r="D14" s="10">
        <f>'Occ T2'!D12</f>
        <v>19.864044283928589</v>
      </c>
      <c r="E14" s="10">
        <f>'Occ T2'!E12</f>
        <v>20.912966106690771</v>
      </c>
      <c r="F14" s="10">
        <f>'Occ T2'!F12</f>
        <v>23.109144193541088</v>
      </c>
      <c r="H14" s="11">
        <f t="shared" si="6"/>
        <v>2.480770451921412</v>
      </c>
      <c r="I14" s="31">
        <f t="shared" si="5"/>
        <v>0.16904244601856533</v>
      </c>
      <c r="J14" s="11">
        <f t="shared" si="6"/>
        <v>1.0489218227621819</v>
      </c>
      <c r="K14" s="11">
        <f t="shared" si="6"/>
        <v>2.1961780868503169</v>
      </c>
      <c r="L14" s="31">
        <f t="shared" si="4"/>
        <v>3.2450999096124988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20.904907709566579</v>
      </c>
      <c r="C15" s="10">
        <f>'Occ T2'!C13</f>
        <v>24.922272745469584</v>
      </c>
      <c r="D15" s="10">
        <f>'Occ T2'!D13</f>
        <v>27.135651992226393</v>
      </c>
      <c r="E15" s="10">
        <f>'Occ T2'!E13</f>
        <v>30.487151242071924</v>
      </c>
      <c r="F15" s="10">
        <f>'Occ T2'!F13</f>
        <v>34.528665205074077</v>
      </c>
      <c r="H15" s="11">
        <f t="shared" ref="H15" si="7">C15-B15</f>
        <v>4.0173650359030049</v>
      </c>
      <c r="I15" s="31">
        <f t="shared" si="5"/>
        <v>2.2133792467568085</v>
      </c>
      <c r="J15" s="11">
        <f t="shared" ref="J15" si="8">E15-D15</f>
        <v>3.3514992498455314</v>
      </c>
      <c r="K15" s="11">
        <f t="shared" ref="K15" si="9">F15-E15</f>
        <v>4.0415139630021528</v>
      </c>
      <c r="L15" s="31">
        <f t="shared" si="4"/>
        <v>7.3930132128476842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45.562228881751047</v>
      </c>
      <c r="C17" s="31">
        <f>'Occ T1'!C10</f>
        <v>50.496260335173041</v>
      </c>
      <c r="D17" s="31">
        <f>'Occ T1'!D10</f>
        <v>52.312301680812269</v>
      </c>
      <c r="E17" s="31">
        <f>'Occ T1'!E10</f>
        <v>51.929853641739271</v>
      </c>
      <c r="F17" s="31">
        <f>'Occ T1'!F10</f>
        <v>56.552620108370988</v>
      </c>
      <c r="H17" s="31">
        <f t="shared" ref="H17:K21" si="10">C17-B17</f>
        <v>4.9340314534219942</v>
      </c>
      <c r="I17" s="31">
        <f t="shared" si="5"/>
        <v>1.8160413456392277</v>
      </c>
      <c r="J17" s="31">
        <f t="shared" si="10"/>
        <v>-0.3824480390729974</v>
      </c>
      <c r="K17" s="31">
        <f t="shared" si="10"/>
        <v>4.6227664666317168</v>
      </c>
      <c r="L17" s="31">
        <f t="shared" si="4"/>
        <v>4.2403184275587193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5.8279615010554489</v>
      </c>
      <c r="C18" s="10">
        <f>'Occ T2'!C14</f>
        <v>6.9972377224192135</v>
      </c>
      <c r="D18" s="10">
        <f>'Occ T2'!D14</f>
        <v>7.6348477670791377</v>
      </c>
      <c r="E18" s="10">
        <f>'Occ T2'!E14</f>
        <v>6.7631652070249615</v>
      </c>
      <c r="F18" s="10">
        <f>'Occ T2'!F14</f>
        <v>7.2502558120025276</v>
      </c>
      <c r="H18" s="11">
        <f t="shared" si="10"/>
        <v>1.1692762213637646</v>
      </c>
      <c r="I18" s="31">
        <f t="shared" si="5"/>
        <v>0.63761004465992421</v>
      </c>
      <c r="J18" s="11">
        <f t="shared" si="10"/>
        <v>-0.87168256005417621</v>
      </c>
      <c r="K18" s="11">
        <f t="shared" si="10"/>
        <v>0.48709060497756607</v>
      </c>
      <c r="L18" s="31">
        <f t="shared" si="4"/>
        <v>-0.38459195507661015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7.5153466427710578</v>
      </c>
      <c r="C19" s="10">
        <f>'Occ T2'!C15</f>
        <v>8.3651343381246441</v>
      </c>
      <c r="D19" s="10">
        <f>'Occ T2'!D15</f>
        <v>8.3807864519040827</v>
      </c>
      <c r="E19" s="10">
        <f>'Occ T2'!E15</f>
        <v>8.6973789596364721</v>
      </c>
      <c r="F19" s="10">
        <f>'Occ T2'!F15</f>
        <v>9.8558075814364123</v>
      </c>
      <c r="H19" s="11">
        <f t="shared" si="10"/>
        <v>0.84978769535358634</v>
      </c>
      <c r="I19" s="31">
        <f t="shared" si="5"/>
        <v>1.5652113779438537E-2</v>
      </c>
      <c r="J19" s="11">
        <f t="shared" si="10"/>
        <v>0.31659250773238945</v>
      </c>
      <c r="K19" s="11">
        <f t="shared" si="10"/>
        <v>1.1584286217999402</v>
      </c>
      <c r="L19" s="31">
        <f t="shared" si="4"/>
        <v>1.4750211295323297</v>
      </c>
    </row>
    <row r="20" spans="1:12" x14ac:dyDescent="0.2">
      <c r="A20" s="10" t="str">
        <f>'Occ T2'!A16</f>
        <v>33 Protective service occupations</v>
      </c>
      <c r="B20" s="10">
        <f>'Occ T2'!B16</f>
        <v>2.9839149876190834</v>
      </c>
      <c r="C20" s="10">
        <f>'Occ T2'!C16</f>
        <v>3.0109721027926852</v>
      </c>
      <c r="D20" s="10">
        <f>'Occ T2'!D16</f>
        <v>3.1990610559493602</v>
      </c>
      <c r="E20" s="10">
        <f>'Occ T2'!E16</f>
        <v>3.7334716193002184</v>
      </c>
      <c r="F20" s="10">
        <f>'Occ T2'!F16</f>
        <v>4.2173974327000634</v>
      </c>
      <c r="H20" s="11">
        <f t="shared" si="10"/>
        <v>2.7057115173601876E-2</v>
      </c>
      <c r="I20" s="31">
        <f t="shared" si="5"/>
        <v>0.18808895315667495</v>
      </c>
      <c r="J20" s="11">
        <f t="shared" si="10"/>
        <v>0.53441056335085824</v>
      </c>
      <c r="K20" s="11">
        <f t="shared" si="10"/>
        <v>0.48392581339984497</v>
      </c>
      <c r="L20" s="31">
        <f t="shared" si="4"/>
        <v>1.0183363767507032</v>
      </c>
    </row>
    <row r="21" spans="1:12" x14ac:dyDescent="0.2">
      <c r="A21" s="10" t="str">
        <f>'Occ T2'!A17</f>
        <v>34 Culture, media and sports occupations</v>
      </c>
      <c r="B21" s="10">
        <f>'Occ T2'!B17</f>
        <v>7.6306487121480968</v>
      </c>
      <c r="C21" s="10">
        <f>'Occ T2'!C17</f>
        <v>8.5021553680665036</v>
      </c>
      <c r="D21" s="10">
        <f>'Occ T2'!D17</f>
        <v>8.4581312083440992</v>
      </c>
      <c r="E21" s="10">
        <f>'Occ T2'!E17</f>
        <v>8.8807592160496913</v>
      </c>
      <c r="F21" s="10">
        <f>'Occ T2'!F17</f>
        <v>10.273898381606827</v>
      </c>
      <c r="H21" s="11">
        <f t="shared" si="10"/>
        <v>0.87150665591840681</v>
      </c>
      <c r="I21" s="31">
        <f t="shared" si="5"/>
        <v>-4.4024159722404477E-2</v>
      </c>
      <c r="J21" s="11">
        <f t="shared" si="10"/>
        <v>0.42262800770559217</v>
      </c>
      <c r="K21" s="11">
        <f t="shared" si="10"/>
        <v>1.3931391655571357</v>
      </c>
      <c r="L21" s="31">
        <f t="shared" si="4"/>
        <v>1.8157671732627279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21.60435703815736</v>
      </c>
      <c r="C22" s="10">
        <f>'Occ T2'!C18</f>
        <v>23.620760803769993</v>
      </c>
      <c r="D22" s="10">
        <f>'Occ T2'!D18</f>
        <v>24.639475197535592</v>
      </c>
      <c r="E22" s="10">
        <f>'Occ T2'!E18</f>
        <v>23.855078639727932</v>
      </c>
      <c r="F22" s="10">
        <f>'Occ T2'!F18</f>
        <v>24.955260900625152</v>
      </c>
      <c r="H22" s="11">
        <f t="shared" ref="H22" si="11">C22-B22</f>
        <v>2.0164037656126332</v>
      </c>
      <c r="I22" s="31">
        <f t="shared" si="5"/>
        <v>1.0187143937655989</v>
      </c>
      <c r="J22" s="11">
        <f t="shared" ref="J22" si="12">E22-D22</f>
        <v>-0.7843965578076606</v>
      </c>
      <c r="K22" s="11">
        <f t="shared" ref="K22" si="13">F22-E22</f>
        <v>1.1001822608972205</v>
      </c>
      <c r="L22" s="31">
        <f t="shared" si="4"/>
        <v>0.31578570308955989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40.095894878973603</v>
      </c>
      <c r="C24" s="31">
        <f>'Occ T1'!C11</f>
        <v>39.645206910111682</v>
      </c>
      <c r="D24" s="31">
        <f>'Occ T1'!D11</f>
        <v>40.92902266070589</v>
      </c>
      <c r="E24" s="31">
        <f>'Occ T1'!E11</f>
        <v>38.421951167932463</v>
      </c>
      <c r="F24" s="31">
        <f>'Occ T1'!F11</f>
        <v>35.551058575851791</v>
      </c>
      <c r="H24" s="31">
        <f t="shared" ref="H24:K26" si="14">C24-B24</f>
        <v>-0.45068796886192075</v>
      </c>
      <c r="I24" s="31">
        <f t="shared" si="5"/>
        <v>1.2838157505942078</v>
      </c>
      <c r="J24" s="31">
        <f t="shared" si="14"/>
        <v>-2.5070714927734272</v>
      </c>
      <c r="K24" s="31">
        <f t="shared" si="14"/>
        <v>-2.870892592080672</v>
      </c>
      <c r="L24" s="31">
        <f t="shared" si="4"/>
        <v>-5.3779640848540993</v>
      </c>
    </row>
    <row r="25" spans="1:12" x14ac:dyDescent="0.2">
      <c r="A25" t="str">
        <f>'Occ T2'!A19</f>
        <v>41 Administrative occupations</v>
      </c>
      <c r="B25" s="32">
        <f>'Occ T2'!B19</f>
        <v>31.971867218245318</v>
      </c>
      <c r="C25" s="32">
        <f>'Occ T2'!C19</f>
        <v>31.953684563109555</v>
      </c>
      <c r="D25" s="32">
        <f>'Occ T2'!D19</f>
        <v>33.441916247876797</v>
      </c>
      <c r="E25" s="32">
        <f>'Occ T2'!E19</f>
        <v>30.546469680389858</v>
      </c>
      <c r="F25" s="32">
        <f>'Occ T2'!F19</f>
        <v>28.5661247691936</v>
      </c>
      <c r="H25" s="11">
        <f t="shared" si="14"/>
        <v>-1.8182655135763781E-2</v>
      </c>
      <c r="I25" s="31">
        <f t="shared" si="5"/>
        <v>1.4882316847672428</v>
      </c>
      <c r="J25" s="11">
        <f t="shared" si="14"/>
        <v>-2.895446567486939</v>
      </c>
      <c r="K25" s="11">
        <f t="shared" si="14"/>
        <v>-1.9803449111962586</v>
      </c>
      <c r="L25" s="31">
        <f t="shared" si="4"/>
        <v>-4.8757914786831975</v>
      </c>
    </row>
    <row r="26" spans="1:12" x14ac:dyDescent="0.2">
      <c r="A26" t="str">
        <f>'Occ T2'!A20</f>
        <v>42 Secretarial and related occupations</v>
      </c>
      <c r="B26" s="32">
        <f>'Occ T2'!B20</f>
        <v>8.1240276607282826</v>
      </c>
      <c r="C26" s="32">
        <f>'Occ T2'!C20</f>
        <v>7.6915223470021283</v>
      </c>
      <c r="D26" s="32">
        <f>'Occ T2'!D20</f>
        <v>7.4871064128290925</v>
      </c>
      <c r="E26" s="32">
        <f>'Occ T2'!E20</f>
        <v>7.8754814875426042</v>
      </c>
      <c r="F26" s="32">
        <f>'Occ T2'!F20</f>
        <v>6.9849338066581907</v>
      </c>
      <c r="H26" s="11">
        <f t="shared" si="14"/>
        <v>-0.43250531372615431</v>
      </c>
      <c r="I26" s="31">
        <f t="shared" si="5"/>
        <v>-0.20441593417303583</v>
      </c>
      <c r="J26" s="11">
        <f t="shared" si="14"/>
        <v>0.38837507471351174</v>
      </c>
      <c r="K26" s="11">
        <f t="shared" si="14"/>
        <v>-0.8905476808844135</v>
      </c>
      <c r="L26" s="31">
        <f t="shared" si="4"/>
        <v>-0.50217260617090176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44.02482732261651</v>
      </c>
      <c r="C28" s="31">
        <f>'Occ T1'!C12</f>
        <v>44.709084487642713</v>
      </c>
      <c r="D28" s="31">
        <f>'Occ T1'!D12</f>
        <v>40.356551152401863</v>
      </c>
      <c r="E28" s="31">
        <f>'Occ T1'!E12</f>
        <v>41.799119926395832</v>
      </c>
      <c r="F28" s="31">
        <f>'Occ T1'!F12</f>
        <v>42.075441747692565</v>
      </c>
      <c r="H28" s="31">
        <f t="shared" ref="H28:K30" si="15">C28-B28</f>
        <v>0.68425716502620304</v>
      </c>
      <c r="I28" s="31">
        <f t="shared" si="5"/>
        <v>-4.3525333352408495</v>
      </c>
      <c r="J28" s="31">
        <f t="shared" si="15"/>
        <v>1.442568773993969</v>
      </c>
      <c r="K28" s="31">
        <f t="shared" si="15"/>
        <v>0.27632182129673311</v>
      </c>
      <c r="L28" s="31">
        <f t="shared" si="4"/>
        <v>1.7188905952907021</v>
      </c>
    </row>
    <row r="29" spans="1:12" x14ac:dyDescent="0.2">
      <c r="A29" s="10" t="str">
        <f>'Occ T2'!A21</f>
        <v>51 Skilled agricultural and related trades</v>
      </c>
      <c r="B29" s="10">
        <f>'Occ T2'!B21</f>
        <v>5.2382896258478802</v>
      </c>
      <c r="C29" s="10">
        <f>'Occ T2'!C21</f>
        <v>5.2780814764821464</v>
      </c>
      <c r="D29" s="10">
        <f>'Occ T2'!D21</f>
        <v>5.8239728591321116</v>
      </c>
      <c r="E29" s="10">
        <f>'Occ T2'!E21</f>
        <v>5.8730600562807078</v>
      </c>
      <c r="F29" s="10">
        <f>'Occ T2'!F21</f>
        <v>6.4221307291383729</v>
      </c>
      <c r="H29" s="11">
        <f t="shared" si="15"/>
        <v>3.9791850634266268E-2</v>
      </c>
      <c r="I29" s="31">
        <f t="shared" si="5"/>
        <v>0.54589138264996517</v>
      </c>
      <c r="J29" s="11">
        <f t="shared" si="15"/>
        <v>4.9087197148596218E-2</v>
      </c>
      <c r="K29" s="11">
        <f t="shared" si="15"/>
        <v>0.54907067285766509</v>
      </c>
      <c r="L29" s="31">
        <f t="shared" si="4"/>
        <v>0.59815787000626131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15.840371289699782</v>
      </c>
      <c r="C30" s="10">
        <f>'Occ T2'!C22</f>
        <v>15.660877134268775</v>
      </c>
      <c r="D30" s="10">
        <f>'Occ T2'!D22</f>
        <v>14.023663490474902</v>
      </c>
      <c r="E30" s="10">
        <f>'Occ T2'!E22</f>
        <v>13.958807201151263</v>
      </c>
      <c r="F30" s="10">
        <f>'Occ T2'!F22</f>
        <v>13.654711503560344</v>
      </c>
      <c r="H30" s="11">
        <f t="shared" si="15"/>
        <v>-0.17949415543100677</v>
      </c>
      <c r="I30" s="31">
        <f t="shared" si="5"/>
        <v>-1.6372136437938725</v>
      </c>
      <c r="J30" s="11">
        <f t="shared" si="15"/>
        <v>-6.4856289323639515E-2</v>
      </c>
      <c r="K30" s="11">
        <f t="shared" si="15"/>
        <v>-0.30409569759091859</v>
      </c>
      <c r="L30" s="31">
        <f t="shared" si="4"/>
        <v>-0.36895198691455811</v>
      </c>
    </row>
    <row r="31" spans="1:12" x14ac:dyDescent="0.2">
      <c r="A31" s="10" t="str">
        <f>'Occ T2'!A23</f>
        <v>53 Skilled construction and building trades</v>
      </c>
      <c r="B31" s="10">
        <f>'Occ T2'!B23</f>
        <v>14.806091320208942</v>
      </c>
      <c r="C31" s="10">
        <f>'Occ T2'!C23</f>
        <v>15.995220606448775</v>
      </c>
      <c r="D31" s="10">
        <f>'Occ T2'!D23</f>
        <v>12.914478716908018</v>
      </c>
      <c r="E31" s="10">
        <f>'Occ T2'!E23</f>
        <v>14.310321701370228</v>
      </c>
      <c r="F31" s="10">
        <f>'Occ T2'!F23</f>
        <v>14.661291969450831</v>
      </c>
      <c r="H31" s="11">
        <f t="shared" ref="H31:H32" si="16">C31-B31</f>
        <v>1.189129286239833</v>
      </c>
      <c r="I31" s="31">
        <f t="shared" si="5"/>
        <v>-3.0807418895407572</v>
      </c>
      <c r="J31" s="11">
        <f t="shared" ref="J31:J32" si="17">E31-D31</f>
        <v>1.3958429844622096</v>
      </c>
      <c r="K31" s="11">
        <f t="shared" ref="K31:K32" si="18">F31-E31</f>
        <v>0.35097026808060328</v>
      </c>
      <c r="L31" s="31">
        <f t="shared" si="4"/>
        <v>1.7468132525428128</v>
      </c>
    </row>
    <row r="32" spans="1:12" x14ac:dyDescent="0.2">
      <c r="A32" s="10" t="str">
        <f>'Occ T2'!A24</f>
        <v>54 Textiles, printing and other skilled trades</v>
      </c>
      <c r="B32" s="10">
        <f>'Occ T2'!B24</f>
        <v>8.1400750868599037</v>
      </c>
      <c r="C32" s="10">
        <f>'Occ T2'!C24</f>
        <v>7.7749052704430142</v>
      </c>
      <c r="D32" s="10">
        <f>'Occ T2'!D24</f>
        <v>7.5944360858868274</v>
      </c>
      <c r="E32" s="10">
        <f>'Occ T2'!E24</f>
        <v>7.6569309675936417</v>
      </c>
      <c r="F32" s="10">
        <f>'Occ T2'!F24</f>
        <v>7.3373075455430206</v>
      </c>
      <c r="H32" s="11">
        <f t="shared" si="16"/>
        <v>-0.3651698164168895</v>
      </c>
      <c r="I32" s="31">
        <f t="shared" si="5"/>
        <v>-0.18046918455618677</v>
      </c>
      <c r="J32" s="11">
        <f t="shared" si="17"/>
        <v>6.2494881706814276E-2</v>
      </c>
      <c r="K32" s="11">
        <f t="shared" si="18"/>
        <v>-0.31962342205062111</v>
      </c>
      <c r="L32" s="31">
        <f t="shared" si="4"/>
        <v>-0.25712854034380683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38.920292309935107</v>
      </c>
      <c r="C34" s="31">
        <f>'Occ T1'!C13</f>
        <v>41.034329130909448</v>
      </c>
      <c r="D34" s="31">
        <f>'Occ T1'!D13</f>
        <v>38.462592640578031</v>
      </c>
      <c r="E34" s="31">
        <f>'Occ T1'!E13</f>
        <v>41.949701642759813</v>
      </c>
      <c r="F34" s="31">
        <f>'Occ T1'!F13</f>
        <v>46.143341255592496</v>
      </c>
      <c r="H34" s="31">
        <f t="shared" ref="H34:K36" si="19">C34-B34</f>
        <v>2.1140368209743414</v>
      </c>
      <c r="I34" s="31">
        <f t="shared" si="5"/>
        <v>-2.5717364903314177</v>
      </c>
      <c r="J34" s="31">
        <f t="shared" si="19"/>
        <v>3.4871090021817821</v>
      </c>
      <c r="K34" s="31">
        <f t="shared" si="19"/>
        <v>4.1936396128326834</v>
      </c>
      <c r="L34" s="31">
        <f t="shared" si="4"/>
        <v>7.6807486150144655</v>
      </c>
    </row>
    <row r="35" spans="1:12" x14ac:dyDescent="0.2">
      <c r="A35" s="10" t="str">
        <f>'Occ T2'!A25</f>
        <v>61 Caring personal service occupations</v>
      </c>
      <c r="B35" s="10">
        <f>'Occ T2'!B25</f>
        <v>30.435906806230715</v>
      </c>
      <c r="C35" s="10">
        <f>'Occ T2'!C25</f>
        <v>31.390774277948786</v>
      </c>
      <c r="D35" s="10">
        <f>'Occ T2'!D25</f>
        <v>29.814686111521695</v>
      </c>
      <c r="E35" s="10">
        <f>'Occ T2'!E25</f>
        <v>32.705808953902498</v>
      </c>
      <c r="F35" s="10">
        <f>'Occ T2'!F25</f>
        <v>36.080051313205885</v>
      </c>
      <c r="G35" s="10"/>
      <c r="H35" s="11">
        <f t="shared" si="19"/>
        <v>0.95486747171807096</v>
      </c>
      <c r="I35" s="31">
        <f t="shared" si="5"/>
        <v>-1.5760881664270912</v>
      </c>
      <c r="J35" s="11">
        <f t="shared" si="19"/>
        <v>2.8911228423808026</v>
      </c>
      <c r="K35" s="11">
        <f t="shared" si="19"/>
        <v>3.3742423593033877</v>
      </c>
      <c r="L35" s="31">
        <f t="shared" si="4"/>
        <v>6.2653652016841903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8.1573870890888447</v>
      </c>
      <c r="C36" s="10">
        <f>'Occ T2'!C26</f>
        <v>9.3724424681514602</v>
      </c>
      <c r="D36" s="10">
        <f>'Occ T2'!D26</f>
        <v>8.2871739547844143</v>
      </c>
      <c r="E36" s="10">
        <f>'Occ T2'!E26</f>
        <v>8.9700064604008052</v>
      </c>
      <c r="F36" s="10">
        <f>'Occ T2'!F26</f>
        <v>9.7801712946147319</v>
      </c>
      <c r="G36" s="10"/>
      <c r="H36" s="11">
        <f t="shared" si="19"/>
        <v>1.2150553790626155</v>
      </c>
      <c r="I36" s="31">
        <f t="shared" si="5"/>
        <v>-1.0852685133670459</v>
      </c>
      <c r="J36" s="11">
        <f t="shared" si="19"/>
        <v>0.68283250561639086</v>
      </c>
      <c r="K36" s="11">
        <f t="shared" si="19"/>
        <v>0.81016483421392671</v>
      </c>
      <c r="L36" s="31">
        <f t="shared" si="4"/>
        <v>1.4929973398303176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0.32699841461554252</v>
      </c>
      <c r="C37" s="10">
        <f>'Occ T2'!C27</f>
        <v>0.27111238480919858</v>
      </c>
      <c r="D37" s="10">
        <f>'Occ T2'!D27</f>
        <v>0.36073257427191818</v>
      </c>
      <c r="E37" s="10">
        <f>'Occ T2'!E27</f>
        <v>0.27388622845650878</v>
      </c>
      <c r="F37" s="10">
        <f>'Occ T2'!F27</f>
        <v>0.28311864777187951</v>
      </c>
      <c r="G37" s="10"/>
      <c r="H37" s="11">
        <f t="shared" ref="H37" si="20">C37-B37</f>
        <v>-5.588602980634394E-2</v>
      </c>
      <c r="I37" s="31">
        <f t="shared" ref="I37" si="21">D37-C37</f>
        <v>8.9620189462719602E-2</v>
      </c>
      <c r="J37" s="11">
        <f t="shared" ref="J37" si="22">E37-D37</f>
        <v>-8.6846345815409398E-2</v>
      </c>
      <c r="K37" s="11">
        <f t="shared" ref="K37" si="23">F37-E37</f>
        <v>9.2324193153707212E-3</v>
      </c>
      <c r="L37" s="31">
        <f t="shared" ref="L37" si="24">F37-D37</f>
        <v>-7.7613926500038677E-2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34.359776848392485</v>
      </c>
      <c r="C39" s="31">
        <f>'Occ T1'!C14</f>
        <v>33.780474912157359</v>
      </c>
      <c r="D39" s="31">
        <f>'Occ T1'!D14</f>
        <v>34.08589790168466</v>
      </c>
      <c r="E39" s="31">
        <f>'Occ T1'!E14</f>
        <v>34.263179913979272</v>
      </c>
      <c r="F39" s="31">
        <f>'Occ T1'!F14</f>
        <v>34.011957669218319</v>
      </c>
      <c r="H39" s="31">
        <f>C39-B39</f>
        <v>-0.57930193623512594</v>
      </c>
      <c r="I39" s="31">
        <f t="shared" si="5"/>
        <v>0.30542298952730107</v>
      </c>
      <c r="J39" s="31">
        <f>E39-D39</f>
        <v>0.17728201229461149</v>
      </c>
      <c r="K39" s="31">
        <f>F39-E39</f>
        <v>-0.25122224476095312</v>
      </c>
      <c r="L39" s="31">
        <f t="shared" si="4"/>
        <v>-7.3940232466341627E-2</v>
      </c>
    </row>
    <row r="40" spans="1:12" s="30" customFormat="1" x14ac:dyDescent="0.2">
      <c r="A40" s="126" t="str">
        <f>'Occ T2'!A28</f>
        <v>71 Sales occupations</v>
      </c>
      <c r="B40" s="126">
        <f>'Occ T2'!B28</f>
        <v>28.794983635680271</v>
      </c>
      <c r="C40" s="126">
        <f>'Occ T2'!C28</f>
        <v>27.591760936704127</v>
      </c>
      <c r="D40" s="126">
        <f>'Occ T2'!D28</f>
        <v>27.673792531299821</v>
      </c>
      <c r="E40" s="126">
        <f>'Occ T2'!E28</f>
        <v>25.995545747426121</v>
      </c>
      <c r="F40" s="126">
        <f>'Occ T2'!F28</f>
        <v>24.576154508286553</v>
      </c>
      <c r="G40"/>
      <c r="H40" s="11">
        <f>C40-B40</f>
        <v>-1.2032226989761448</v>
      </c>
      <c r="I40" s="31">
        <f t="shared" si="5"/>
        <v>8.2031594595694202E-2</v>
      </c>
      <c r="J40" s="11">
        <f t="shared" ref="J40" si="25">E40-D40</f>
        <v>-1.6782467838736999</v>
      </c>
      <c r="K40" s="11">
        <f t="shared" ref="K40" si="26">F40-E40</f>
        <v>-1.4193912391395678</v>
      </c>
      <c r="L40" s="31">
        <f t="shared" si="4"/>
        <v>-3.0976380230132676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5.5647932127122175</v>
      </c>
      <c r="C41" s="126">
        <f>'Occ T2'!C29</f>
        <v>6.1887139754532319</v>
      </c>
      <c r="D41" s="126">
        <f>'Occ T2'!D29</f>
        <v>6.412105370384837</v>
      </c>
      <c r="E41" s="126">
        <f>'Occ T2'!E29</f>
        <v>8.2676341665531528</v>
      </c>
      <c r="F41" s="126">
        <f>'Occ T2'!F29</f>
        <v>9.4358031609317639</v>
      </c>
      <c r="G41"/>
      <c r="H41" s="11">
        <f t="shared" ref="H41" si="27">C41-B41</f>
        <v>0.62392076274101438</v>
      </c>
      <c r="I41" s="31">
        <f t="shared" si="5"/>
        <v>0.22339139493160509</v>
      </c>
      <c r="J41" s="11">
        <f t="shared" ref="J41" si="28">E41-D41</f>
        <v>1.8555287961683158</v>
      </c>
      <c r="K41" s="11">
        <f t="shared" ref="K41" si="29">F41-E41</f>
        <v>1.1681689943786111</v>
      </c>
      <c r="L41" s="31">
        <f t="shared" si="4"/>
        <v>3.0236977905469269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19.846624943749852</v>
      </c>
      <c r="C43" s="31">
        <f>'Occ T1'!C15</f>
        <v>20.085319284238928</v>
      </c>
      <c r="D43" s="31">
        <f>'Occ T1'!D15</f>
        <v>17.908715684848076</v>
      </c>
      <c r="E43" s="31">
        <f>'Occ T1'!E15</f>
        <v>20.336193713016268</v>
      </c>
      <c r="F43" s="31">
        <f>'Occ T1'!F15</f>
        <v>20.765659677852497</v>
      </c>
      <c r="H43" s="31">
        <f t="shared" ref="H43:K45" si="30">C43-B43</f>
        <v>0.23869434048907578</v>
      </c>
      <c r="I43" s="31">
        <f t="shared" si="5"/>
        <v>-2.1766035993908517</v>
      </c>
      <c r="J43" s="31">
        <f t="shared" si="30"/>
        <v>2.427478028168192</v>
      </c>
      <c r="K43" s="31">
        <f t="shared" si="30"/>
        <v>0.42946596483622912</v>
      </c>
      <c r="L43" s="31">
        <f t="shared" si="4"/>
        <v>2.8569439930044211</v>
      </c>
    </row>
    <row r="44" spans="1:12" x14ac:dyDescent="0.2">
      <c r="A44" s="10" t="str">
        <f>'Occ T2'!A30</f>
        <v>81 Process, plant and machine operatives</v>
      </c>
      <c r="B44" s="10">
        <f>'Occ T2'!B30</f>
        <v>9.6247047758183299</v>
      </c>
      <c r="C44" s="10">
        <f>'Occ T2'!C30</f>
        <v>9.2940247177451241</v>
      </c>
      <c r="D44" s="10">
        <f>'Occ T2'!D30</f>
        <v>8.1706567228852798</v>
      </c>
      <c r="E44" s="10">
        <f>'Occ T2'!E30</f>
        <v>9.9429771304517622</v>
      </c>
      <c r="F44" s="10">
        <f>'Occ T2'!F30</f>
        <v>10.018954111255848</v>
      </c>
      <c r="H44" s="11">
        <f t="shared" si="30"/>
        <v>-0.33068005807320588</v>
      </c>
      <c r="I44" s="31">
        <f t="shared" si="5"/>
        <v>-1.1233679948598443</v>
      </c>
      <c r="J44" s="11">
        <f t="shared" si="30"/>
        <v>1.7723204075664825</v>
      </c>
      <c r="K44" s="11">
        <f t="shared" si="30"/>
        <v>7.597698080408577E-2</v>
      </c>
      <c r="L44" s="31">
        <f t="shared" si="4"/>
        <v>1.8482973883705682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10.221920167931522</v>
      </c>
      <c r="C45" s="10">
        <f>'Occ T2'!C31</f>
        <v>10.791294566493805</v>
      </c>
      <c r="D45" s="10">
        <f>'Occ T2'!D31</f>
        <v>9.7380589619627962</v>
      </c>
      <c r="E45" s="10">
        <f>'Occ T2'!E31</f>
        <v>10.393216582564506</v>
      </c>
      <c r="F45" s="10">
        <f>'Occ T2'!F31</f>
        <v>10.746705566596649</v>
      </c>
      <c r="H45" s="11">
        <f t="shared" si="30"/>
        <v>0.56937439856228345</v>
      </c>
      <c r="I45" s="31">
        <f t="shared" si="5"/>
        <v>-1.0532356045310092</v>
      </c>
      <c r="J45" s="11">
        <f t="shared" si="30"/>
        <v>0.65515762060170957</v>
      </c>
      <c r="K45" s="11">
        <f t="shared" si="30"/>
        <v>0.35348898403214335</v>
      </c>
      <c r="L45" s="31">
        <f t="shared" si="4"/>
        <v>1.0086466046338529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41.742983351014757</v>
      </c>
      <c r="C47" s="31">
        <f>'Occ T1'!C16</f>
        <v>42.144914486219839</v>
      </c>
      <c r="D47" s="31">
        <f>'Occ T1'!D16</f>
        <v>39.457162930405815</v>
      </c>
      <c r="E47" s="31">
        <f>'Occ T1'!E16</f>
        <v>40.747188412437772</v>
      </c>
      <c r="F47" s="31">
        <f>'Occ T1'!F16</f>
        <v>39.500887663359798</v>
      </c>
      <c r="H47" s="31">
        <f t="shared" ref="H47:K49" si="31">C47-B47</f>
        <v>0.40193113520508206</v>
      </c>
      <c r="I47" s="31">
        <f t="shared" si="5"/>
        <v>-2.6877515558140246</v>
      </c>
      <c r="J47" s="31">
        <f t="shared" si="31"/>
        <v>1.2900254820319574</v>
      </c>
      <c r="K47" s="31">
        <f t="shared" si="31"/>
        <v>-1.2463007490779745</v>
      </c>
      <c r="L47" s="31">
        <f t="shared" si="4"/>
        <v>4.3724732953982937E-2</v>
      </c>
    </row>
    <row r="48" spans="1:12" x14ac:dyDescent="0.2">
      <c r="A48" s="10" t="str">
        <f>'Occ T2'!A32</f>
        <v>91 Elementary trades and related occupations</v>
      </c>
      <c r="B48" s="10">
        <f>'Occ T2'!B32</f>
        <v>6.5635579453883768</v>
      </c>
      <c r="C48" s="10">
        <f>'Occ T2'!C32</f>
        <v>5.9066982239980126</v>
      </c>
      <c r="D48" s="10">
        <f>'Occ T2'!D32</f>
        <v>5.337919846322837</v>
      </c>
      <c r="E48" s="10">
        <f>'Occ T2'!E32</f>
        <v>4.7677108978719209</v>
      </c>
      <c r="F48" s="10">
        <f>'Occ T2'!F32</f>
        <v>4.8108401607792377</v>
      </c>
      <c r="H48" s="11">
        <f t="shared" si="31"/>
        <v>-0.65685972139036419</v>
      </c>
      <c r="I48" s="31">
        <f t="shared" si="5"/>
        <v>-0.56877837767517558</v>
      </c>
      <c r="J48" s="11">
        <f t="shared" si="31"/>
        <v>-0.57020894845091608</v>
      </c>
      <c r="K48" s="11">
        <f t="shared" si="31"/>
        <v>4.3129262907316779E-2</v>
      </c>
      <c r="L48" s="31">
        <f t="shared" si="4"/>
        <v>-0.5270796855435993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35.179425405626382</v>
      </c>
      <c r="C49" s="10">
        <f>'Occ T2'!C33</f>
        <v>36.238216262221826</v>
      </c>
      <c r="D49" s="10">
        <f>'Occ T2'!D33</f>
        <v>34.119243084082981</v>
      </c>
      <c r="E49" s="10">
        <f>'Occ T2'!E33</f>
        <v>35.979477514565851</v>
      </c>
      <c r="F49" s="10">
        <f>'Occ T2'!F33</f>
        <v>34.690047502580562</v>
      </c>
      <c r="H49" s="11">
        <f t="shared" si="31"/>
        <v>1.0587908565954436</v>
      </c>
      <c r="I49" s="31">
        <f t="shared" si="5"/>
        <v>-2.1189731781388446</v>
      </c>
      <c r="J49" s="11">
        <f t="shared" si="31"/>
        <v>1.8602344304828691</v>
      </c>
      <c r="K49" s="11">
        <f t="shared" si="31"/>
        <v>-1.2894300119852886</v>
      </c>
      <c r="L49" s="31">
        <f t="shared" si="4"/>
        <v>0.57080441849758046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377.35699999999986</v>
      </c>
      <c r="C51" s="34">
        <f>'Occ T1'!C18</f>
        <v>404.03699999999992</v>
      </c>
      <c r="D51" s="34">
        <f>'Occ T1'!D18</f>
        <v>399.697</v>
      </c>
      <c r="E51" s="34">
        <f>'Occ T1'!E18</f>
        <v>415.38799999999975</v>
      </c>
      <c r="F51" s="34">
        <f>'Occ T1'!F18</f>
        <v>438.68600000000004</v>
      </c>
      <c r="G51" s="24"/>
      <c r="H51" s="34">
        <f>C51-B51</f>
        <v>26.680000000000064</v>
      </c>
      <c r="I51" s="205">
        <f>D51-C51</f>
        <v>-4.3399999999999181</v>
      </c>
      <c r="J51" s="34">
        <f>E51-D51</f>
        <v>15.690999999999747</v>
      </c>
      <c r="K51" s="34">
        <f>F51-E51</f>
        <v>23.298000000000286</v>
      </c>
      <c r="L51" s="205">
        <f>F51-D51</f>
        <v>38.989000000000033</v>
      </c>
    </row>
    <row r="53" spans="1:12" ht="15.75" x14ac:dyDescent="0.25">
      <c r="A53" s="19" t="str">
        <f>CONCATENATE(A1," (Continued)")</f>
        <v>Occupation Table 3  Employment Change by Occupation in Occupation Group (SOC 2020), 2015-2035, Dorset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4.2071748565934763</v>
      </c>
      <c r="C59" s="44">
        <f>IF(AND(D$5-C$5 &lt;&gt; 0,D7 &lt;&gt; 0,C7 &lt;&gt; 0),(EXP(LN(D7/C7)/(D$5-C$5))-1)*100,0)</f>
        <v>2.6809636464578901</v>
      </c>
      <c r="D59" s="44">
        <f>IF(AND(E$5-D$5 &lt;&gt; 0,E7 &lt;&gt; 0,D7 &lt;&gt; 0),(EXP(LN(E7/D7)/(E$5-D$5))-1)*100,0)</f>
        <v>0.73512535911985921</v>
      </c>
      <c r="E59" s="44">
        <f>IF(AND(F$5-E$5 &lt;&gt; 0,F7 &lt;&gt; 0,E7 &lt;&gt; 0),(EXP(LN(F7/E7)/(F$5-E$5))-1)*100,0)</f>
        <v>1.1162476879059469</v>
      </c>
      <c r="F59" s="44">
        <f>IF(AND(F$5-D$5 &lt;&gt; 0,F7 &lt;&gt; 0,D7 &lt;&gt; 0),(EXP(LN(F7/D7)/(F$5-D$5))-1)*100,0)</f>
        <v>0.98904696465489383</v>
      </c>
      <c r="H59" s="44">
        <f>(B7/B$51)*100</f>
        <v>10.145802708493189</v>
      </c>
      <c r="I59" s="44">
        <f>(C7/C$51)*100</f>
        <v>11.173987305427975</v>
      </c>
      <c r="J59" s="44">
        <f>(D7/D$51)*100</f>
        <v>11.598140316766203</v>
      </c>
      <c r="K59" s="44">
        <f>(E7/E$51)*100</f>
        <v>11.576304908707982</v>
      </c>
      <c r="L59" s="44">
        <f>(F7/F$51)*100</f>
        <v>12.248406155556545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5.0076147955925965</v>
      </c>
      <c r="C60" s="44">
        <f t="shared" si="32"/>
        <v>3.205746801866316</v>
      </c>
      <c r="D60" s="44">
        <f t="shared" si="32"/>
        <v>-1.3313214048099598</v>
      </c>
      <c r="E60" s="44">
        <f t="shared" si="32"/>
        <v>0.99123213784404474</v>
      </c>
      <c r="F60" s="44">
        <f>IF(AND(F$5-D$5 &lt;&gt; 0,F8 &lt;&gt; 0,D8 &lt;&gt; 0),(EXP(LN(F8/D8)/(F$5-D$5))-1)*100,0)</f>
        <v>0.21103582662078679</v>
      </c>
      <c r="H60" s="44">
        <f t="shared" ref="H60:L60" si="33">(B8/B$51)*100</f>
        <v>6.3872132655751033</v>
      </c>
      <c r="I60" s="44">
        <f t="shared" si="33"/>
        <v>7.2531367411709322</v>
      </c>
      <c r="J60" s="44">
        <f t="shared" si="33"/>
        <v>7.5669348558316365</v>
      </c>
      <c r="K60" s="44">
        <f t="shared" si="33"/>
        <v>6.8091593473322733</v>
      </c>
      <c r="L60" s="44">
        <f t="shared" si="33"/>
        <v>7.1159088629649832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2.8030576491339554</v>
      </c>
      <c r="C61" s="44">
        <f>IF(AND(D$5-C$5 &lt;&gt; 0,D9 &lt;&gt; 0,C9 &lt;&gt; 0),(EXP(LN(D9/C9)/(D$5-C$5))-1)*100,0)</f>
        <v>1.7101732724662755</v>
      </c>
      <c r="D61" s="44">
        <f t="shared" si="34"/>
        <v>4.2099787617293272</v>
      </c>
      <c r="E61" s="44">
        <f t="shared" si="34"/>
        <v>1.2924357126162578</v>
      </c>
      <c r="F61" s="44">
        <f>IF(AND(F$5-D$5 &lt;&gt; 0,F9 &lt;&gt; 0,D9 &lt;&gt; 0),(EXP(LN(F9/D9)/(F$5-D$5))-1)*100,0)</f>
        <v>2.2557594989037089</v>
      </c>
      <c r="H61" s="44">
        <f t="shared" ref="H61:L61" si="35">(B9/B$51)*100</f>
        <v>3.7585894429180851</v>
      </c>
      <c r="I61" s="44">
        <f t="shared" si="35"/>
        <v>3.9208505642570439</v>
      </c>
      <c r="J61" s="44">
        <f t="shared" si="35"/>
        <v>4.0312054609345669</v>
      </c>
      <c r="K61" s="44">
        <f t="shared" si="35"/>
        <v>4.7671455613757088</v>
      </c>
      <c r="L61" s="44">
        <f t="shared" si="35"/>
        <v>5.1324972925915606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3.9457636734068879</v>
      </c>
      <c r="C63" s="44">
        <f t="shared" si="36"/>
        <v>3.2564971367393225</v>
      </c>
      <c r="D63" s="44">
        <f t="shared" si="36"/>
        <v>1.7265267123265149</v>
      </c>
      <c r="E63" s="44">
        <f t="shared" si="36"/>
        <v>1.209306758936779</v>
      </c>
      <c r="F63" s="44">
        <f>IF(AND(F$5-D$5 &lt;&gt; 0,F11 &lt;&gt; 0,D11 &lt;&gt; 0),(EXP(LN(F11/D11)/(F$5-D$5))-1)*100,0)</f>
        <v>1.3814205521184952</v>
      </c>
      <c r="H63" s="44">
        <f>(B11/B$51)*100</f>
        <v>19.747473807794183</v>
      </c>
      <c r="I63" s="44">
        <f>(C11/C$51)*100</f>
        <v>21.53128732376365</v>
      </c>
      <c r="J63" s="44">
        <f>(D11/D$51)*100</f>
        <v>22.473858059144387</v>
      </c>
      <c r="K63" s="44">
        <f>(E11/E$51)*100</f>
        <v>23.557307901902622</v>
      </c>
      <c r="L63" s="44">
        <f>(F11/F$51)*100</f>
        <v>25.15534807914927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3.914428855085017</v>
      </c>
      <c r="C64" s="44">
        <f t="shared" si="36"/>
        <v>3.2876569384622245</v>
      </c>
      <c r="D64" s="49">
        <f t="shared" si="36"/>
        <v>1.2584778195023238</v>
      </c>
      <c r="E64" s="49">
        <f t="shared" si="36"/>
        <v>1.1800479012463283</v>
      </c>
      <c r="F64" s="44">
        <f>IF(AND(F$5-D$5 &lt;&gt; 0,F12 &lt;&gt; 0,D12 &lt;&gt; 0),(EXP(LN(F12/D12)/(F$5-D$5))-1)*100,0)</f>
        <v>1.2061844552269774</v>
      </c>
      <c r="H64" s="40">
        <f t="shared" ref="H64:L67" si="37">(B12/B$11)*100</f>
        <v>26.062458141702926</v>
      </c>
      <c r="I64" s="40">
        <f t="shared" si="37"/>
        <v>26.031045868317271</v>
      </c>
      <c r="J64" s="40">
        <f t="shared" si="37"/>
        <v>26.038901279360534</v>
      </c>
      <c r="K64" s="40">
        <f t="shared" si="37"/>
        <v>25.445356816831232</v>
      </c>
      <c r="L64" s="40">
        <f t="shared" si="37"/>
        <v>25.371891805655345</v>
      </c>
    </row>
    <row r="65" spans="1:12" x14ac:dyDescent="0.2">
      <c r="A65" t="str">
        <f>A13</f>
        <v>22 Health professionals</v>
      </c>
      <c r="B65" s="49">
        <f t="shared" si="36"/>
        <v>3.8290143915681751</v>
      </c>
      <c r="C65" s="44">
        <f t="shared" si="36"/>
        <v>-1.4897988828354469</v>
      </c>
      <c r="D65" s="49">
        <f t="shared" si="36"/>
        <v>2.0892796905530586</v>
      </c>
      <c r="E65" s="49">
        <f t="shared" si="36"/>
        <v>1.3781725003679135</v>
      </c>
      <c r="F65" s="44">
        <f>IF(AND(F$5-D$5 &lt;&gt; 0,F13 &lt;&gt; 0,D13 &lt;&gt; 0),(EXP(LN(F13/D13)/(F$5-D$5))-1)*100,0)</f>
        <v>1.6146561588723962</v>
      </c>
      <c r="H65" s="40">
        <f t="shared" si="37"/>
        <v>22.783597510734218</v>
      </c>
      <c r="I65" s="40">
        <f t="shared" si="37"/>
        <v>22.681409966287028</v>
      </c>
      <c r="J65" s="40">
        <f t="shared" si="37"/>
        <v>21.638834546565295</v>
      </c>
      <c r="K65" s="40">
        <f t="shared" si="37"/>
        <v>22.027412350882784</v>
      </c>
      <c r="L65" s="40">
        <f t="shared" si="37"/>
        <v>22.397707137477603</v>
      </c>
    </row>
    <row r="66" spans="1:12" x14ac:dyDescent="0.2">
      <c r="A66" t="str">
        <f>A14</f>
        <v>23 Teaching and other educational professionals</v>
      </c>
      <c r="B66" s="49">
        <f t="shared" si="36"/>
        <v>3.4229919309206824</v>
      </c>
      <c r="C66" s="44">
        <f t="shared" si="36"/>
        <v>0.85830124520822615</v>
      </c>
      <c r="D66" s="49">
        <f t="shared" si="36"/>
        <v>1.0344756204848649</v>
      </c>
      <c r="E66" s="49">
        <f t="shared" si="36"/>
        <v>1.0035929238927821</v>
      </c>
      <c r="F66" s="44">
        <f>IF(AND(F$5-D$5 &lt;&gt; 0,F14 &lt;&gt; 0,D14 &lt;&gt; 0),(EXP(LN(F14/D14)/(F$5-D$5))-1)*100,0)</f>
        <v>1.0138861070856819</v>
      </c>
      <c r="H66" s="40">
        <f t="shared" si="37"/>
        <v>23.100622291011007</v>
      </c>
      <c r="I66" s="40">
        <f t="shared" si="37"/>
        <v>22.63939888824217</v>
      </c>
      <c r="J66" s="40">
        <f t="shared" si="37"/>
        <v>22.113584872600942</v>
      </c>
      <c r="K66" s="40">
        <f t="shared" si="37"/>
        <v>21.371550392002405</v>
      </c>
      <c r="L66" s="40">
        <f t="shared" si="37"/>
        <v>20.941112819923056</v>
      </c>
    </row>
    <row r="67" spans="1:12" x14ac:dyDescent="0.2">
      <c r="A67" t="str">
        <f>A15</f>
        <v>24 Business, media and public service professionals</v>
      </c>
      <c r="B67" s="49">
        <f t="shared" si="36"/>
        <v>4.4924344663757054</v>
      </c>
      <c r="C67" s="44">
        <f t="shared" si="36"/>
        <v>8.8811292186791402</v>
      </c>
      <c r="D67" s="49">
        <f t="shared" si="36"/>
        <v>2.3564740174224053</v>
      </c>
      <c r="E67" s="49">
        <f t="shared" si="36"/>
        <v>1.2526257550857567</v>
      </c>
      <c r="F67" s="44">
        <f>IF(AND(F$5-D$5 &lt;&gt; 0,F15 &lt;&gt; 0,D15 &lt;&gt; 0),(EXP(LN(F15/D15)/(F$5-D$5))-1)*100,0)</f>
        <v>1.6192460972270117</v>
      </c>
      <c r="H67" s="40">
        <f t="shared" si="37"/>
        <v>28.053322056551856</v>
      </c>
      <c r="I67" s="40">
        <f t="shared" si="37"/>
        <v>28.648145277153535</v>
      </c>
      <c r="J67" s="40">
        <f t="shared" si="37"/>
        <v>30.208679301473229</v>
      </c>
      <c r="K67" s="40">
        <f t="shared" si="37"/>
        <v>31.155680440283572</v>
      </c>
      <c r="L67" s="40">
        <f t="shared" si="37"/>
        <v>31.289288236944003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2.6038279361794814</v>
      </c>
      <c r="C69" s="44">
        <f t="shared" si="39"/>
        <v>3.5963877989876991</v>
      </c>
      <c r="D69" s="44">
        <f t="shared" si="39"/>
        <v>-0.14664672282238556</v>
      </c>
      <c r="E69" s="44">
        <f t="shared" si="39"/>
        <v>0.85642344683087845</v>
      </c>
      <c r="F69" s="44">
        <f t="shared" ref="F69:F74" si="40">IF(AND(F$5-D$5 &lt;&gt; 0,F17 &lt;&gt; 0,D17 &lt;&gt; 0),(EXP(LN(F17/D17)/(F$5-D$5))-1)*100,0)</f>
        <v>0.52095210704243833</v>
      </c>
      <c r="H69" s="44">
        <f>(B17/B$51)*100</f>
        <v>12.074038346115499</v>
      </c>
      <c r="I69" s="44">
        <f>(C17/C$51)*100</f>
        <v>12.49792972801329</v>
      </c>
      <c r="J69" s="44">
        <f>(D17/D$51)*100</f>
        <v>13.087989572304087</v>
      </c>
      <c r="K69" s="44">
        <f>(E17/E$51)*100</f>
        <v>12.501529567955574</v>
      </c>
      <c r="L69" s="44">
        <f>(F17/F$51)*100</f>
        <v>12.891366514630279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4.6772943433991632</v>
      </c>
      <c r="C70" s="44">
        <f t="shared" si="39"/>
        <v>9.112310742523654</v>
      </c>
      <c r="D70" s="49">
        <f t="shared" si="39"/>
        <v>-2.3954816096034004</v>
      </c>
      <c r="E70" s="49">
        <f t="shared" si="39"/>
        <v>0.69788138422608448</v>
      </c>
      <c r="F70" s="44">
        <f t="shared" si="40"/>
        <v>-0.34398200162730763</v>
      </c>
      <c r="H70" s="40">
        <f t="shared" ref="H70:L74" si="41">(B18/B$17)*100</f>
        <v>12.79121246719717</v>
      </c>
      <c r="I70" s="40">
        <f t="shared" si="41"/>
        <v>13.856942426972765</v>
      </c>
      <c r="J70" s="40">
        <f t="shared" si="41"/>
        <v>14.594746401455966</v>
      </c>
      <c r="K70" s="40">
        <f t="shared" si="41"/>
        <v>13.023655436588758</v>
      </c>
      <c r="L70" s="40">
        <f t="shared" si="41"/>
        <v>12.820371183702834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2.7143153531193898</v>
      </c>
      <c r="C71" s="44">
        <f t="shared" si="39"/>
        <v>0.18711132597242219</v>
      </c>
      <c r="D71" s="49">
        <f t="shared" si="39"/>
        <v>0.74435570591024902</v>
      </c>
      <c r="E71" s="49">
        <f t="shared" si="39"/>
        <v>1.2582418056214628</v>
      </c>
      <c r="F71" s="44">
        <f t="shared" si="40"/>
        <v>1.0866558443148655</v>
      </c>
      <c r="H71" s="40">
        <f t="shared" si="41"/>
        <v>16.494686118793378</v>
      </c>
      <c r="I71" s="40">
        <f t="shared" si="41"/>
        <v>16.565849198733499</v>
      </c>
      <c r="J71" s="40">
        <f t="shared" si="41"/>
        <v>16.020679998062651</v>
      </c>
      <c r="K71" s="40">
        <f t="shared" si="41"/>
        <v>16.74832172576324</v>
      </c>
      <c r="L71" s="40">
        <f t="shared" si="41"/>
        <v>17.427676317295056</v>
      </c>
    </row>
    <row r="72" spans="1:12" x14ac:dyDescent="0.2">
      <c r="A72" t="str">
        <f t="shared" si="38"/>
        <v>33 Protective service occupations</v>
      </c>
      <c r="B72" s="49">
        <f t="shared" si="39"/>
        <v>0.22592462162833726</v>
      </c>
      <c r="C72" s="44">
        <f t="shared" si="39"/>
        <v>6.2467849829037636</v>
      </c>
      <c r="D72" s="49">
        <f t="shared" si="39"/>
        <v>3.1378479016357597</v>
      </c>
      <c r="E72" s="49">
        <f t="shared" si="39"/>
        <v>1.226254454329645</v>
      </c>
      <c r="F72" s="44">
        <f t="shared" si="40"/>
        <v>1.8594828032810762</v>
      </c>
      <c r="H72" s="40">
        <f t="shared" si="41"/>
        <v>6.5490979279422952</v>
      </c>
      <c r="I72" s="40">
        <f t="shared" si="41"/>
        <v>5.9627625547062548</v>
      </c>
      <c r="J72" s="40">
        <f t="shared" si="41"/>
        <v>6.1153131350799468</v>
      </c>
      <c r="K72" s="40">
        <f t="shared" si="41"/>
        <v>7.1894514570697607</v>
      </c>
      <c r="L72" s="40">
        <f t="shared" si="41"/>
        <v>7.4574748696317235</v>
      </c>
    </row>
    <row r="73" spans="1:12" x14ac:dyDescent="0.2">
      <c r="A73" t="str">
        <f t="shared" si="38"/>
        <v>34 Culture, media and sports occupations</v>
      </c>
      <c r="B73" s="49">
        <f t="shared" si="39"/>
        <v>2.7405518418596619</v>
      </c>
      <c r="C73" s="44">
        <f t="shared" si="39"/>
        <v>-0.51779999090296736</v>
      </c>
      <c r="D73" s="49">
        <f t="shared" si="39"/>
        <v>0.97994631058477832</v>
      </c>
      <c r="E73" s="49">
        <f t="shared" si="39"/>
        <v>1.4678637490509239</v>
      </c>
      <c r="F73" s="44">
        <f t="shared" si="40"/>
        <v>1.3049632158734115</v>
      </c>
      <c r="H73" s="40">
        <f t="shared" si="41"/>
        <v>16.747751151402486</v>
      </c>
      <c r="I73" s="40">
        <f t="shared" si="41"/>
        <v>16.837198065030471</v>
      </c>
      <c r="J73" s="40">
        <f t="shared" si="41"/>
        <v>16.16853194484171</v>
      </c>
      <c r="K73" s="40">
        <f t="shared" si="41"/>
        <v>17.101452427186643</v>
      </c>
      <c r="L73" s="40">
        <f t="shared" si="41"/>
        <v>18.166971507101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2.2558431303242088</v>
      </c>
      <c r="C74" s="44">
        <f t="shared" si="39"/>
        <v>4.3127924719639221</v>
      </c>
      <c r="D74" s="49">
        <f t="shared" si="39"/>
        <v>-0.64496519496104465</v>
      </c>
      <c r="E74" s="49">
        <f t="shared" si="39"/>
        <v>0.4518931934392123</v>
      </c>
      <c r="F74" s="44">
        <f t="shared" si="40"/>
        <v>8.4934836377792422E-2</v>
      </c>
      <c r="H74" s="40">
        <f t="shared" si="41"/>
        <v>47.417252334664674</v>
      </c>
      <c r="I74" s="40">
        <f t="shared" si="41"/>
        <v>46.77724775455701</v>
      </c>
      <c r="J74" s="40">
        <f t="shared" si="41"/>
        <v>47.100728520559734</v>
      </c>
      <c r="K74" s="40">
        <f t="shared" si="41"/>
        <v>45.937118953391604</v>
      </c>
      <c r="L74" s="40">
        <f t="shared" si="41"/>
        <v>44.127506122269381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-0.2821985989068132</v>
      </c>
      <c r="C76" s="44">
        <f t="shared" si="42"/>
        <v>3.2382622028055641</v>
      </c>
      <c r="D76" s="44">
        <f t="shared" si="42"/>
        <v>-1.2562518543504431</v>
      </c>
      <c r="E76" s="44">
        <f t="shared" si="42"/>
        <v>-0.77358241360924174</v>
      </c>
      <c r="F76" s="44">
        <f>IF(AND(F$5-D$5 &lt;&gt; 0,F24 &lt;&gt; 0,D24 &lt;&gt; 0),(EXP(LN(F24/D24)/(F$5-D$5))-1)*100,0)</f>
        <v>-0.93473380786065485</v>
      </c>
      <c r="H76" s="44">
        <f>(B24/B$51)*100</f>
        <v>10.625454113471756</v>
      </c>
      <c r="I76" s="44">
        <f>(C24/C$51)*100</f>
        <v>9.8122713786390072</v>
      </c>
      <c r="J76" s="44">
        <f>(D24/D$51)*100</f>
        <v>10.240012474626003</v>
      </c>
      <c r="K76" s="44">
        <f>(E24/E$51)*100</f>
        <v>9.2496536173246415</v>
      </c>
      <c r="L76" s="44">
        <f>(F24/F$51)*100</f>
        <v>8.1039874935265299</v>
      </c>
    </row>
    <row r="77" spans="1:12" x14ac:dyDescent="0.2">
      <c r="A77" t="str">
        <f>A25</f>
        <v>41 Administrative occupations</v>
      </c>
      <c r="B77" s="49">
        <f t="shared" si="42"/>
        <v>-1.4220731957304E-2</v>
      </c>
      <c r="C77" s="44">
        <f t="shared" si="42"/>
        <v>4.6574650313892185</v>
      </c>
      <c r="D77" s="49">
        <f t="shared" si="42"/>
        <v>-1.7949154121975175</v>
      </c>
      <c r="E77" s="49">
        <f t="shared" si="42"/>
        <v>-0.6680341942156387</v>
      </c>
      <c r="F77" s="44">
        <f>IF(AND(F$5-D$5 &lt;&gt; 0,F25 &lt;&gt; 0,D25 &lt;&gt; 0),(EXP(LN(F25/D25)/(F$5-D$5))-1)*100,0)</f>
        <v>-1.0450907336333692</v>
      </c>
      <c r="H77" s="40">
        <f t="shared" ref="H77:L78" si="43">(B25/B$24)*100</f>
        <v>79.73850518799982</v>
      </c>
      <c r="I77" s="40">
        <f t="shared" si="43"/>
        <v>80.599111603979622</v>
      </c>
      <c r="J77" s="40">
        <f t="shared" si="43"/>
        <v>81.707097003278491</v>
      </c>
      <c r="K77" s="40">
        <f t="shared" si="43"/>
        <v>79.502650833319464</v>
      </c>
      <c r="L77" s="40">
        <f t="shared" si="43"/>
        <v>80.352388686949723</v>
      </c>
    </row>
    <row r="78" spans="1:12" x14ac:dyDescent="0.2">
      <c r="A78" t="str">
        <f>A26</f>
        <v>42 Secretarial and related occupations</v>
      </c>
      <c r="B78" s="49">
        <f t="shared" si="42"/>
        <v>-1.3583727120394573</v>
      </c>
      <c r="C78" s="44">
        <f t="shared" si="42"/>
        <v>-2.6576784796407682</v>
      </c>
      <c r="D78" s="49">
        <f t="shared" si="42"/>
        <v>1.0165708877956536</v>
      </c>
      <c r="E78" s="49">
        <f t="shared" si="42"/>
        <v>-1.1928169355205465</v>
      </c>
      <c r="F78" s="44">
        <f>IF(AND(F$5-D$5 &lt;&gt; 0,F26 &lt;&gt; 0,D26 &lt;&gt; 0),(EXP(LN(F26/D26)/(F$5-D$5))-1)*100,0)</f>
        <v>-0.46177638580481295</v>
      </c>
      <c r="H78" s="40">
        <f t="shared" si="43"/>
        <v>20.26149481200018</v>
      </c>
      <c r="I78" s="40">
        <f t="shared" si="43"/>
        <v>19.400888396020381</v>
      </c>
      <c r="J78" s="40">
        <f t="shared" si="43"/>
        <v>18.292902996721509</v>
      </c>
      <c r="K78" s="40">
        <f t="shared" si="43"/>
        <v>20.497349166680529</v>
      </c>
      <c r="L78" s="40">
        <f t="shared" si="43"/>
        <v>19.647611313050287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0.38631882587154553</v>
      </c>
      <c r="C80" s="44">
        <f t="shared" si="44"/>
        <v>-9.735232526275194</v>
      </c>
      <c r="D80" s="44">
        <f t="shared" si="44"/>
        <v>0.70490373653029348</v>
      </c>
      <c r="E80" s="44">
        <f t="shared" si="44"/>
        <v>6.5911253517114687E-2</v>
      </c>
      <c r="F80" s="44">
        <f>IF(AND(F$5-D$5 &lt;&gt; 0,F28 &lt;&gt; 0,D28 &lt;&gt; 0),(EXP(LN(F28/D28)/(F$5-D$5))-1)*100,0)</f>
        <v>0.27845696896398042</v>
      </c>
      <c r="H80" s="44">
        <f>(B28/B$51)*100</f>
        <v>11.666625323663409</v>
      </c>
      <c r="I80" s="44">
        <f>(C28/C$51)*100</f>
        <v>11.065591638301127</v>
      </c>
      <c r="J80" s="44">
        <f>(D28/D$51)*100</f>
        <v>10.096786103573923</v>
      </c>
      <c r="K80" s="44">
        <f>(E28/E$51)*100</f>
        <v>10.062669101272991</v>
      </c>
      <c r="L80" s="44">
        <f>(F28/F$51)*100</f>
        <v>9.5912433375335802</v>
      </c>
    </row>
    <row r="81" spans="1:12" x14ac:dyDescent="0.2">
      <c r="A81" t="str">
        <f>A29</f>
        <v>51 Skilled agricultural and related trades</v>
      </c>
      <c r="B81" s="49">
        <f t="shared" si="44"/>
        <v>0.1893700087477912</v>
      </c>
      <c r="C81" s="44">
        <f t="shared" si="44"/>
        <v>10.342610001045372</v>
      </c>
      <c r="D81" s="49">
        <f t="shared" si="44"/>
        <v>0.16800400101197877</v>
      </c>
      <c r="E81" s="49">
        <f t="shared" si="44"/>
        <v>0.89774729020797306</v>
      </c>
      <c r="F81" s="44">
        <f>IF(AND(F$5-D$5 &lt;&gt; 0,F29 &lt;&gt; 0,D29 &lt;&gt; 0),(EXP(LN(F29/D29)/(F$5-D$5))-1)*100,0)</f>
        <v>0.65391072932878824</v>
      </c>
      <c r="H81" s="40">
        <f t="shared" ref="H81:L84" si="45">(B29/B$28)*100</f>
        <v>11.898489884949207</v>
      </c>
      <c r="I81" s="40">
        <f t="shared" si="45"/>
        <v>11.805389300559202</v>
      </c>
      <c r="J81" s="40">
        <f t="shared" si="45"/>
        <v>14.431294778234516</v>
      </c>
      <c r="K81" s="40">
        <f t="shared" si="45"/>
        <v>14.050678738266722</v>
      </c>
      <c r="L81" s="40">
        <f t="shared" si="45"/>
        <v>15.263370893760289</v>
      </c>
    </row>
    <row r="82" spans="1:12" x14ac:dyDescent="0.2">
      <c r="A82" t="str">
        <f>A30</f>
        <v>52 Skilled metal, electrical and electronic trades</v>
      </c>
      <c r="B82" s="49">
        <f t="shared" si="44"/>
        <v>-0.28449768601460645</v>
      </c>
      <c r="C82" s="44">
        <f t="shared" si="44"/>
        <v>-10.454163133758065</v>
      </c>
      <c r="D82" s="49">
        <f t="shared" si="44"/>
        <v>-9.2667086133368937E-2</v>
      </c>
      <c r="E82" s="49">
        <f t="shared" si="44"/>
        <v>-0.22001782985496821</v>
      </c>
      <c r="F82" s="44">
        <f>IF(AND(F$5-D$5 &lt;&gt; 0,F30 &lt;&gt; 0,D30 &lt;&gt; 0),(EXP(LN(F30/D30)/(F$5-D$5))-1)*100,0)</f>
        <v>-0.17758562912359999</v>
      </c>
      <c r="H82" s="40">
        <f t="shared" si="45"/>
        <v>35.980541555837611</v>
      </c>
      <c r="I82" s="40">
        <f t="shared" si="45"/>
        <v>35.028400410653312</v>
      </c>
      <c r="J82" s="40">
        <f t="shared" si="45"/>
        <v>34.749410170150945</v>
      </c>
      <c r="K82" s="40">
        <f t="shared" si="45"/>
        <v>33.394978711827804</v>
      </c>
      <c r="L82" s="40">
        <f t="shared" si="45"/>
        <v>32.452924880602531</v>
      </c>
    </row>
    <row r="83" spans="1:12" x14ac:dyDescent="0.2">
      <c r="A83" t="str">
        <f>A31</f>
        <v>53 Skilled construction and building trades</v>
      </c>
      <c r="B83" s="49">
        <f t="shared" si="44"/>
        <v>1.9500522392997377</v>
      </c>
      <c r="C83" s="44">
        <f t="shared" si="44"/>
        <v>-19.260390121150927</v>
      </c>
      <c r="D83" s="49">
        <f t="shared" si="44"/>
        <v>2.0738517644134813</v>
      </c>
      <c r="E83" s="49">
        <f t="shared" si="44"/>
        <v>0.24259125021093286</v>
      </c>
      <c r="F83" s="44">
        <f>IF(AND(F$5-D$5 &lt;&gt; 0,F31 &lt;&gt; 0,D31 &lt;&gt; 0),(EXP(LN(F31/D31)/(F$5-D$5))-1)*100,0)</f>
        <v>0.84933158289550725</v>
      </c>
      <c r="H83" s="40">
        <f t="shared" si="45"/>
        <v>33.631230877316199</v>
      </c>
      <c r="I83" s="40">
        <f t="shared" si="45"/>
        <v>35.776220402969209</v>
      </c>
      <c r="J83" s="40">
        <f t="shared" si="45"/>
        <v>32.000947425209795</v>
      </c>
      <c r="K83" s="40">
        <f t="shared" si="45"/>
        <v>34.23594019818912</v>
      </c>
      <c r="L83" s="40">
        <f t="shared" si="45"/>
        <v>34.845247870166126</v>
      </c>
    </row>
    <row r="84" spans="1:12" x14ac:dyDescent="0.2">
      <c r="A84" t="str">
        <f>A32</f>
        <v>54 Textiles, printing and other skilled trades</v>
      </c>
      <c r="B84" s="49">
        <f t="shared" si="44"/>
        <v>-1.1408951198516037</v>
      </c>
      <c r="C84" s="44">
        <f t="shared" si="44"/>
        <v>-2.32117534913584</v>
      </c>
      <c r="D84" s="49">
        <f t="shared" si="44"/>
        <v>0.16404162686531887</v>
      </c>
      <c r="E84" s="49">
        <f t="shared" si="44"/>
        <v>-0.4254851418468486</v>
      </c>
      <c r="F84" s="44">
        <f>IF(AND(F$5-D$5 &lt;&gt; 0,F32 &lt;&gt; 0,D32 &lt;&gt; 0),(EXP(LN(F32/D32)/(F$5-D$5))-1)*100,0)</f>
        <v>-0.22936275603231415</v>
      </c>
      <c r="H84" s="40">
        <f t="shared" si="45"/>
        <v>18.489737681896983</v>
      </c>
      <c r="I84" s="40">
        <f t="shared" si="45"/>
        <v>17.38998988581827</v>
      </c>
      <c r="J84" s="40">
        <f t="shared" si="45"/>
        <v>18.818347626404734</v>
      </c>
      <c r="K84" s="40">
        <f t="shared" si="45"/>
        <v>18.318402351716372</v>
      </c>
      <c r="L84" s="40">
        <f t="shared" si="45"/>
        <v>17.438456355471065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1.3311125723348249</v>
      </c>
      <c r="C86" s="44">
        <f t="shared" si="46"/>
        <v>-6.2672804571190959</v>
      </c>
      <c r="D86" s="44">
        <f t="shared" si="46"/>
        <v>1.7508542917847869</v>
      </c>
      <c r="E86" s="44">
        <f t="shared" si="46"/>
        <v>0.95736716910412856</v>
      </c>
      <c r="F86" s="44">
        <f>IF(AND(F$5-D$5 &lt;&gt; 0,F34 &lt;&gt; 0,D34 &lt;&gt; 0),(EXP(LN(F34/D34)/(F$5-D$5))-1)*100,0)</f>
        <v>1.2211729408622363</v>
      </c>
      <c r="H86" s="44">
        <f>(B34/B$51)*100</f>
        <v>10.313918202109704</v>
      </c>
      <c r="I86" s="44">
        <f>(C34/C$51)*100</f>
        <v>10.15608202489115</v>
      </c>
      <c r="J86" s="44">
        <f>(D34/D$51)*100</f>
        <v>9.6229375353275177</v>
      </c>
      <c r="K86" s="44">
        <f>(E34/E$51)*100</f>
        <v>10.098919959835104</v>
      </c>
      <c r="L86" s="44">
        <f>(F34/F$51)*100</f>
        <v>10.518535183614816</v>
      </c>
    </row>
    <row r="87" spans="1:12" x14ac:dyDescent="0.2">
      <c r="A87" t="str">
        <f>A35</f>
        <v>61 Caring personal service occupations</v>
      </c>
      <c r="B87" s="49">
        <f t="shared" si="46"/>
        <v>0.77526424567260221</v>
      </c>
      <c r="C87" s="44">
        <f t="shared" si="46"/>
        <v>-5.020864259261848</v>
      </c>
      <c r="D87" s="49">
        <f t="shared" si="46"/>
        <v>1.8682700228726645</v>
      </c>
      <c r="E87" s="49">
        <f t="shared" si="46"/>
        <v>0.98671031361596828</v>
      </c>
      <c r="F87" s="44">
        <f>IF(AND(F$5-D$5 &lt;&gt; 0,F35 &lt;&gt; 0,D35 &lt;&gt; 0),(EXP(LN(F35/D35)/(F$5-D$5))-1)*100,0)</f>
        <v>1.2797126125649649</v>
      </c>
      <c r="H87" s="40">
        <f t="shared" ref="H87:L89" si="47">(B35/B$34)*100</f>
        <v>78.200612071100508</v>
      </c>
      <c r="I87" s="40">
        <f t="shared" si="47"/>
        <v>76.498811952803266</v>
      </c>
      <c r="J87" s="40">
        <f t="shared" si="47"/>
        <v>77.51605927902844</v>
      </c>
      <c r="K87" s="40">
        <f t="shared" si="47"/>
        <v>77.964342231614566</v>
      </c>
      <c r="L87" s="40">
        <f t="shared" si="47"/>
        <v>78.191241317690768</v>
      </c>
    </row>
    <row r="88" spans="1:12" x14ac:dyDescent="0.2">
      <c r="A88" t="str">
        <f>A36</f>
        <v>62 Leisure, travel and related personal service occupations</v>
      </c>
      <c r="B88" s="49">
        <f t="shared" si="46"/>
        <v>3.5321965171909886</v>
      </c>
      <c r="C88" s="44">
        <f t="shared" si="46"/>
        <v>-11.579356363668293</v>
      </c>
      <c r="D88" s="49">
        <f t="shared" si="46"/>
        <v>1.5961522284839269</v>
      </c>
      <c r="E88" s="49">
        <f t="shared" si="46"/>
        <v>0.86845540565629875</v>
      </c>
      <c r="F88" s="44">
        <f>IF(AND(F$5-D$5 &lt;&gt; 0,F36 &lt;&gt; 0,D36 &lt;&gt; 0),(EXP(LN(F36/D36)/(F$5-D$5))-1)*100,0)</f>
        <v>1.110440025069015</v>
      </c>
      <c r="H88" s="40">
        <f t="shared" si="47"/>
        <v>20.959213317641307</v>
      </c>
      <c r="I88" s="40">
        <f t="shared" si="47"/>
        <v>22.840491526621769</v>
      </c>
      <c r="J88" s="40">
        <f t="shared" si="47"/>
        <v>21.546061733866186</v>
      </c>
      <c r="K88" s="40">
        <f t="shared" si="47"/>
        <v>21.382765810323605</v>
      </c>
      <c r="L88" s="40">
        <f t="shared" si="47"/>
        <v>21.195195294682723</v>
      </c>
    </row>
    <row r="89" spans="1:12" x14ac:dyDescent="0.2">
      <c r="A89" t="str">
        <f>A37</f>
        <v>63 Community and civil enforcement occupations</v>
      </c>
      <c r="B89" s="49">
        <f t="shared" si="46"/>
        <v>-4.5774699053424905</v>
      </c>
      <c r="C89" s="44">
        <f t="shared" si="46"/>
        <v>33.056471959328526</v>
      </c>
      <c r="D89" s="49">
        <f t="shared" si="46"/>
        <v>-5.3595128901448348</v>
      </c>
      <c r="E89" s="49">
        <f t="shared" si="46"/>
        <v>0.33208282043120096</v>
      </c>
      <c r="F89" s="44">
        <f>IF(AND(F$5-D$5 &lt;&gt; 0,F37 &lt;&gt; 0,D37 &lt;&gt; 0),(EXP(LN(F37/D37)/(F$5-D$5))-1)*100,0)</f>
        <v>-1.6021654552157649</v>
      </c>
      <c r="H89" s="40">
        <f t="shared" si="47"/>
        <v>0.84017461125817461</v>
      </c>
      <c r="I89" s="40">
        <f t="shared" si="47"/>
        <v>0.66069652057496642</v>
      </c>
      <c r="J89" s="40">
        <f t="shared" si="47"/>
        <v>0.93787898710537099</v>
      </c>
      <c r="K89" s="40">
        <f t="shared" si="47"/>
        <v>0.65289195806182665</v>
      </c>
      <c r="L89" s="40">
        <f t="shared" si="47"/>
        <v>0.61356338762652129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-0.42418857597685822</v>
      </c>
      <c r="C91" s="44">
        <f t="shared" si="48"/>
        <v>0.90414060288235287</v>
      </c>
      <c r="D91" s="44">
        <f t="shared" si="48"/>
        <v>0.10380500432478623</v>
      </c>
      <c r="E91" s="44">
        <f t="shared" si="48"/>
        <v>-7.3564395656577908E-2</v>
      </c>
      <c r="F91" s="44">
        <f t="shared" ref="F91:F93" si="49">IF(AND(F$5-D$5 &lt;&gt; 0,F39 &lt;&gt; 0,D39 &lt;&gt; 0),(EXP(LN(F39/D39)/(F$5-D$5))-1)*100,0)</f>
        <v>-1.447620905753455E-2</v>
      </c>
      <c r="H91" s="44">
        <f>(B39/B$51)*100</f>
        <v>9.105376831062495</v>
      </c>
      <c r="I91" s="44">
        <f>(C39/C$51)*100</f>
        <v>8.3607379799764292</v>
      </c>
      <c r="J91" s="44">
        <f>(D39/D$51)*100</f>
        <v>8.5279343857183463</v>
      </c>
      <c r="K91" s="44">
        <f>(E39/E$51)*100</f>
        <v>8.2484761028193621</v>
      </c>
      <c r="L91" s="44">
        <f>(F39/F$51)*100</f>
        <v>7.7531440869365138</v>
      </c>
    </row>
    <row r="92" spans="1:12" s="30" customFormat="1" x14ac:dyDescent="0.2">
      <c r="A92" t="str">
        <f>A40</f>
        <v>71 Sales occupations</v>
      </c>
      <c r="B92" s="49">
        <f t="shared" si="48"/>
        <v>-1.0614262228837212</v>
      </c>
      <c r="C92" s="44">
        <f t="shared" si="48"/>
        <v>0.29730467288360263</v>
      </c>
      <c r="D92" s="49">
        <f t="shared" si="48"/>
        <v>-1.2434177053421647</v>
      </c>
      <c r="E92" s="49">
        <f t="shared" si="48"/>
        <v>-0.55991223598890194</v>
      </c>
      <c r="F92" s="44">
        <f t="shared" si="49"/>
        <v>-0.7882714063816576</v>
      </c>
      <c r="G92"/>
      <c r="H92" s="40">
        <f>(B40/B$34)*100</f>
        <v>73.984499927123707</v>
      </c>
      <c r="I92" s="40">
        <f t="shared" ref="H92:L93" si="50">(C40/C$34)*100</f>
        <v>67.240677552396988</v>
      </c>
      <c r="J92" s="40">
        <f t="shared" si="50"/>
        <v>71.949888531705412</v>
      </c>
      <c r="K92" s="40">
        <f t="shared" si="50"/>
        <v>61.96836861630635</v>
      </c>
      <c r="L92" s="40">
        <f t="shared" si="50"/>
        <v>53.260457174431345</v>
      </c>
    </row>
    <row r="93" spans="1:12" s="30" customFormat="1" x14ac:dyDescent="0.2">
      <c r="A93" t="str">
        <f>A41</f>
        <v>72 Customer service occupations</v>
      </c>
      <c r="B93" s="49">
        <f t="shared" si="48"/>
        <v>2.6922915611397702</v>
      </c>
      <c r="C93" s="44">
        <f t="shared" si="48"/>
        <v>3.6096577708657929</v>
      </c>
      <c r="D93" s="49">
        <f t="shared" si="48"/>
        <v>5.214627066015054</v>
      </c>
      <c r="E93" s="49">
        <f t="shared" si="48"/>
        <v>1.3304011889612388</v>
      </c>
      <c r="F93" s="44">
        <f t="shared" si="49"/>
        <v>2.6089432228602494</v>
      </c>
      <c r="G93"/>
      <c r="H93" s="40">
        <f t="shared" si="50"/>
        <v>14.297922452375063</v>
      </c>
      <c r="I93" s="40">
        <f t="shared" si="50"/>
        <v>15.081796404444034</v>
      </c>
      <c r="J93" s="40">
        <f t="shared" si="50"/>
        <v>16.671017032845743</v>
      </c>
      <c r="K93" s="40">
        <f t="shared" si="50"/>
        <v>19.708445692795724</v>
      </c>
      <c r="L93" s="40">
        <f t="shared" si="50"/>
        <v>20.448894475729279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0.2993270836085582</v>
      </c>
      <c r="C95" s="44">
        <f t="shared" si="51"/>
        <v>-10.836788644424711</v>
      </c>
      <c r="D95" s="44">
        <f t="shared" si="51"/>
        <v>2.5748866384534441</v>
      </c>
      <c r="E95" s="44">
        <f t="shared" si="51"/>
        <v>0.20920257681571464</v>
      </c>
      <c r="F95" s="44">
        <f>IF(AND(F$5-D$5 &lt;&gt; 0,F43 &lt;&gt; 0,D43 &lt;&gt; 0),(EXP(LN(F43/D43)/(F$5-D$5))-1)*100,0)</f>
        <v>0.99163874737999702</v>
      </c>
      <c r="H95" s="44">
        <f>(B43/B$51)*100</f>
        <v>5.259376384630432</v>
      </c>
      <c r="I95" s="44">
        <f>(C43/C$51)*100</f>
        <v>4.9711584048586968</v>
      </c>
      <c r="J95" s="44">
        <f>(D43/D$51)*100</f>
        <v>4.4805729552256022</v>
      </c>
      <c r="K95" s="44">
        <f>(E43/E$51)*100</f>
        <v>4.8957104473447188</v>
      </c>
      <c r="L95" s="44">
        <f>(F43/F$51)*100</f>
        <v>4.7336043725700145</v>
      </c>
    </row>
    <row r="96" spans="1:12" x14ac:dyDescent="0.2">
      <c r="A96" t="str">
        <f>A44</f>
        <v>81 Process, plant and machine operatives</v>
      </c>
      <c r="B96" s="49">
        <f t="shared" si="51"/>
        <v>-0.87022931446006924</v>
      </c>
      <c r="C96" s="44">
        <f t="shared" si="51"/>
        <v>-12.086991685259807</v>
      </c>
      <c r="D96" s="49">
        <f t="shared" si="51"/>
        <v>4.0044436464404143</v>
      </c>
      <c r="E96" s="49">
        <f t="shared" si="51"/>
        <v>7.6151221975906402E-2</v>
      </c>
      <c r="F96" s="44">
        <f>IF(AND(F$5-D$5 &lt;&gt; 0,F44 &lt;&gt; 0,D44 &lt;&gt; 0),(EXP(LN(F44/D44)/(F$5-D$5))-1)*100,0)</f>
        <v>1.3688131069893084</v>
      </c>
      <c r="H96" s="40">
        <f>(B44/B$43)*100</f>
        <v>48.495423292862526</v>
      </c>
      <c r="I96" s="40">
        <f t="shared" ref="H96:L97" si="52">(C44/C$43)*100</f>
        <v>46.272725796488587</v>
      </c>
      <c r="J96" s="40">
        <f t="shared" si="52"/>
        <v>45.6239122149791</v>
      </c>
      <c r="K96" s="40">
        <f t="shared" si="52"/>
        <v>48.893009531511872</v>
      </c>
      <c r="L96" s="40">
        <f t="shared" si="52"/>
        <v>48.247704463448905</v>
      </c>
    </row>
    <row r="97" spans="1:12" x14ac:dyDescent="0.2">
      <c r="A97" t="str">
        <f>A45</f>
        <v>82 Transport and mobile machine drivers and operatives</v>
      </c>
      <c r="B97" s="49">
        <f t="shared" si="51"/>
        <v>1.3643560357003759</v>
      </c>
      <c r="C97" s="44">
        <f t="shared" si="51"/>
        <v>-9.7600486951883383</v>
      </c>
      <c r="D97" s="49">
        <f t="shared" si="51"/>
        <v>1.3107465297921284</v>
      </c>
      <c r="E97" s="49">
        <f t="shared" si="51"/>
        <v>0.33501900865047229</v>
      </c>
      <c r="F97" s="44">
        <f>IF(AND(F$5-D$5 &lt;&gt; 0,F45 &lt;&gt; 0,D45 &lt;&gt; 0),(EXP(LN(F45/D45)/(F$5-D$5))-1)*100,0)</f>
        <v>0.65921288017780633</v>
      </c>
      <c r="H97" s="40">
        <f t="shared" si="52"/>
        <v>51.504576707137474</v>
      </c>
      <c r="I97" s="40">
        <f t="shared" si="52"/>
        <v>53.727274203511421</v>
      </c>
      <c r="J97" s="40">
        <f t="shared" si="52"/>
        <v>54.3760877850209</v>
      </c>
      <c r="K97" s="40">
        <f t="shared" si="52"/>
        <v>51.106990468488121</v>
      </c>
      <c r="L97" s="40">
        <f t="shared" si="52"/>
        <v>51.752295536551095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0.23985345642569822</v>
      </c>
      <c r="C99" s="44">
        <f t="shared" si="53"/>
        <v>-6.3774042220274048</v>
      </c>
      <c r="D99" s="44">
        <f t="shared" si="53"/>
        <v>0.64549923692456268</v>
      </c>
      <c r="E99" s="44">
        <f t="shared" si="53"/>
        <v>-0.3101549940360715</v>
      </c>
      <c r="F99" s="44">
        <f>IF(AND(F$5-D$5 &lt;&gt; 0,F47 &lt;&gt; 0,D47 &lt;&gt; 0),(EXP(LN(F47/D47)/(F$5-D$5))-1)*100,0)</f>
        <v>7.3838958568384072E-3</v>
      </c>
      <c r="H99" s="44">
        <f>(B47/B$51)*100</f>
        <v>11.061934282659331</v>
      </c>
      <c r="I99" s="44">
        <f>(C47/C$51)*100</f>
        <v>10.430954216128683</v>
      </c>
      <c r="J99" s="44">
        <f>(D47/D$51)*100</f>
        <v>9.8717685973139186</v>
      </c>
      <c r="K99" s="44">
        <f>(E47/E$51)*100</f>
        <v>9.8094283928370096</v>
      </c>
      <c r="L99" s="44">
        <f>(F47/F$51)*100</f>
        <v>9.0043647764824488</v>
      </c>
    </row>
    <row r="100" spans="1:12" x14ac:dyDescent="0.2">
      <c r="A100" t="str">
        <f>A48</f>
        <v>91 Elementary trades and related occupations</v>
      </c>
      <c r="B100" s="49">
        <f t="shared" si="53"/>
        <v>-2.601702662136729</v>
      </c>
      <c r="C100" s="44">
        <f t="shared" si="53"/>
        <v>-9.6293793267500316</v>
      </c>
      <c r="D100" s="49">
        <f t="shared" si="53"/>
        <v>-2.2340616481105302</v>
      </c>
      <c r="E100" s="49">
        <f t="shared" si="53"/>
        <v>9.0095004951296076E-2</v>
      </c>
      <c r="F100" s="44">
        <f>IF(AND(F$5-D$5 &lt;&gt; 0,F48 &lt;&gt; 0,D48 &lt;&gt; 0),(EXP(LN(F48/D48)/(F$5-D$5))-1)*100,0)</f>
        <v>-0.6906989455317758</v>
      </c>
      <c r="H100" s="40">
        <f t="shared" ref="H100:L101" si="54">(B48/B$47)*100</f>
        <v>15.723739461062788</v>
      </c>
      <c r="I100" s="40">
        <f t="shared" si="54"/>
        <v>14.015209891882282</v>
      </c>
      <c r="J100" s="40">
        <f t="shared" si="54"/>
        <v>13.528392438497953</v>
      </c>
      <c r="K100" s="40">
        <f t="shared" si="54"/>
        <v>11.700711346298959</v>
      </c>
      <c r="L100" s="40">
        <f t="shared" si="54"/>
        <v>12.179068485191721</v>
      </c>
    </row>
    <row r="101" spans="1:12" x14ac:dyDescent="0.2">
      <c r="A101" t="str">
        <f>A49</f>
        <v>92 Elementary administration and service occupations</v>
      </c>
      <c r="B101" s="49">
        <f t="shared" si="53"/>
        <v>0.74407593007919104</v>
      </c>
      <c r="C101" s="44">
        <f t="shared" si="53"/>
        <v>-5.8473440381442421</v>
      </c>
      <c r="D101" s="49">
        <f t="shared" si="53"/>
        <v>1.0673998648223382</v>
      </c>
      <c r="E101" s="49">
        <f t="shared" si="53"/>
        <v>-0.36429360033003455</v>
      </c>
      <c r="F101" s="44">
        <f>IF(AND(F$5-D$5 &lt;&gt; 0,F49 &lt;&gt; 0,D49 &lt;&gt; 0),(EXP(LN(F49/D49)/(F$5-D$5))-1)*100,0)</f>
        <v>0.11066980645229041</v>
      </c>
      <c r="H101" s="40">
        <f t="shared" si="54"/>
        <v>84.276260538937223</v>
      </c>
      <c r="I101" s="40">
        <f t="shared" si="54"/>
        <v>85.984790108117721</v>
      </c>
      <c r="J101" s="40">
        <f t="shared" si="54"/>
        <v>86.471607561502069</v>
      </c>
      <c r="K101" s="40">
        <f t="shared" si="54"/>
        <v>88.299288653701041</v>
      </c>
      <c r="L101" s="40">
        <f t="shared" si="54"/>
        <v>87.820931514808294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1.7225366915865958</v>
      </c>
      <c r="C103" s="206">
        <f t="shared" ref="C103" si="56">IF(AND(D$5-C$5 &lt;&gt; 0,D51 &lt;&gt; 0,C51 &lt;&gt; 0),(EXP(LN(D51/C51)/(D$5-C$5))-1)*100,0)</f>
        <v>-1.0741590497899689</v>
      </c>
      <c r="D103" s="50">
        <f>IF(AND(E$5-D$5 &lt;&gt; 0,E51 &lt;&gt; 0,D51 &lt;&gt; 0),(EXP(LN(E51/D51)/(E$5-D$5))-1)*100,0)</f>
        <v>0.77309835479735245</v>
      </c>
      <c r="E103" s="50">
        <f>IF(AND(F$5-E$5 &lt;&gt; 0,F51 &lt;&gt; 0,E51 &lt;&gt; 0),(EXP(LN(F51/E51)/(F$5-E$5))-1)*100,0)</f>
        <v>0.54720042213529663</v>
      </c>
      <c r="F103" s="206">
        <f>IF(AND(F$5-D$5 &lt;&gt; 0,F51 &lt;&gt; 0,D51 &lt;&gt; 0),(EXP(LN(F51/D51)/(F$5-D$5))-1)*100,0)</f>
        <v>0.62244341201385112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Dorset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6.8720608159564458</v>
      </c>
      <c r="C9" s="330">
        <v>17.230535546619773</v>
      </c>
      <c r="D9" s="330">
        <f>SUM(B9:C9)</f>
        <v>24.102596362576218</v>
      </c>
      <c r="E9" s="331"/>
      <c r="F9" s="330">
        <v>10.153030455755351</v>
      </c>
      <c r="G9" s="330">
        <v>20.091781154957964</v>
      </c>
      <c r="H9" s="330">
        <f>SUM(F9:G9)</f>
        <v>30.244811610713313</v>
      </c>
      <c r="I9" s="331"/>
      <c r="J9" s="330">
        <v>11.751152648660835</v>
      </c>
      <c r="K9" s="330">
        <v>19.465343305925735</v>
      </c>
      <c r="L9" s="330">
        <f>SUM(J9:K9)</f>
        <v>31.21649595458657</v>
      </c>
      <c r="M9" s="236"/>
      <c r="N9" s="328">
        <f>IF(B9&gt;0,(EXP(LN(F9/B9)/($F$6-$B$6))-1)*100,0)</f>
        <v>8.1189299726290631</v>
      </c>
      <c r="O9" s="328">
        <f>IF(F9&gt;0,(EXP(LN(J9/F9)/($J$6-$F$6))-1)*100,0)</f>
        <v>0.97929135111536336</v>
      </c>
      <c r="P9" s="328"/>
      <c r="Q9" s="328">
        <f>IF(C9&gt;0,(EXP(LN(G9/C9)/($F$6-$B$6))-1)*100,0)</f>
        <v>3.1202441511412049</v>
      </c>
      <c r="R9" s="328">
        <f>IF(G9&gt;0,(EXP(LN(K9/G9)/($J$6-$F$6))-1)*100,0)</f>
        <v>-0.21094530158174418</v>
      </c>
      <c r="S9" s="327"/>
      <c r="T9" s="328">
        <f>IF(D9&gt;0,(EXP(LN(H9/D9)/($F$6-$B$6))-1)*100,0)</f>
        <v>4.6447419021081293</v>
      </c>
      <c r="U9" s="328">
        <f>IF(H9&gt;0,(EXP(LN(L9/H9)/($J$6-$F$6))-1)*100,0)</f>
        <v>0.211035826620809</v>
      </c>
    </row>
    <row r="10" spans="1:21" x14ac:dyDescent="0.2">
      <c r="A10" s="329" t="str">
        <f>name!D5</f>
        <v>12 Other managers and proprietors</v>
      </c>
      <c r="B10" s="330">
        <v>5.5226640092457098</v>
      </c>
      <c r="C10" s="330">
        <v>8.6606363548666589</v>
      </c>
      <c r="D10" s="330">
        <f t="shared" ref="D10:D33" si="0">SUM(B10:C10)</f>
        <v>14.18330036411237</v>
      </c>
      <c r="E10" s="331"/>
      <c r="F10" s="330">
        <v>6.7596419678941473</v>
      </c>
      <c r="G10" s="330">
        <v>9.352965323297493</v>
      </c>
      <c r="H10" s="330">
        <f t="shared" ref="H10:H33" si="1">SUM(F10:G10)</f>
        <v>16.11260729119164</v>
      </c>
      <c r="I10" s="331"/>
      <c r="J10" s="330">
        <v>8.7437641808894639</v>
      </c>
      <c r="K10" s="330">
        <v>13.771782892088801</v>
      </c>
      <c r="L10" s="330">
        <f t="shared" ref="L10:L33" si="2">SUM(J10:K10)</f>
        <v>22.515547072978265</v>
      </c>
      <c r="M10" s="236"/>
      <c r="N10" s="328">
        <f t="shared" ref="N10:N36" si="3">IF(B10&gt;0,(EXP(LN(F10/B10)/($F$6-$B$6))-1)*100,0)</f>
        <v>4.1249999705898377</v>
      </c>
      <c r="O10" s="328">
        <f t="shared" ref="O10:O34" si="4">IF(F10&gt;0,(EXP(LN(J10/F10)/($J$6-$F$6))-1)*100,0)</f>
        <v>1.7306102032965676</v>
      </c>
      <c r="P10" s="328"/>
      <c r="Q10" s="328">
        <f t="shared" ref="Q10:Q34" si="5">IF(C10&gt;0,(EXP(LN(G10/C10)/($F$6-$B$6))-1)*100,0)</f>
        <v>1.5499944704908231</v>
      </c>
      <c r="R10" s="328">
        <f t="shared" ref="R10:R34" si="6">IF(G10&gt;0,(EXP(LN(K10/G10)/($J$6-$F$6))-1)*100,0)</f>
        <v>2.6130798697846958</v>
      </c>
      <c r="S10" s="327"/>
      <c r="T10" s="328">
        <f t="shared" ref="T10:T34" si="7">IF(D10&gt;0,(EXP(LN(H10/D10)/($F$6-$B$6))-1)*100,0)</f>
        <v>2.5835453371192862</v>
      </c>
      <c r="U10" s="328">
        <f t="shared" ref="U10:U34" si="8">IF(H10&gt;0,(EXP(LN(L10/H10)/($J$6-$F$6))-1)*100,0)</f>
        <v>2.2557594989037089</v>
      </c>
    </row>
    <row r="11" spans="1:21" x14ac:dyDescent="0.2">
      <c r="A11" s="329" t="str">
        <f>name!D6</f>
        <v>21 Science, research, engineering and technology professionals</v>
      </c>
      <c r="B11" s="330">
        <v>3.5670838851460998</v>
      </c>
      <c r="C11" s="330">
        <v>15.854262400988155</v>
      </c>
      <c r="D11" s="330">
        <f t="shared" si="0"/>
        <v>19.421346286134256</v>
      </c>
      <c r="E11" s="331"/>
      <c r="F11" s="330">
        <v>5.0808860504727411</v>
      </c>
      <c r="G11" s="330">
        <v>18.309165408751653</v>
      </c>
      <c r="H11" s="330">
        <f t="shared" si="1"/>
        <v>23.390051459224395</v>
      </c>
      <c r="I11" s="331"/>
      <c r="J11" s="330">
        <v>7.314026031945061</v>
      </c>
      <c r="K11" s="330">
        <v>20.684615264805593</v>
      </c>
      <c r="L11" s="330">
        <f t="shared" si="2"/>
        <v>27.998641296750655</v>
      </c>
      <c r="M11" s="236"/>
      <c r="N11" s="328">
        <f t="shared" si="3"/>
        <v>7.3310125589277186</v>
      </c>
      <c r="O11" s="328">
        <f t="shared" si="4"/>
        <v>2.4584550876967537</v>
      </c>
      <c r="P11" s="328"/>
      <c r="Q11" s="328">
        <f t="shared" si="5"/>
        <v>2.9211194459415335</v>
      </c>
      <c r="R11" s="328">
        <f t="shared" si="6"/>
        <v>0.81657206770437973</v>
      </c>
      <c r="S11" s="327"/>
      <c r="T11" s="328">
        <f t="shared" si="7"/>
        <v>3.7887709368177314</v>
      </c>
      <c r="U11" s="328">
        <f t="shared" si="8"/>
        <v>1.2061844552269774</v>
      </c>
    </row>
    <row r="12" spans="1:21" x14ac:dyDescent="0.2">
      <c r="A12" s="329" t="str">
        <f>name!D7</f>
        <v>22 Health professionals</v>
      </c>
      <c r="B12" s="330">
        <v>12.430172352892745</v>
      </c>
      <c r="C12" s="330">
        <v>4.5478170022956874</v>
      </c>
      <c r="D12" s="330">
        <f t="shared" si="0"/>
        <v>16.977989355188434</v>
      </c>
      <c r="E12" s="331"/>
      <c r="F12" s="330">
        <v>13.878756646455697</v>
      </c>
      <c r="G12" s="330">
        <v>5.5588320648232266</v>
      </c>
      <c r="H12" s="330">
        <f t="shared" si="1"/>
        <v>19.437588711278924</v>
      </c>
      <c r="I12" s="331"/>
      <c r="J12" s="330">
        <v>17.579365688588553</v>
      </c>
      <c r="K12" s="330">
        <v>7.1371738905423872</v>
      </c>
      <c r="L12" s="330">
        <f t="shared" si="2"/>
        <v>24.716539579130938</v>
      </c>
      <c r="M12" s="236"/>
      <c r="N12" s="328">
        <f t="shared" si="3"/>
        <v>2.2291340556532147</v>
      </c>
      <c r="O12" s="328">
        <f t="shared" si="4"/>
        <v>1.5882570771242666</v>
      </c>
      <c r="P12" s="328"/>
      <c r="Q12" s="328">
        <f t="shared" si="5"/>
        <v>4.0964968780921485</v>
      </c>
      <c r="R12" s="328">
        <f t="shared" si="6"/>
        <v>1.6801507918047465</v>
      </c>
      <c r="S12" s="327"/>
      <c r="T12" s="328">
        <f t="shared" si="7"/>
        <v>2.742759577146181</v>
      </c>
      <c r="U12" s="328">
        <f t="shared" si="8"/>
        <v>1.6146561588724184</v>
      </c>
    </row>
    <row r="13" spans="1:21" x14ac:dyDescent="0.2">
      <c r="A13" s="329" t="str">
        <f>name!D8</f>
        <v>23 Teaching and other educational professionals</v>
      </c>
      <c r="B13" s="330">
        <v>11.117209780140261</v>
      </c>
      <c r="C13" s="330">
        <v>6.0970216058483633</v>
      </c>
      <c r="D13" s="330">
        <f t="shared" si="0"/>
        <v>17.214231385988626</v>
      </c>
      <c r="E13" s="331"/>
      <c r="F13" s="330">
        <v>13.606151721526512</v>
      </c>
      <c r="G13" s="330">
        <v>6.2578925624021045</v>
      </c>
      <c r="H13" s="330">
        <f t="shared" si="1"/>
        <v>19.864044283928617</v>
      </c>
      <c r="I13" s="331"/>
      <c r="J13" s="330">
        <v>15.615096828655906</v>
      </c>
      <c r="K13" s="330">
        <v>7.4940473648851373</v>
      </c>
      <c r="L13" s="330">
        <f t="shared" si="2"/>
        <v>23.109144193541042</v>
      </c>
      <c r="M13" s="236"/>
      <c r="N13" s="328">
        <f t="shared" si="3"/>
        <v>4.1232946996187847</v>
      </c>
      <c r="O13" s="328">
        <f t="shared" si="4"/>
        <v>0.92233532935150908</v>
      </c>
      <c r="P13" s="328"/>
      <c r="Q13" s="328">
        <f t="shared" si="5"/>
        <v>0.52222057199453609</v>
      </c>
      <c r="R13" s="328">
        <f t="shared" si="6"/>
        <v>1.2090205650463481</v>
      </c>
      <c r="S13" s="327"/>
      <c r="T13" s="328">
        <f t="shared" si="7"/>
        <v>2.9048888010820617</v>
      </c>
      <c r="U13" s="328">
        <f t="shared" si="8"/>
        <v>1.0138861070856597</v>
      </c>
    </row>
    <row r="14" spans="1:21" x14ac:dyDescent="0.2">
      <c r="A14" s="329" t="str">
        <f>name!D9</f>
        <v>24 Business, media and public service professionals</v>
      </c>
      <c r="B14" s="330">
        <v>8.1190985508892357</v>
      </c>
      <c r="C14" s="330">
        <v>12.785809158677386</v>
      </c>
      <c r="D14" s="330">
        <f t="shared" si="0"/>
        <v>20.904907709566622</v>
      </c>
      <c r="E14" s="331"/>
      <c r="F14" s="330">
        <v>11.896046350326634</v>
      </c>
      <c r="G14" s="330">
        <v>15.239605641899759</v>
      </c>
      <c r="H14" s="330">
        <f t="shared" si="1"/>
        <v>27.135651992226393</v>
      </c>
      <c r="I14" s="331"/>
      <c r="J14" s="330">
        <v>15.496626957707111</v>
      </c>
      <c r="K14" s="330">
        <v>19.032038247366913</v>
      </c>
      <c r="L14" s="330">
        <f t="shared" si="2"/>
        <v>34.52866520507402</v>
      </c>
      <c r="M14" s="236"/>
      <c r="N14" s="328">
        <f t="shared" si="3"/>
        <v>7.9391433337645756</v>
      </c>
      <c r="O14" s="328">
        <f t="shared" si="4"/>
        <v>1.7784037735534275</v>
      </c>
      <c r="P14" s="328"/>
      <c r="Q14" s="328">
        <f t="shared" si="5"/>
        <v>3.5736072798680407</v>
      </c>
      <c r="R14" s="328">
        <f t="shared" si="6"/>
        <v>1.4925361120877279</v>
      </c>
      <c r="S14" s="327"/>
      <c r="T14" s="328">
        <f t="shared" si="7"/>
        <v>5.3557883744189905</v>
      </c>
      <c r="U14" s="328">
        <f t="shared" si="8"/>
        <v>1.6192460972270117</v>
      </c>
    </row>
    <row r="15" spans="1:21" x14ac:dyDescent="0.2">
      <c r="A15" s="329" t="str">
        <f>name!D10</f>
        <v>31 Science, engineering and technology associate professionals</v>
      </c>
      <c r="B15" s="330">
        <v>1.5690092070664126</v>
      </c>
      <c r="C15" s="330">
        <v>4.258952293989033</v>
      </c>
      <c r="D15" s="330">
        <f t="shared" si="0"/>
        <v>5.8279615010554453</v>
      </c>
      <c r="E15" s="331"/>
      <c r="F15" s="330">
        <v>2.1704346073715972</v>
      </c>
      <c r="G15" s="330">
        <v>5.4644131597075427</v>
      </c>
      <c r="H15" s="330">
        <f t="shared" si="1"/>
        <v>7.6348477670791404</v>
      </c>
      <c r="I15" s="331"/>
      <c r="J15" s="330">
        <v>2.6490858341363279</v>
      </c>
      <c r="K15" s="330">
        <v>4.6011699778661921</v>
      </c>
      <c r="L15" s="330">
        <f t="shared" si="2"/>
        <v>7.2502558120025196</v>
      </c>
      <c r="M15" s="236"/>
      <c r="N15" s="328">
        <f t="shared" si="3"/>
        <v>6.7048704102647516</v>
      </c>
      <c r="O15" s="328">
        <f t="shared" si="4"/>
        <v>1.3374460881445671</v>
      </c>
      <c r="P15" s="328"/>
      <c r="Q15" s="328">
        <f t="shared" si="5"/>
        <v>5.1109958252605114</v>
      </c>
      <c r="R15" s="328">
        <f t="shared" si="6"/>
        <v>-1.1397623961732606</v>
      </c>
      <c r="S15" s="327"/>
      <c r="T15" s="328">
        <f t="shared" si="7"/>
        <v>5.5496363948984495</v>
      </c>
      <c r="U15" s="328">
        <f t="shared" si="8"/>
        <v>-0.34398200162731873</v>
      </c>
    </row>
    <row r="16" spans="1:21" x14ac:dyDescent="0.2">
      <c r="A16" s="329" t="str">
        <f>name!D11</f>
        <v>32 Health and social care associate professionals</v>
      </c>
      <c r="B16" s="330">
        <v>5.7375485447774146</v>
      </c>
      <c r="C16" s="330">
        <v>1.7777980979936467</v>
      </c>
      <c r="D16" s="330">
        <f t="shared" si="0"/>
        <v>7.5153466427710613</v>
      </c>
      <c r="E16" s="331"/>
      <c r="F16" s="330">
        <v>6.4680878346040371</v>
      </c>
      <c r="G16" s="330">
        <v>1.9126986173000438</v>
      </c>
      <c r="H16" s="330">
        <f t="shared" si="1"/>
        <v>8.3807864519040809</v>
      </c>
      <c r="I16" s="331"/>
      <c r="J16" s="330">
        <v>7.8350796762340611</v>
      </c>
      <c r="K16" s="330">
        <v>2.0207279052023557</v>
      </c>
      <c r="L16" s="330">
        <f t="shared" si="2"/>
        <v>9.8558075814364159</v>
      </c>
      <c r="M16" s="236"/>
      <c r="N16" s="328">
        <f t="shared" si="3"/>
        <v>2.4259279328102457</v>
      </c>
      <c r="O16" s="328">
        <f t="shared" si="4"/>
        <v>1.2864074281104365</v>
      </c>
      <c r="P16" s="328"/>
      <c r="Q16" s="328">
        <f t="shared" si="5"/>
        <v>1.4735423193611652</v>
      </c>
      <c r="R16" s="328">
        <f t="shared" si="6"/>
        <v>0.36695605517320651</v>
      </c>
      <c r="S16" s="327"/>
      <c r="T16" s="328">
        <f t="shared" si="7"/>
        <v>2.2038254367066967</v>
      </c>
      <c r="U16" s="328">
        <f t="shared" si="8"/>
        <v>1.0866558443148655</v>
      </c>
    </row>
    <row r="17" spans="1:21" x14ac:dyDescent="0.2">
      <c r="A17" s="329" t="str">
        <f>name!D12</f>
        <v>33 Protective service occupations</v>
      </c>
      <c r="B17" s="330">
        <v>0.7180596194148734</v>
      </c>
      <c r="C17" s="330">
        <v>2.2658553682042122</v>
      </c>
      <c r="D17" s="330">
        <f t="shared" si="0"/>
        <v>2.9839149876190856</v>
      </c>
      <c r="E17" s="331"/>
      <c r="F17" s="330">
        <v>0.87619729758842246</v>
      </c>
      <c r="G17" s="330">
        <v>2.3228637583609388</v>
      </c>
      <c r="H17" s="330">
        <f t="shared" si="1"/>
        <v>3.1990610559493611</v>
      </c>
      <c r="I17" s="331"/>
      <c r="J17" s="330">
        <v>1.4096226682287669</v>
      </c>
      <c r="K17" s="330">
        <v>2.8077747644712967</v>
      </c>
      <c r="L17" s="330">
        <f t="shared" si="2"/>
        <v>4.2173974327000634</v>
      </c>
      <c r="M17" s="236"/>
      <c r="N17" s="328">
        <f t="shared" si="3"/>
        <v>4.0610685095164634</v>
      </c>
      <c r="O17" s="328">
        <f t="shared" si="4"/>
        <v>3.220683623168652</v>
      </c>
      <c r="P17" s="328"/>
      <c r="Q17" s="328">
        <f t="shared" si="5"/>
        <v>0.49820632933208486</v>
      </c>
      <c r="R17" s="328">
        <f t="shared" si="6"/>
        <v>1.271964639900558</v>
      </c>
      <c r="S17" s="327"/>
      <c r="T17" s="328">
        <f t="shared" si="7"/>
        <v>1.4021624461363125</v>
      </c>
      <c r="U17" s="328">
        <f t="shared" si="8"/>
        <v>1.8594828032810762</v>
      </c>
    </row>
    <row r="18" spans="1:21" x14ac:dyDescent="0.2">
      <c r="A18" s="329" t="str">
        <f>name!D13</f>
        <v>34 Culture, media and sports occupations</v>
      </c>
      <c r="B18" s="330">
        <v>3.8435293037255045</v>
      </c>
      <c r="C18" s="330">
        <v>3.787119408422591</v>
      </c>
      <c r="D18" s="330">
        <f t="shared" si="0"/>
        <v>7.6306487121480959</v>
      </c>
      <c r="E18" s="331"/>
      <c r="F18" s="330">
        <v>4.8298814045808465</v>
      </c>
      <c r="G18" s="330">
        <v>3.6282498037632447</v>
      </c>
      <c r="H18" s="330">
        <f t="shared" si="1"/>
        <v>8.458131208344092</v>
      </c>
      <c r="I18" s="331"/>
      <c r="J18" s="330">
        <v>5.8824126411413591</v>
      </c>
      <c r="K18" s="330">
        <v>4.3914857404654635</v>
      </c>
      <c r="L18" s="330">
        <f t="shared" si="2"/>
        <v>10.273898381606823</v>
      </c>
      <c r="M18" s="236"/>
      <c r="N18" s="328">
        <f t="shared" si="3"/>
        <v>4.6745865314913981</v>
      </c>
      <c r="O18" s="328">
        <f t="shared" si="4"/>
        <v>1.3229754084804535</v>
      </c>
      <c r="P18" s="327"/>
      <c r="Q18" s="328">
        <f t="shared" si="5"/>
        <v>-0.85344322473041023</v>
      </c>
      <c r="R18" s="328">
        <f t="shared" si="6"/>
        <v>1.2809158244525332</v>
      </c>
      <c r="S18" s="327"/>
      <c r="T18" s="328">
        <f t="shared" si="7"/>
        <v>2.0804536625404602</v>
      </c>
      <c r="U18" s="328">
        <f t="shared" si="8"/>
        <v>1.3049632158734115</v>
      </c>
    </row>
    <row r="19" spans="1:21" x14ac:dyDescent="0.2">
      <c r="A19" s="329" t="str">
        <f>name!D14</f>
        <v>35 Business and public service associate professionals</v>
      </c>
      <c r="B19" s="330">
        <v>9.7366589649326105</v>
      </c>
      <c r="C19" s="330">
        <v>11.867698073224721</v>
      </c>
      <c r="D19" s="330">
        <f t="shared" si="0"/>
        <v>21.604357038157332</v>
      </c>
      <c r="E19" s="331"/>
      <c r="F19" s="330">
        <v>11.727973191747099</v>
      </c>
      <c r="G19" s="330">
        <v>12.911502005788467</v>
      </c>
      <c r="H19" s="330">
        <f t="shared" si="1"/>
        <v>24.639475197535567</v>
      </c>
      <c r="I19" s="331"/>
      <c r="J19" s="330">
        <v>12.951728180552704</v>
      </c>
      <c r="K19" s="330">
        <v>12.003532720072418</v>
      </c>
      <c r="L19" s="330">
        <f t="shared" si="2"/>
        <v>24.95526090062512</v>
      </c>
      <c r="M19" s="236"/>
      <c r="N19" s="328">
        <f t="shared" si="3"/>
        <v>3.7916942326907233</v>
      </c>
      <c r="O19" s="328">
        <f t="shared" si="4"/>
        <v>0.66387642257088597</v>
      </c>
      <c r="P19" s="327"/>
      <c r="Q19" s="328">
        <f t="shared" si="5"/>
        <v>1.7002582253925924</v>
      </c>
      <c r="R19" s="328">
        <f t="shared" si="6"/>
        <v>-0.48493731483900682</v>
      </c>
      <c r="S19" s="327"/>
      <c r="T19" s="328">
        <f t="shared" si="7"/>
        <v>2.6639622358531234</v>
      </c>
      <c r="U19" s="328">
        <f t="shared" si="8"/>
        <v>8.4934836377792422E-2</v>
      </c>
    </row>
    <row r="20" spans="1:21" x14ac:dyDescent="0.2">
      <c r="A20" s="329" t="str">
        <f>name!D15</f>
        <v>41 Administrative occupations</v>
      </c>
      <c r="B20" s="330">
        <v>23.600547786561854</v>
      </c>
      <c r="C20" s="330">
        <v>8.3713194316834549</v>
      </c>
      <c r="D20" s="330">
        <f t="shared" si="0"/>
        <v>31.971867218245308</v>
      </c>
      <c r="E20" s="331"/>
      <c r="F20" s="330">
        <v>24.333894532954012</v>
      </c>
      <c r="G20" s="330">
        <v>9.108021714922776</v>
      </c>
      <c r="H20" s="330">
        <f t="shared" si="1"/>
        <v>33.44191624787679</v>
      </c>
      <c r="I20" s="331"/>
      <c r="J20" s="330">
        <v>19.705086307570081</v>
      </c>
      <c r="K20" s="330">
        <v>8.8610384616235294</v>
      </c>
      <c r="L20" s="330">
        <f t="shared" si="2"/>
        <v>28.56612476919361</v>
      </c>
      <c r="M20" s="236"/>
      <c r="N20" s="328">
        <f t="shared" si="3"/>
        <v>0.61388242517601554</v>
      </c>
      <c r="O20" s="328">
        <f t="shared" si="4"/>
        <v>-1.3967761144607405</v>
      </c>
      <c r="P20" s="327"/>
      <c r="Q20" s="328">
        <f t="shared" si="5"/>
        <v>1.7011886105236629</v>
      </c>
      <c r="R20" s="328">
        <f t="shared" si="6"/>
        <v>-0.18310926173461528</v>
      </c>
      <c r="S20" s="327"/>
      <c r="T20" s="328">
        <f t="shared" si="7"/>
        <v>0.90312829335457145</v>
      </c>
      <c r="U20" s="328">
        <f t="shared" si="8"/>
        <v>-1.0450907336333692</v>
      </c>
    </row>
    <row r="21" spans="1:21" x14ac:dyDescent="0.2">
      <c r="A21" s="329" t="str">
        <f>name!D16</f>
        <v>42 Secretarial and related occupations</v>
      </c>
      <c r="B21" s="330">
        <v>7.2678217317044558</v>
      </c>
      <c r="C21" s="330">
        <v>0.85620592902382631</v>
      </c>
      <c r="D21" s="330">
        <f t="shared" si="0"/>
        <v>8.1240276607282826</v>
      </c>
      <c r="E21" s="331"/>
      <c r="F21" s="330">
        <v>6.8822140517023254</v>
      </c>
      <c r="G21" s="330">
        <v>0.60489236112676881</v>
      </c>
      <c r="H21" s="330">
        <f t="shared" si="1"/>
        <v>7.4871064128290943</v>
      </c>
      <c r="I21" s="331"/>
      <c r="J21" s="330">
        <v>5.9200574705334086</v>
      </c>
      <c r="K21" s="330">
        <v>1.0648763361247817</v>
      </c>
      <c r="L21" s="330">
        <f t="shared" si="2"/>
        <v>6.9849338066581907</v>
      </c>
      <c r="M21" s="236"/>
      <c r="N21" s="328">
        <f t="shared" si="3"/>
        <v>-1.0844017571684739</v>
      </c>
      <c r="O21" s="328">
        <f t="shared" si="4"/>
        <v>-0.99893881664124828</v>
      </c>
      <c r="P21" s="327"/>
      <c r="Q21" s="328">
        <f t="shared" si="5"/>
        <v>-6.7132476802080898</v>
      </c>
      <c r="R21" s="328">
        <f t="shared" si="6"/>
        <v>3.8424051274443372</v>
      </c>
      <c r="S21" s="327"/>
      <c r="T21" s="328">
        <f t="shared" si="7"/>
        <v>-1.6196139416329025</v>
      </c>
      <c r="U21" s="328">
        <f t="shared" si="8"/>
        <v>-0.46177638580481295</v>
      </c>
    </row>
    <row r="22" spans="1:21" x14ac:dyDescent="0.2">
      <c r="A22" s="329" t="str">
        <f>name!D17</f>
        <v>51 Skilled agricultural and related trades</v>
      </c>
      <c r="B22" s="330">
        <v>0.53003970822510349</v>
      </c>
      <c r="C22" s="330">
        <v>4.7082499176227701</v>
      </c>
      <c r="D22" s="330">
        <f t="shared" si="0"/>
        <v>5.2382896258478739</v>
      </c>
      <c r="E22" s="331"/>
      <c r="F22" s="330">
        <v>0.73753180953599862</v>
      </c>
      <c r="G22" s="330">
        <v>5.0864410495961145</v>
      </c>
      <c r="H22" s="330">
        <f t="shared" si="1"/>
        <v>5.8239728591321134</v>
      </c>
      <c r="I22" s="331"/>
      <c r="J22" s="330">
        <v>1.0045962299618265</v>
      </c>
      <c r="K22" s="330">
        <v>5.4175344991765426</v>
      </c>
      <c r="L22" s="330">
        <f t="shared" si="2"/>
        <v>6.4221307291383694</v>
      </c>
      <c r="M22" s="236"/>
      <c r="N22" s="328">
        <f t="shared" si="3"/>
        <v>6.8303054079718484</v>
      </c>
      <c r="O22" s="328">
        <f t="shared" si="4"/>
        <v>2.0815805886701844</v>
      </c>
      <c r="P22" s="327"/>
      <c r="Q22" s="328">
        <f t="shared" si="5"/>
        <v>1.5572428005300676</v>
      </c>
      <c r="R22" s="328">
        <f t="shared" si="6"/>
        <v>0.42130126168071769</v>
      </c>
      <c r="S22" s="327"/>
      <c r="T22" s="328">
        <f t="shared" si="7"/>
        <v>2.1423785982464194</v>
      </c>
      <c r="U22" s="328">
        <f t="shared" si="8"/>
        <v>0.65391072932878824</v>
      </c>
    </row>
    <row r="23" spans="1:21" x14ac:dyDescent="0.2">
      <c r="A23" s="329" t="str">
        <f>name!D18</f>
        <v>52 Skilled metal, electrical and electronic trades</v>
      </c>
      <c r="B23" s="330">
        <v>0.28817691084425329</v>
      </c>
      <c r="C23" s="330">
        <v>15.552194378855534</v>
      </c>
      <c r="D23" s="330">
        <f t="shared" si="0"/>
        <v>15.840371289699787</v>
      </c>
      <c r="E23" s="331"/>
      <c r="F23" s="330">
        <v>0.38943379683851181</v>
      </c>
      <c r="G23" s="330">
        <v>13.634229693636376</v>
      </c>
      <c r="H23" s="330">
        <f t="shared" si="1"/>
        <v>14.023663490474888</v>
      </c>
      <c r="I23" s="331"/>
      <c r="J23" s="330">
        <v>1.211656258621745</v>
      </c>
      <c r="K23" s="330">
        <v>12.443055244938593</v>
      </c>
      <c r="L23" s="330">
        <f t="shared" si="2"/>
        <v>13.654711503560339</v>
      </c>
      <c r="M23" s="236"/>
      <c r="N23" s="328">
        <f t="shared" si="3"/>
        <v>6.2074279270025734</v>
      </c>
      <c r="O23" s="328">
        <f t="shared" si="4"/>
        <v>7.8606548655725028</v>
      </c>
      <c r="P23" s="327"/>
      <c r="Q23" s="328">
        <f t="shared" si="5"/>
        <v>-2.5980198313169112</v>
      </c>
      <c r="R23" s="328">
        <f t="shared" si="6"/>
        <v>-0.60761891289089487</v>
      </c>
      <c r="S23" s="327"/>
      <c r="T23" s="328">
        <f t="shared" si="7"/>
        <v>-2.4068749205084505</v>
      </c>
      <c r="U23" s="328">
        <f t="shared" si="8"/>
        <v>-0.17758562912359999</v>
      </c>
    </row>
    <row r="24" spans="1:21" x14ac:dyDescent="0.2">
      <c r="A24" s="329" t="str">
        <f>name!D19</f>
        <v>53 Skilled construction and building trades</v>
      </c>
      <c r="B24" s="330">
        <v>0.19999066577481317</v>
      </c>
      <c r="C24" s="330">
        <v>14.606100654434119</v>
      </c>
      <c r="D24" s="330">
        <f t="shared" si="0"/>
        <v>14.806091320208932</v>
      </c>
      <c r="E24" s="331"/>
      <c r="F24" s="330">
        <v>0.30701919969733082</v>
      </c>
      <c r="G24" s="330">
        <v>12.607459517210682</v>
      </c>
      <c r="H24" s="330">
        <f t="shared" si="1"/>
        <v>12.914478716908013</v>
      </c>
      <c r="I24" s="331"/>
      <c r="J24" s="330">
        <v>0.42689224936356729</v>
      </c>
      <c r="K24" s="330">
        <v>14.234399720087261</v>
      </c>
      <c r="L24" s="330">
        <f t="shared" si="2"/>
        <v>14.661291969450827</v>
      </c>
      <c r="M24" s="236"/>
      <c r="N24" s="328">
        <f t="shared" si="3"/>
        <v>8.9509852178790936</v>
      </c>
      <c r="O24" s="328">
        <f t="shared" si="4"/>
        <v>2.2217980133499626</v>
      </c>
      <c r="P24" s="327"/>
      <c r="Q24" s="328">
        <f t="shared" si="5"/>
        <v>-2.900127726659596</v>
      </c>
      <c r="R24" s="328">
        <f t="shared" si="6"/>
        <v>0.81243506420836109</v>
      </c>
      <c r="S24" s="327"/>
      <c r="T24" s="328">
        <f t="shared" si="7"/>
        <v>-2.6967622824190296</v>
      </c>
      <c r="U24" s="328">
        <f t="shared" si="8"/>
        <v>0.84933158289550725</v>
      </c>
    </row>
    <row r="25" spans="1:21" x14ac:dyDescent="0.2">
      <c r="A25" s="329" t="str">
        <f>name!D20</f>
        <v>54 Textiles, printing and other skilled trades</v>
      </c>
      <c r="B25" s="330">
        <v>3.2931216452196823</v>
      </c>
      <c r="C25" s="330">
        <v>4.8469534416402267</v>
      </c>
      <c r="D25" s="330">
        <f t="shared" si="0"/>
        <v>8.140075086859909</v>
      </c>
      <c r="E25" s="331"/>
      <c r="F25" s="330">
        <v>3.5049217471292518</v>
      </c>
      <c r="G25" s="330">
        <v>4.0895143387575699</v>
      </c>
      <c r="H25" s="330">
        <f t="shared" si="1"/>
        <v>7.5944360858868212</v>
      </c>
      <c r="I25" s="331"/>
      <c r="J25" s="330">
        <v>3.5579029860966318</v>
      </c>
      <c r="K25" s="330">
        <v>3.7794045594463856</v>
      </c>
      <c r="L25" s="330">
        <f t="shared" si="2"/>
        <v>7.3373075455430179</v>
      </c>
      <c r="M25" s="236"/>
      <c r="N25" s="328">
        <f t="shared" si="3"/>
        <v>1.2544480287778104</v>
      </c>
      <c r="O25" s="328">
        <f t="shared" si="4"/>
        <v>0.10007089279608916</v>
      </c>
      <c r="P25" s="327"/>
      <c r="Q25" s="328">
        <f t="shared" si="5"/>
        <v>-3.3413828841166948</v>
      </c>
      <c r="R25" s="328">
        <f t="shared" si="6"/>
        <v>-0.52435209088913526</v>
      </c>
      <c r="S25" s="327"/>
      <c r="T25" s="328">
        <f t="shared" si="7"/>
        <v>-1.3780866197681374</v>
      </c>
      <c r="U25" s="328">
        <f t="shared" si="8"/>
        <v>-0.22936275603231415</v>
      </c>
    </row>
    <row r="26" spans="1:21" x14ac:dyDescent="0.2">
      <c r="A26" s="329" t="str">
        <f>name!D21</f>
        <v>61 Caring personal service occupations</v>
      </c>
      <c r="B26" s="330">
        <v>27.363268902827631</v>
      </c>
      <c r="C26" s="330">
        <v>3.0726379034030882</v>
      </c>
      <c r="D26" s="330">
        <f t="shared" si="0"/>
        <v>30.435906806230719</v>
      </c>
      <c r="E26" s="331"/>
      <c r="F26" s="330">
        <v>26.837233526758311</v>
      </c>
      <c r="G26" s="330">
        <v>2.9774525847633826</v>
      </c>
      <c r="H26" s="330">
        <f t="shared" si="1"/>
        <v>29.814686111521695</v>
      </c>
      <c r="I26" s="331"/>
      <c r="J26" s="330">
        <v>31.592236768044927</v>
      </c>
      <c r="K26" s="330">
        <v>4.4878145451609983</v>
      </c>
      <c r="L26" s="330">
        <f t="shared" si="2"/>
        <v>36.080051313205928</v>
      </c>
      <c r="M26" s="236"/>
      <c r="N26" s="328">
        <f t="shared" si="3"/>
        <v>-0.38747395573693888</v>
      </c>
      <c r="O26" s="328">
        <f t="shared" si="4"/>
        <v>1.09340906047386</v>
      </c>
      <c r="P26" s="327"/>
      <c r="Q26" s="328">
        <f t="shared" si="5"/>
        <v>-0.62739057401905995</v>
      </c>
      <c r="R26" s="328">
        <f t="shared" si="6"/>
        <v>2.7730715852759991</v>
      </c>
      <c r="S26" s="327"/>
      <c r="T26" s="328">
        <f t="shared" si="7"/>
        <v>-0.41158987154519266</v>
      </c>
      <c r="U26" s="328">
        <f t="shared" si="8"/>
        <v>1.2797126125649871</v>
      </c>
    </row>
    <row r="27" spans="1:21" x14ac:dyDescent="0.2">
      <c r="A27" s="329" t="str">
        <f>name!D22</f>
        <v>62 Leisure, travel and related personal service occupations</v>
      </c>
      <c r="B27" s="330">
        <v>6.0416051965814432</v>
      </c>
      <c r="C27" s="330">
        <v>2.115781892507405</v>
      </c>
      <c r="D27" s="330">
        <f t="shared" si="0"/>
        <v>8.1573870890888482</v>
      </c>
      <c r="E27" s="331"/>
      <c r="F27" s="330">
        <v>5.7720368669209856</v>
      </c>
      <c r="G27" s="330">
        <v>2.5151370878634332</v>
      </c>
      <c r="H27" s="330">
        <f t="shared" si="1"/>
        <v>8.2871739547844179</v>
      </c>
      <c r="I27" s="331"/>
      <c r="J27" s="330">
        <v>6.6995448263438355</v>
      </c>
      <c r="K27" s="330">
        <v>3.0806264682708995</v>
      </c>
      <c r="L27" s="330">
        <f t="shared" si="2"/>
        <v>9.7801712946147354</v>
      </c>
      <c r="M27" s="236"/>
      <c r="N27" s="328">
        <f t="shared" si="3"/>
        <v>-0.90873996322853312</v>
      </c>
      <c r="O27" s="328">
        <f t="shared" si="4"/>
        <v>0.99838129831597566</v>
      </c>
      <c r="P27" s="327"/>
      <c r="Q27" s="328">
        <f t="shared" si="5"/>
        <v>3.5185435466127624</v>
      </c>
      <c r="R27" s="328">
        <f t="shared" si="6"/>
        <v>1.3612191286323849</v>
      </c>
      <c r="S27" s="327"/>
      <c r="T27" s="328">
        <f t="shared" si="7"/>
        <v>0.31620096200621894</v>
      </c>
      <c r="U27" s="328">
        <f t="shared" si="8"/>
        <v>1.110440025069015</v>
      </c>
    </row>
    <row r="28" spans="1:21" x14ac:dyDescent="0.2">
      <c r="A28" s="329" t="str">
        <f>name!D23</f>
        <v>63 Community and civil enforcement occupations</v>
      </c>
      <c r="B28" s="330">
        <v>7.4866906700157859E-2</v>
      </c>
      <c r="C28" s="330">
        <v>0.25213150791538502</v>
      </c>
      <c r="D28" s="330">
        <f t="shared" si="0"/>
        <v>0.32699841461554291</v>
      </c>
      <c r="E28" s="331"/>
      <c r="F28" s="330">
        <v>7.9334945321871284E-2</v>
      </c>
      <c r="G28" s="330">
        <v>0.28139762895004672</v>
      </c>
      <c r="H28" s="330">
        <f t="shared" si="1"/>
        <v>0.36073257427191802</v>
      </c>
      <c r="I28" s="331"/>
      <c r="J28" s="330">
        <v>9.3286096354405143E-2</v>
      </c>
      <c r="K28" s="330">
        <v>0.18983255141747454</v>
      </c>
      <c r="L28" s="330">
        <f>SUM(J28:K28)</f>
        <v>0.28311864777187967</v>
      </c>
      <c r="M28" s="236"/>
      <c r="N28" s="328">
        <f t="shared" si="3"/>
        <v>1.1660812165767309</v>
      </c>
      <c r="O28" s="328">
        <f t="shared" si="4"/>
        <v>1.0858016459261544</v>
      </c>
      <c r="P28" s="327"/>
      <c r="Q28" s="328">
        <f t="shared" si="5"/>
        <v>2.220655718460729</v>
      </c>
      <c r="R28" s="328">
        <f t="shared" si="6"/>
        <v>-2.590043350099458</v>
      </c>
      <c r="S28" s="327"/>
      <c r="T28" s="328">
        <f t="shared" si="7"/>
        <v>1.9830374483756907</v>
      </c>
      <c r="U28" s="328">
        <f t="shared" si="8"/>
        <v>-1.6021654552157538</v>
      </c>
    </row>
    <row r="29" spans="1:21" x14ac:dyDescent="0.2">
      <c r="A29" s="329" t="str">
        <f>name!D24</f>
        <v>71 Sales occupations</v>
      </c>
      <c r="B29" s="330">
        <v>18.062514596729077</v>
      </c>
      <c r="C29" s="330">
        <v>10.732469038951185</v>
      </c>
      <c r="D29" s="330">
        <f t="shared" si="0"/>
        <v>28.794983635680261</v>
      </c>
      <c r="E29" s="331"/>
      <c r="F29" s="330">
        <v>17.019965032750484</v>
      </c>
      <c r="G29" s="330">
        <v>10.653827498549349</v>
      </c>
      <c r="H29" s="330">
        <f t="shared" si="1"/>
        <v>27.673792531299831</v>
      </c>
      <c r="I29" s="331"/>
      <c r="J29" s="330">
        <v>14.608460275782059</v>
      </c>
      <c r="K29" s="330">
        <v>9.9676942325044848</v>
      </c>
      <c r="L29" s="330">
        <f t="shared" si="2"/>
        <v>24.576154508286542</v>
      </c>
      <c r="M29" s="236"/>
      <c r="N29" s="328">
        <f t="shared" si="3"/>
        <v>-1.1819930306798732</v>
      </c>
      <c r="O29" s="328">
        <f t="shared" si="4"/>
        <v>-1.0134050059748878</v>
      </c>
      <c r="P29" s="327"/>
      <c r="Q29" s="328">
        <f t="shared" si="5"/>
        <v>-0.14698026191564129</v>
      </c>
      <c r="R29" s="328">
        <f t="shared" si="6"/>
        <v>-0.44281620147577083</v>
      </c>
      <c r="S29" s="327"/>
      <c r="T29" s="328">
        <f t="shared" si="7"/>
        <v>-0.79116062491532135</v>
      </c>
      <c r="U29" s="328">
        <f t="shared" si="8"/>
        <v>-0.7882714063816687</v>
      </c>
    </row>
    <row r="30" spans="1:21" x14ac:dyDescent="0.2">
      <c r="A30" s="329" t="str">
        <f>name!D25</f>
        <v>72 Customer service occupations</v>
      </c>
      <c r="B30" s="330">
        <v>3.4198545930379209</v>
      </c>
      <c r="C30" s="330">
        <v>2.1449386196743006</v>
      </c>
      <c r="D30" s="330">
        <f t="shared" si="0"/>
        <v>5.564793212712221</v>
      </c>
      <c r="E30" s="331"/>
      <c r="F30" s="330">
        <v>4.0966755898600571</v>
      </c>
      <c r="G30" s="330">
        <v>2.315429780524787</v>
      </c>
      <c r="H30" s="330">
        <f t="shared" si="1"/>
        <v>6.4121053703848441</v>
      </c>
      <c r="I30" s="331"/>
      <c r="J30" s="330">
        <v>5.647408444107306</v>
      </c>
      <c r="K30" s="330">
        <v>3.7883947168244547</v>
      </c>
      <c r="L30" s="330">
        <f t="shared" si="2"/>
        <v>9.4358031609317603</v>
      </c>
      <c r="M30" s="236"/>
      <c r="N30" s="328">
        <f t="shared" si="3"/>
        <v>3.6775645122597789</v>
      </c>
      <c r="O30" s="328">
        <f t="shared" si="4"/>
        <v>2.1632048664241621</v>
      </c>
      <c r="P30" s="327"/>
      <c r="Q30" s="328">
        <f t="shared" si="5"/>
        <v>1.5414472914546229</v>
      </c>
      <c r="R30" s="328">
        <f t="shared" si="6"/>
        <v>3.3367758291815486</v>
      </c>
      <c r="S30" s="327"/>
      <c r="T30" s="328">
        <f t="shared" si="7"/>
        <v>2.8751126971945151</v>
      </c>
      <c r="U30" s="328">
        <f t="shared" si="8"/>
        <v>2.6089432228602494</v>
      </c>
    </row>
    <row r="31" spans="1:21" x14ac:dyDescent="0.2">
      <c r="A31" s="329" t="str">
        <f>name!D26</f>
        <v>81 Process, plant and machine operatives</v>
      </c>
      <c r="B31" s="330">
        <v>1.9766690874383976</v>
      </c>
      <c r="C31" s="330">
        <v>7.6480356883799452</v>
      </c>
      <c r="D31" s="330">
        <f t="shared" si="0"/>
        <v>9.6247047758183424</v>
      </c>
      <c r="E31" s="331"/>
      <c r="F31" s="330">
        <v>1.8352403487495266</v>
      </c>
      <c r="G31" s="330">
        <v>6.3354163741357521</v>
      </c>
      <c r="H31" s="330">
        <f t="shared" si="1"/>
        <v>8.170656722885278</v>
      </c>
      <c r="I31" s="331"/>
      <c r="J31" s="330">
        <v>2.6708475346658163</v>
      </c>
      <c r="K31" s="330">
        <v>7.3481065765900357</v>
      </c>
      <c r="L31" s="330">
        <f t="shared" si="2"/>
        <v>10.018954111255852</v>
      </c>
      <c r="M31" s="236"/>
      <c r="N31" s="328">
        <f t="shared" si="3"/>
        <v>-1.4737857961339862</v>
      </c>
      <c r="O31" s="328">
        <f t="shared" si="4"/>
        <v>2.5330185766647473</v>
      </c>
      <c r="P31" s="327"/>
      <c r="Q31" s="328">
        <f t="shared" si="5"/>
        <v>-3.6958391450467643</v>
      </c>
      <c r="R31" s="328">
        <f t="shared" si="6"/>
        <v>0.99348349504306821</v>
      </c>
      <c r="S31" s="327"/>
      <c r="T31" s="328">
        <f t="shared" si="7"/>
        <v>-3.2226090775044347</v>
      </c>
      <c r="U31" s="328">
        <f t="shared" si="8"/>
        <v>1.3688131069893084</v>
      </c>
    </row>
    <row r="32" spans="1:21" x14ac:dyDescent="0.2">
      <c r="A32" s="329" t="str">
        <f>name!D27</f>
        <v>82 Transport and mobile machine drivers and operatives</v>
      </c>
      <c r="B32" s="330">
        <v>0.82860307556065871</v>
      </c>
      <c r="C32" s="330">
        <v>9.3933170923708662</v>
      </c>
      <c r="D32" s="330">
        <f t="shared" si="0"/>
        <v>10.221920167931525</v>
      </c>
      <c r="E32" s="331"/>
      <c r="F32" s="330">
        <v>0.87550303030782051</v>
      </c>
      <c r="G32" s="330">
        <v>8.8625559316549989</v>
      </c>
      <c r="H32" s="330">
        <f t="shared" si="1"/>
        <v>9.7380589619628193</v>
      </c>
      <c r="I32" s="331"/>
      <c r="J32" s="330">
        <v>1.3928588123637835</v>
      </c>
      <c r="K32" s="330">
        <v>9.3538467542328778</v>
      </c>
      <c r="L32" s="330">
        <f t="shared" si="2"/>
        <v>10.746705566596662</v>
      </c>
      <c r="M32" s="236"/>
      <c r="N32" s="328">
        <f t="shared" si="3"/>
        <v>1.1072323737262524</v>
      </c>
      <c r="O32" s="328">
        <f t="shared" si="4"/>
        <v>3.1438400498983388</v>
      </c>
      <c r="P32" s="327"/>
      <c r="Q32" s="328">
        <f t="shared" si="5"/>
        <v>-1.1565259420368457</v>
      </c>
      <c r="R32" s="328">
        <f t="shared" si="6"/>
        <v>0.36033079191719608</v>
      </c>
      <c r="S32" s="327"/>
      <c r="T32" s="328">
        <f t="shared" si="7"/>
        <v>-0.9651648538711477</v>
      </c>
      <c r="U32" s="328">
        <f t="shared" si="8"/>
        <v>0.65921288017780633</v>
      </c>
    </row>
    <row r="33" spans="1:21" x14ac:dyDescent="0.2">
      <c r="A33" s="329" t="str">
        <f>name!D28</f>
        <v>91 Elementary trades and related occupations</v>
      </c>
      <c r="B33" s="330">
        <v>1.6508292778852243</v>
      </c>
      <c r="C33" s="330">
        <v>4.9127286675031554</v>
      </c>
      <c r="D33" s="330">
        <f t="shared" si="0"/>
        <v>6.5635579453883794</v>
      </c>
      <c r="E33" s="331"/>
      <c r="F33" s="330">
        <v>1.2993321659454042</v>
      </c>
      <c r="G33" s="330">
        <v>4.0385876803774332</v>
      </c>
      <c r="H33" s="330">
        <f t="shared" si="1"/>
        <v>5.337919846322837</v>
      </c>
      <c r="I33" s="331"/>
      <c r="J33" s="330">
        <v>1.220688373838527</v>
      </c>
      <c r="K33" s="330">
        <v>3.5901517869407038</v>
      </c>
      <c r="L33" s="330">
        <f t="shared" si="2"/>
        <v>4.8108401607792306</v>
      </c>
      <c r="M33" s="236"/>
      <c r="N33" s="328">
        <f t="shared" si="3"/>
        <v>-4.6757042418185568</v>
      </c>
      <c r="O33" s="328">
        <f t="shared" si="4"/>
        <v>-0.41537142652821046</v>
      </c>
      <c r="P33" s="327"/>
      <c r="Q33" s="328">
        <f t="shared" si="5"/>
        <v>-3.8429020921049495</v>
      </c>
      <c r="R33" s="328">
        <f t="shared" si="6"/>
        <v>-0.78159992924736743</v>
      </c>
      <c r="S33" s="327"/>
      <c r="T33" s="328">
        <f t="shared" si="7"/>
        <v>-4.0496540571163138</v>
      </c>
      <c r="U33" s="328">
        <f t="shared" si="8"/>
        <v>-0.6906989455317869</v>
      </c>
    </row>
    <row r="34" spans="1:21" x14ac:dyDescent="0.2">
      <c r="A34" s="329" t="str">
        <f>name!D29</f>
        <v>92 Elementary administration and service occupations</v>
      </c>
      <c r="B34" s="330">
        <v>17.972122741782705</v>
      </c>
      <c r="C34" s="330">
        <v>17.207302663843649</v>
      </c>
      <c r="D34" s="330">
        <f t="shared" ref="D34" si="9">SUM(B34:C34)</f>
        <v>35.179425405626354</v>
      </c>
      <c r="E34" s="331"/>
      <c r="F34" s="330">
        <v>17.827788425761394</v>
      </c>
      <c r="G34" s="330">
        <v>16.291454658321591</v>
      </c>
      <c r="H34" s="330">
        <f t="shared" ref="H34" si="10">SUM(F34:G34)</f>
        <v>34.119243084082981</v>
      </c>
      <c r="I34" s="331"/>
      <c r="J34" s="330">
        <v>17.871760101980936</v>
      </c>
      <c r="K34" s="330">
        <v>16.81828740059964</v>
      </c>
      <c r="L34" s="330">
        <f t="shared" ref="L34" si="11">SUM(J34:K34)</f>
        <v>34.690047502580576</v>
      </c>
      <c r="M34" s="236"/>
      <c r="N34" s="328">
        <f t="shared" si="3"/>
        <v>-0.16113869811456016</v>
      </c>
      <c r="O34" s="328">
        <f t="shared" si="4"/>
        <v>1.6424226141675824E-2</v>
      </c>
      <c r="P34" s="327"/>
      <c r="Q34" s="328">
        <f t="shared" si="5"/>
        <v>-1.0879020918717952</v>
      </c>
      <c r="R34" s="328">
        <f t="shared" si="6"/>
        <v>0.21239934104553271</v>
      </c>
      <c r="S34" s="327"/>
      <c r="T34" s="328">
        <f t="shared" si="7"/>
        <v>-0.61012846567501944</v>
      </c>
      <c r="U34" s="328">
        <f t="shared" si="8"/>
        <v>0.11066980645229041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181.80312786106072</v>
      </c>
      <c r="C36" s="333">
        <f t="shared" ref="C36:D36" si="12">SUM(C9:C34)</f>
        <v>195.55387213893914</v>
      </c>
      <c r="D36" s="333">
        <f t="shared" si="12"/>
        <v>377.35699999999974</v>
      </c>
      <c r="E36" s="333"/>
      <c r="F36" s="333">
        <f>SUM(F9:F34)</f>
        <v>199.24521259855635</v>
      </c>
      <c r="G36" s="333">
        <f t="shared" ref="G36:H36" si="13">SUM(G9:G34)</f>
        <v>200.45178740144351</v>
      </c>
      <c r="H36" s="333">
        <f t="shared" si="13"/>
        <v>399.69699999999983</v>
      </c>
      <c r="I36" s="333"/>
      <c r="J36" s="333">
        <f>SUM(J9:J34)</f>
        <v>220.85124407236901</v>
      </c>
      <c r="K36" s="333">
        <f t="shared" ref="K36:L36" si="14">SUM(K9:K34)</f>
        <v>217.83475592763094</v>
      </c>
      <c r="L36" s="333">
        <f t="shared" si="14"/>
        <v>438.68599999999981</v>
      </c>
      <c r="M36" s="258"/>
      <c r="N36" s="334">
        <f t="shared" si="3"/>
        <v>1.8491265442048377</v>
      </c>
      <c r="O36" s="334">
        <f>IF(F36&gt;0,(EXP(LN(J36/F36)/($J$6-$F$6))-1)*100,0)</f>
        <v>0.68871467868865111</v>
      </c>
      <c r="P36" s="335"/>
      <c r="Q36" s="334">
        <f t="shared" ref="Q36" si="15">IF(C36&gt;0,(EXP(LN(G36/C36)/($F$6-$B$6))-1)*100,0)</f>
        <v>0.4959830180805147</v>
      </c>
      <c r="R36" s="334">
        <f t="shared" ref="R36" si="16">IF(G36&gt;0,(EXP(LN(K36/G36)/($J$6-$F$6))-1)*100,0)</f>
        <v>0.55595987954835113</v>
      </c>
      <c r="S36" s="335"/>
      <c r="T36" s="334">
        <f t="shared" ref="T36" si="17">IF(D36&gt;0,(EXP(LN(H36/D36)/($F$6-$B$6))-1)*100,0)</f>
        <v>1.1569428294504469</v>
      </c>
      <c r="U36" s="334">
        <f t="shared" ref="U36" si="18">IF(H36&gt;0,(EXP(LN(L36/H36)/($J$6-$F$6))-1)*100,0)</f>
        <v>0.62244341201385112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Dorset</v>
      </c>
      <c r="Q1" s="19" t="str">
        <f>CONCATENATE("Occupation Table 5.1  Males: Employment Change by Status (SOC 2020), ",B$5,"-",L$5,", ",Info!B5)</f>
        <v>Occupation Table 5.1  Males: Employment Change by Status (SOC 2020), 2015-2035, Dorset</v>
      </c>
      <c r="AG1" s="19" t="str">
        <f>CONCATENATE("Occupation Table 5.2  Females: Employment Change by Status (SOC 2020), ",R$5,"-",AB$5,", ",Info!B5)</f>
        <v>Occupation Table 5.2  Females: Employment Change by Status (SOC 2020), 2015-2035, Dorset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25.53437769345409</v>
      </c>
      <c r="C8" s="11">
        <v>3.672937669795187</v>
      </c>
      <c r="D8" s="11">
        <v>9.0785813634393371</v>
      </c>
      <c r="E8" s="11">
        <f>SUM(B8:D8)</f>
        <v>38.285896726688613</v>
      </c>
      <c r="F8" s="11"/>
      <c r="G8" s="11">
        <v>29.947306012885385</v>
      </c>
      <c r="H8" s="11">
        <v>5.7529042617313966</v>
      </c>
      <c r="I8" s="11">
        <v>10.657208627288204</v>
      </c>
      <c r="J8" s="11">
        <f>SUM(G8:I8)</f>
        <v>46.357418901904985</v>
      </c>
      <c r="K8" s="11"/>
      <c r="L8" s="11">
        <v>34.005531565190161</v>
      </c>
      <c r="M8" s="11">
        <v>7.4562039214705003</v>
      </c>
      <c r="N8" s="11">
        <v>12.270307540904174</v>
      </c>
      <c r="O8" s="11">
        <f>SUM(L8:N8)</f>
        <v>53.732043027564828</v>
      </c>
      <c r="Q8" s="10" t="str">
        <f>name!E4</f>
        <v>Managers, directors and senior officials</v>
      </c>
      <c r="R8" s="11">
        <v>19.171036213483323</v>
      </c>
      <c r="S8" s="11">
        <v>1.2793941455639408</v>
      </c>
      <c r="T8" s="11">
        <v>5.440741542439171</v>
      </c>
      <c r="U8" s="11">
        <f>SUM(R8:T8)</f>
        <v>25.891171901486434</v>
      </c>
      <c r="V8" s="11"/>
      <c r="W8" s="11">
        <v>21.869212374576012</v>
      </c>
      <c r="X8" s="11">
        <v>2.045302167239027</v>
      </c>
      <c r="Y8" s="11">
        <v>5.5302319364404227</v>
      </c>
      <c r="Z8" s="11">
        <f>SUM(W8:Y8)</f>
        <v>29.44474647825546</v>
      </c>
      <c r="AA8" s="11"/>
      <c r="AB8" s="11">
        <v>23.542382367227962</v>
      </c>
      <c r="AC8" s="11">
        <v>2.8840246424025766</v>
      </c>
      <c r="AD8" s="11">
        <v>6.810719188384013</v>
      </c>
      <c r="AE8" s="11">
        <f>SUM(AB8:AD8)</f>
        <v>33.23712619801455</v>
      </c>
      <c r="AG8" s="10" t="str">
        <f>name!E4</f>
        <v>Managers, directors and senior officials</v>
      </c>
      <c r="AH8" s="11">
        <v>6.3633414799707477</v>
      </c>
      <c r="AI8" s="11">
        <v>2.3935435242312471</v>
      </c>
      <c r="AJ8" s="11">
        <v>3.6378398210001639</v>
      </c>
      <c r="AK8" s="11">
        <f>SUM(AH8:AJ8)</f>
        <v>12.394724825202157</v>
      </c>
      <c r="AL8" s="11"/>
      <c r="AM8" s="11">
        <v>8.0780936383093618</v>
      </c>
      <c r="AN8" s="11">
        <v>3.7076020944923709</v>
      </c>
      <c r="AO8" s="11">
        <v>5.1269766908477781</v>
      </c>
      <c r="AP8" s="11">
        <f>SUM(AM8:AO8)</f>
        <v>16.912672423649511</v>
      </c>
      <c r="AQ8" s="11"/>
      <c r="AR8" s="11">
        <v>10.463149197962194</v>
      </c>
      <c r="AS8" s="11">
        <v>4.5721792790679263</v>
      </c>
      <c r="AT8" s="11">
        <v>5.4595883525201652</v>
      </c>
      <c r="AU8" s="11">
        <f>SUM(AR8:AT8)</f>
        <v>20.494916829550284</v>
      </c>
    </row>
    <row r="9" spans="1:47" x14ac:dyDescent="0.2">
      <c r="A9" t="str">
        <f>name!E5</f>
        <v>Professional occupations</v>
      </c>
      <c r="B9" s="11">
        <v>47.686964269359969</v>
      </c>
      <c r="C9" s="11">
        <v>15.869689191859688</v>
      </c>
      <c r="D9" s="11">
        <v>10.961821275658291</v>
      </c>
      <c r="E9" s="11">
        <f t="shared" ref="E9:E18" si="0">SUM(B9:D9)</f>
        <v>74.518474736877948</v>
      </c>
      <c r="F9" s="11"/>
      <c r="G9" s="11">
        <v>59.406038746449305</v>
      </c>
      <c r="H9" s="11">
        <v>19.7375902677163</v>
      </c>
      <c r="I9" s="11">
        <v>10.683707432492763</v>
      </c>
      <c r="J9" s="11">
        <f t="shared" ref="J9:J16" si="1">SUM(G9:I9)</f>
        <v>89.827336446658379</v>
      </c>
      <c r="K9" s="11"/>
      <c r="L9" s="11">
        <v>73.604482803456861</v>
      </c>
      <c r="M9" s="11">
        <v>25.735501973984785</v>
      </c>
      <c r="N9" s="11">
        <v>11.013005497055026</v>
      </c>
      <c r="O9" s="11">
        <f t="shared" ref="O9:O16" si="2">SUM(L9:N9)</f>
        <v>110.35299027449668</v>
      </c>
      <c r="Q9" s="10" t="str">
        <f>name!E5</f>
        <v>Professional occupations</v>
      </c>
      <c r="R9" s="11">
        <v>29.585397671022896</v>
      </c>
      <c r="S9" s="11">
        <v>2.8176185383903118</v>
      </c>
      <c r="T9" s="11">
        <v>6.8818939583963914</v>
      </c>
      <c r="U9" s="11">
        <f t="shared" ref="U9:U16" si="3">SUM(R9:T9)</f>
        <v>39.284910167809599</v>
      </c>
      <c r="V9" s="11"/>
      <c r="W9" s="11">
        <v>35.820769764104227</v>
      </c>
      <c r="X9" s="11">
        <v>4.1399522024033306</v>
      </c>
      <c r="Y9" s="11">
        <v>5.404773711369204</v>
      </c>
      <c r="Z9" s="11">
        <f t="shared" ref="Z9:Z16" si="4">SUM(W9:Y9)</f>
        <v>45.365495677876758</v>
      </c>
      <c r="AA9" s="11"/>
      <c r="AB9" s="11">
        <v>43.366798751801532</v>
      </c>
      <c r="AC9" s="11">
        <v>5.8829415152102245</v>
      </c>
      <c r="AD9" s="11">
        <v>5.098134500588257</v>
      </c>
      <c r="AE9" s="11">
        <f t="shared" ref="AE9:AE16" si="5">SUM(AB9:AD9)</f>
        <v>54.347874767600018</v>
      </c>
      <c r="AG9" s="10" t="str">
        <f>name!E5</f>
        <v>Professional occupations</v>
      </c>
      <c r="AH9" s="11">
        <v>18.101566598337065</v>
      </c>
      <c r="AI9" s="11">
        <v>13.052070653469379</v>
      </c>
      <c r="AJ9" s="11">
        <v>4.0799273172619017</v>
      </c>
      <c r="AK9" s="11">
        <f t="shared" ref="AK9:AK18" si="6">SUM(AH9:AJ9)</f>
        <v>35.233564569068349</v>
      </c>
      <c r="AL9" s="11"/>
      <c r="AM9" s="11">
        <v>23.58526898234506</v>
      </c>
      <c r="AN9" s="11">
        <v>15.597638065312967</v>
      </c>
      <c r="AO9" s="11">
        <v>5.2789337211235532</v>
      </c>
      <c r="AP9" s="11">
        <f t="shared" ref="AP9:AP18" si="7">SUM(AM9:AO9)</f>
        <v>44.461840768781578</v>
      </c>
      <c r="AQ9" s="11"/>
      <c r="AR9" s="11">
        <v>30.237684051655314</v>
      </c>
      <c r="AS9" s="11">
        <v>19.852560458774558</v>
      </c>
      <c r="AT9" s="11">
        <v>5.9148709964667647</v>
      </c>
      <c r="AU9" s="11">
        <f t="shared" ref="AU9:AU18" si="8">SUM(AR9:AT9)</f>
        <v>56.005115506896637</v>
      </c>
    </row>
    <row r="10" spans="1:47" x14ac:dyDescent="0.2">
      <c r="A10" t="str">
        <f>name!E6</f>
        <v>Associate professional occupations</v>
      </c>
      <c r="B10" s="11">
        <v>27.503594112247249</v>
      </c>
      <c r="C10" s="11">
        <v>9.3442445871137707</v>
      </c>
      <c r="D10" s="11">
        <v>8.7143901823899839</v>
      </c>
      <c r="E10" s="11">
        <f t="shared" si="0"/>
        <v>45.562228881751004</v>
      </c>
      <c r="F10" s="11"/>
      <c r="G10" s="11">
        <v>32.704140799850194</v>
      </c>
      <c r="H10" s="11">
        <v>11.148535579527941</v>
      </c>
      <c r="I10" s="11">
        <v>8.4596253014340927</v>
      </c>
      <c r="J10" s="11">
        <f t="shared" si="1"/>
        <v>52.312301680812233</v>
      </c>
      <c r="K10" s="11"/>
      <c r="L10" s="11">
        <v>34.07188492094599</v>
      </c>
      <c r="M10" s="11">
        <v>12.748211833772919</v>
      </c>
      <c r="N10" s="11">
        <v>9.7325233536520237</v>
      </c>
      <c r="O10" s="11">
        <f t="shared" si="2"/>
        <v>56.552620108370931</v>
      </c>
      <c r="Q10" s="10" t="str">
        <f>name!E6</f>
        <v>Associate professional occupations</v>
      </c>
      <c r="R10" s="11">
        <v>17.474005206872619</v>
      </c>
      <c r="S10" s="11">
        <v>1.9614338995861735</v>
      </c>
      <c r="T10" s="11">
        <v>4.5219841353753978</v>
      </c>
      <c r="U10" s="11">
        <f t="shared" si="3"/>
        <v>23.957423241834189</v>
      </c>
      <c r="V10" s="11"/>
      <c r="W10" s="11">
        <v>19.873499945048373</v>
      </c>
      <c r="X10" s="11">
        <v>2.7522781386677391</v>
      </c>
      <c r="Y10" s="11">
        <v>3.6139492612041106</v>
      </c>
      <c r="Z10" s="11">
        <f t="shared" si="4"/>
        <v>26.239727344920226</v>
      </c>
      <c r="AA10" s="11"/>
      <c r="AB10" s="11">
        <v>19.100348973090153</v>
      </c>
      <c r="AC10" s="11">
        <v>2.6864954932793905</v>
      </c>
      <c r="AD10" s="11">
        <v>4.0378466417081826</v>
      </c>
      <c r="AE10" s="11">
        <f t="shared" si="5"/>
        <v>25.824691108077726</v>
      </c>
      <c r="AG10" s="10" t="str">
        <f>name!E6</f>
        <v>Associate professional occupations</v>
      </c>
      <c r="AH10" s="11">
        <v>10.029588905374625</v>
      </c>
      <c r="AI10" s="11">
        <v>7.3828106875275985</v>
      </c>
      <c r="AJ10" s="11">
        <v>4.1924060470145879</v>
      </c>
      <c r="AK10" s="11">
        <f t="shared" si="6"/>
        <v>21.604805639916812</v>
      </c>
      <c r="AL10" s="11"/>
      <c r="AM10" s="11">
        <v>12.830640854801821</v>
      </c>
      <c r="AN10" s="11">
        <v>8.3962574408601984</v>
      </c>
      <c r="AO10" s="11">
        <v>4.8456760402299848</v>
      </c>
      <c r="AP10" s="11">
        <f t="shared" si="7"/>
        <v>26.072574335892003</v>
      </c>
      <c r="AQ10" s="11"/>
      <c r="AR10" s="11">
        <v>14.971535947855834</v>
      </c>
      <c r="AS10" s="11">
        <v>10.061716340493525</v>
      </c>
      <c r="AT10" s="11">
        <v>5.694676711943842</v>
      </c>
      <c r="AU10" s="11">
        <f t="shared" si="8"/>
        <v>30.727929000293202</v>
      </c>
    </row>
    <row r="11" spans="1:47" x14ac:dyDescent="0.2">
      <c r="A11" t="str">
        <f>name!E7</f>
        <v>Administrative and secretarial occupations</v>
      </c>
      <c r="B11" s="11">
        <v>21.066638782220007</v>
      </c>
      <c r="C11" s="11">
        <v>16.744802389645837</v>
      </c>
      <c r="D11" s="11">
        <v>2.2844537071077493</v>
      </c>
      <c r="E11" s="11">
        <f t="shared" si="0"/>
        <v>40.095894878973596</v>
      </c>
      <c r="F11" s="11"/>
      <c r="G11" s="11">
        <v>21.905043811285022</v>
      </c>
      <c r="H11" s="11">
        <v>16.392122974892523</v>
      </c>
      <c r="I11" s="11">
        <v>2.6318558745283385</v>
      </c>
      <c r="J11" s="11">
        <f t="shared" si="1"/>
        <v>40.929022660705883</v>
      </c>
      <c r="K11" s="11"/>
      <c r="L11" s="11">
        <v>18.56867711621878</v>
      </c>
      <c r="M11" s="11">
        <v>13.773852958555837</v>
      </c>
      <c r="N11" s="11">
        <v>3.2085285010772093</v>
      </c>
      <c r="O11" s="11">
        <f t="shared" si="2"/>
        <v>35.551058575851826</v>
      </c>
      <c r="Q11" s="10" t="str">
        <f>name!E7</f>
        <v>Administrative and secretarial occupations</v>
      </c>
      <c r="R11" s="11">
        <v>6.9903121509422395</v>
      </c>
      <c r="S11" s="11">
        <v>1.6708011265136768</v>
      </c>
      <c r="T11" s="11">
        <v>0.5664120832513756</v>
      </c>
      <c r="U11" s="11">
        <f t="shared" si="3"/>
        <v>9.2275253607072916</v>
      </c>
      <c r="V11" s="11"/>
      <c r="W11" s="11">
        <v>7.5477308950247792</v>
      </c>
      <c r="X11" s="11">
        <v>1.7611821447394602</v>
      </c>
      <c r="Y11" s="11">
        <v>0.4040010362852976</v>
      </c>
      <c r="Z11" s="11">
        <f t="shared" si="4"/>
        <v>9.712914076049536</v>
      </c>
      <c r="AA11" s="11"/>
      <c r="AB11" s="11">
        <v>7.8425228476869062</v>
      </c>
      <c r="AC11" s="11">
        <v>1.5044386766643885</v>
      </c>
      <c r="AD11" s="11">
        <v>0.57895327339702207</v>
      </c>
      <c r="AE11" s="11">
        <f t="shared" si="5"/>
        <v>9.9259147977483178</v>
      </c>
      <c r="AG11" s="10" t="str">
        <f>name!E7</f>
        <v>Administrative and secretarial occupations</v>
      </c>
      <c r="AH11" s="11">
        <v>14.076326631277771</v>
      </c>
      <c r="AI11" s="11">
        <v>15.074001263132159</v>
      </c>
      <c r="AJ11" s="11">
        <v>1.7180416238563738</v>
      </c>
      <c r="AK11" s="11">
        <f t="shared" si="6"/>
        <v>30.868369518266302</v>
      </c>
      <c r="AL11" s="11"/>
      <c r="AM11" s="11">
        <v>14.357312916260247</v>
      </c>
      <c r="AN11" s="11">
        <v>14.630940830153055</v>
      </c>
      <c r="AO11" s="11">
        <v>2.2278548382430419</v>
      </c>
      <c r="AP11" s="11">
        <f t="shared" si="7"/>
        <v>31.21610858465634</v>
      </c>
      <c r="AQ11" s="11"/>
      <c r="AR11" s="11">
        <v>10.726154268531873</v>
      </c>
      <c r="AS11" s="11">
        <v>12.269414281891446</v>
      </c>
      <c r="AT11" s="11">
        <v>2.6295752276801871</v>
      </c>
      <c r="AU11" s="11">
        <f t="shared" si="8"/>
        <v>25.62514377810351</v>
      </c>
    </row>
    <row r="12" spans="1:47" x14ac:dyDescent="0.2">
      <c r="A12" t="str">
        <f>name!E8</f>
        <v>Skilled trades occupations</v>
      </c>
      <c r="B12" s="11">
        <v>24.254458253335429</v>
      </c>
      <c r="C12" s="11">
        <v>3.7610070028612244</v>
      </c>
      <c r="D12" s="11">
        <v>16.009362066419861</v>
      </c>
      <c r="E12" s="11">
        <f t="shared" si="0"/>
        <v>44.024827322616517</v>
      </c>
      <c r="F12" s="11"/>
      <c r="G12" s="11">
        <v>21.105396982913305</v>
      </c>
      <c r="H12" s="11">
        <v>3.5293516255503881</v>
      </c>
      <c r="I12" s="11">
        <v>15.721802543938162</v>
      </c>
      <c r="J12" s="11">
        <f t="shared" si="1"/>
        <v>40.356551152401856</v>
      </c>
      <c r="K12" s="11"/>
      <c r="L12" s="11">
        <v>19.578085084416823</v>
      </c>
      <c r="M12" s="11">
        <v>4.2269679127536719</v>
      </c>
      <c r="N12" s="11">
        <v>18.270388750522052</v>
      </c>
      <c r="O12" s="11">
        <f t="shared" si="2"/>
        <v>42.075441747692551</v>
      </c>
      <c r="Q12" s="10" t="str">
        <f>name!E8</f>
        <v>Skilled trades occupations</v>
      </c>
      <c r="R12" s="11">
        <v>22.431476491899559</v>
      </c>
      <c r="S12" s="11">
        <v>2.428109380940481</v>
      </c>
      <c r="T12" s="11">
        <v>14.85391251971263</v>
      </c>
      <c r="U12" s="11">
        <f t="shared" si="3"/>
        <v>39.713498392552665</v>
      </c>
      <c r="V12" s="11"/>
      <c r="W12" s="11">
        <v>19.253591230236221</v>
      </c>
      <c r="X12" s="11">
        <v>2.1909778846311494</v>
      </c>
      <c r="Y12" s="11">
        <v>13.973075484333386</v>
      </c>
      <c r="Z12" s="11">
        <f t="shared" si="4"/>
        <v>35.417644599200756</v>
      </c>
      <c r="AA12" s="11"/>
      <c r="AB12" s="11">
        <v>17.032443856118515</v>
      </c>
      <c r="AC12" s="11">
        <v>2.632923203903212</v>
      </c>
      <c r="AD12" s="11">
        <v>16.209026963627046</v>
      </c>
      <c r="AE12" s="11">
        <f t="shared" si="5"/>
        <v>35.874394023648776</v>
      </c>
      <c r="AG12" s="10" t="str">
        <f>name!E8</f>
        <v>Skilled trades occupations</v>
      </c>
      <c r="AH12" s="11">
        <v>1.8229817614358763</v>
      </c>
      <c r="AI12" s="11">
        <v>1.3328976219207431</v>
      </c>
      <c r="AJ12" s="11">
        <v>1.1554495467072299</v>
      </c>
      <c r="AK12" s="11">
        <f t="shared" si="6"/>
        <v>4.3113289300638495</v>
      </c>
      <c r="AL12" s="11"/>
      <c r="AM12" s="11">
        <v>1.8518057526770777</v>
      </c>
      <c r="AN12" s="11">
        <v>1.338373740919238</v>
      </c>
      <c r="AO12" s="11">
        <v>1.7487270596047755</v>
      </c>
      <c r="AP12" s="11">
        <f t="shared" si="7"/>
        <v>4.9389065532010914</v>
      </c>
      <c r="AQ12" s="11"/>
      <c r="AR12" s="11">
        <v>2.5456412282982988</v>
      </c>
      <c r="AS12" s="11">
        <v>1.5940447088504608</v>
      </c>
      <c r="AT12" s="11">
        <v>2.0613617868950125</v>
      </c>
      <c r="AU12" s="11">
        <f t="shared" si="8"/>
        <v>6.2010477240437716</v>
      </c>
    </row>
    <row r="13" spans="1:47" x14ac:dyDescent="0.2">
      <c r="A13" t="str">
        <f>name!E9</f>
        <v>Caring, leisure and other service occupations</v>
      </c>
      <c r="B13" s="11">
        <v>15.507749595210361</v>
      </c>
      <c r="C13" s="11">
        <v>18.86139501196466</v>
      </c>
      <c r="D13" s="11">
        <v>4.5511477027600842</v>
      </c>
      <c r="E13" s="11">
        <f t="shared" si="0"/>
        <v>38.920292309935107</v>
      </c>
      <c r="F13" s="11"/>
      <c r="G13" s="11">
        <v>15.414587487519922</v>
      </c>
      <c r="H13" s="11">
        <v>18.001969989173958</v>
      </c>
      <c r="I13" s="11">
        <v>5.0460351638841674</v>
      </c>
      <c r="J13" s="11">
        <f t="shared" si="1"/>
        <v>38.462592640578052</v>
      </c>
      <c r="K13" s="11"/>
      <c r="L13" s="11">
        <v>19.250920297792167</v>
      </c>
      <c r="M13" s="11">
        <v>20.325586906727356</v>
      </c>
      <c r="N13" s="11">
        <v>6.5668340510730072</v>
      </c>
      <c r="O13" s="11">
        <f t="shared" si="2"/>
        <v>46.143341255592532</v>
      </c>
      <c r="Q13" s="10" t="str">
        <f>name!E9</f>
        <v>Caring, leisure and other service occupations</v>
      </c>
      <c r="R13" s="11">
        <v>3.1083888787257727</v>
      </c>
      <c r="S13" s="11">
        <v>1.5924286244243171</v>
      </c>
      <c r="T13" s="11">
        <v>0.73973380067578753</v>
      </c>
      <c r="U13" s="11">
        <f t="shared" si="3"/>
        <v>5.4405513038258766</v>
      </c>
      <c r="V13" s="11"/>
      <c r="W13" s="11">
        <v>3.1642102808081258</v>
      </c>
      <c r="X13" s="11">
        <v>1.8053636760644807</v>
      </c>
      <c r="Y13" s="11">
        <v>0.80441334470425541</v>
      </c>
      <c r="Z13" s="11">
        <f t="shared" si="4"/>
        <v>5.7739873015768621</v>
      </c>
      <c r="AA13" s="11"/>
      <c r="AB13" s="11">
        <v>4.1231870246232525</v>
      </c>
      <c r="AC13" s="11">
        <v>2.3360501835711998</v>
      </c>
      <c r="AD13" s="11">
        <v>1.2990363566549166</v>
      </c>
      <c r="AE13" s="11">
        <f t="shared" si="5"/>
        <v>7.7582735648493681</v>
      </c>
      <c r="AG13" s="10" t="str">
        <f>name!E9</f>
        <v>Caring, leisure and other service occupations</v>
      </c>
      <c r="AH13" s="11">
        <v>12.399360716484587</v>
      </c>
      <c r="AI13" s="11">
        <v>17.268966387540338</v>
      </c>
      <c r="AJ13" s="11">
        <v>3.8114139020842952</v>
      </c>
      <c r="AK13" s="11">
        <f t="shared" si="6"/>
        <v>33.479741006109222</v>
      </c>
      <c r="AL13" s="11"/>
      <c r="AM13" s="11">
        <v>12.250377206711791</v>
      </c>
      <c r="AN13" s="11">
        <v>16.196606313109477</v>
      </c>
      <c r="AO13" s="11">
        <v>4.2416218191799109</v>
      </c>
      <c r="AP13" s="11">
        <f t="shared" si="7"/>
        <v>32.688605339001178</v>
      </c>
      <c r="AQ13" s="11"/>
      <c r="AR13" s="11">
        <v>15.127733273168914</v>
      </c>
      <c r="AS13" s="11">
        <v>17.989536723156149</v>
      </c>
      <c r="AT13" s="11">
        <v>5.2677976944180909</v>
      </c>
      <c r="AU13" s="11">
        <f t="shared" si="8"/>
        <v>38.385067690743156</v>
      </c>
    </row>
    <row r="14" spans="1:47" x14ac:dyDescent="0.2">
      <c r="A14" t="str">
        <f>name!E10</f>
        <v>Sales and customer service occupations</v>
      </c>
      <c r="B14" s="11">
        <v>11.70708507143534</v>
      </c>
      <c r="C14" s="11">
        <v>19.931445760351622</v>
      </c>
      <c r="D14" s="11">
        <v>2.7212460166055461</v>
      </c>
      <c r="E14" s="11">
        <f t="shared" si="0"/>
        <v>34.359776848392507</v>
      </c>
      <c r="F14" s="11"/>
      <c r="G14" s="11">
        <v>11.94666186575674</v>
      </c>
      <c r="H14" s="11">
        <v>19.860224025567994</v>
      </c>
      <c r="I14" s="11">
        <v>2.2790120103599287</v>
      </c>
      <c r="J14" s="11">
        <f t="shared" si="1"/>
        <v>34.08589790168466</v>
      </c>
      <c r="K14" s="11"/>
      <c r="L14" s="11">
        <v>11.787025667113754</v>
      </c>
      <c r="M14" s="11">
        <v>20.25986636119141</v>
      </c>
      <c r="N14" s="11">
        <v>1.9650656409131415</v>
      </c>
      <c r="O14" s="11">
        <f t="shared" si="2"/>
        <v>34.011957669218305</v>
      </c>
      <c r="Q14" s="10" t="str">
        <f>name!E10</f>
        <v>Sales and customer service occupations</v>
      </c>
      <c r="R14" s="11">
        <v>5.5199159585911604</v>
      </c>
      <c r="S14" s="11">
        <v>5.8717015470262766</v>
      </c>
      <c r="T14" s="11">
        <v>1.4857901530080366</v>
      </c>
      <c r="U14" s="11">
        <f t="shared" si="3"/>
        <v>12.877407658625472</v>
      </c>
      <c r="V14" s="11"/>
      <c r="W14" s="11">
        <v>5.5317855655029229</v>
      </c>
      <c r="X14" s="11">
        <v>6.1912928433004986</v>
      </c>
      <c r="Y14" s="11">
        <v>1.2461788702707055</v>
      </c>
      <c r="Z14" s="11">
        <f t="shared" si="4"/>
        <v>12.969257279074126</v>
      </c>
      <c r="AA14" s="11"/>
      <c r="AB14" s="11">
        <v>5.9830540365415867</v>
      </c>
      <c r="AC14" s="11">
        <v>6.6660158141047292</v>
      </c>
      <c r="AD14" s="11">
        <v>1.1070190986826294</v>
      </c>
      <c r="AE14" s="11">
        <f t="shared" si="5"/>
        <v>13.756088949328946</v>
      </c>
      <c r="AG14" s="10" t="str">
        <f>name!E10</f>
        <v>Sales and customer service occupations</v>
      </c>
      <c r="AH14" s="11">
        <v>6.1871691128441784</v>
      </c>
      <c r="AI14" s="11">
        <v>14.059744213325333</v>
      </c>
      <c r="AJ14" s="11">
        <v>1.2354558635975064</v>
      </c>
      <c r="AK14" s="11">
        <f t="shared" si="6"/>
        <v>21.48236918976702</v>
      </c>
      <c r="AL14" s="11"/>
      <c r="AM14" s="11">
        <v>6.4148763002538214</v>
      </c>
      <c r="AN14" s="11">
        <v>13.668931182267496</v>
      </c>
      <c r="AO14" s="11">
        <v>1.0328331400892234</v>
      </c>
      <c r="AP14" s="11">
        <f t="shared" si="7"/>
        <v>21.116640622610539</v>
      </c>
      <c r="AQ14" s="11"/>
      <c r="AR14" s="11">
        <v>5.803971630572172</v>
      </c>
      <c r="AS14" s="11">
        <v>13.593850547086689</v>
      </c>
      <c r="AT14" s="11">
        <v>0.85804654223051269</v>
      </c>
      <c r="AU14" s="11">
        <f t="shared" si="8"/>
        <v>20.255868719889371</v>
      </c>
    </row>
    <row r="15" spans="1:47" x14ac:dyDescent="0.2">
      <c r="A15" t="str">
        <f>name!E11</f>
        <v>Process, plant and machine operatives</v>
      </c>
      <c r="B15" s="11">
        <v>14.601996654719091</v>
      </c>
      <c r="C15" s="11">
        <v>2.8993351642123044</v>
      </c>
      <c r="D15" s="11">
        <v>2.3452931248184652</v>
      </c>
      <c r="E15" s="11">
        <f t="shared" si="0"/>
        <v>19.846624943749859</v>
      </c>
      <c r="F15" s="11"/>
      <c r="G15" s="11">
        <v>12.261579535161777</v>
      </c>
      <c r="H15" s="11">
        <v>3.0443593389319541</v>
      </c>
      <c r="I15" s="11">
        <v>2.602776810754345</v>
      </c>
      <c r="J15" s="11">
        <f t="shared" si="1"/>
        <v>17.908715684848076</v>
      </c>
      <c r="K15" s="11"/>
      <c r="L15" s="11">
        <v>12.917957434486276</v>
      </c>
      <c r="M15" s="11">
        <v>4.4625661502392937</v>
      </c>
      <c r="N15" s="11">
        <v>3.3851360931269356</v>
      </c>
      <c r="O15" s="11">
        <f t="shared" si="2"/>
        <v>20.765659677852504</v>
      </c>
      <c r="Q15" s="10" t="str">
        <f>name!E11</f>
        <v>Process, plant and machine operatives</v>
      </c>
      <c r="R15" s="11">
        <v>12.953017687426913</v>
      </c>
      <c r="S15" s="11">
        <v>2.079036475780776</v>
      </c>
      <c r="T15" s="11">
        <v>2.0092986175431213</v>
      </c>
      <c r="U15" s="11">
        <f t="shared" si="3"/>
        <v>17.04135278075081</v>
      </c>
      <c r="V15" s="11"/>
      <c r="W15" s="11">
        <v>10.9130519252552</v>
      </c>
      <c r="X15" s="11">
        <v>2.3557322832209353</v>
      </c>
      <c r="Y15" s="11">
        <v>1.9291880973146016</v>
      </c>
      <c r="Z15" s="11">
        <f t="shared" si="4"/>
        <v>15.197972305790735</v>
      </c>
      <c r="AA15" s="11"/>
      <c r="AB15" s="11">
        <v>11.284430272424084</v>
      </c>
      <c r="AC15" s="11">
        <v>2.9947730705461204</v>
      </c>
      <c r="AD15" s="11">
        <v>2.4227499878527072</v>
      </c>
      <c r="AE15" s="11">
        <f t="shared" si="5"/>
        <v>16.70195333082291</v>
      </c>
      <c r="AG15" s="10" t="str">
        <f>name!E11</f>
        <v>Process, plant and machine operatives</v>
      </c>
      <c r="AH15" s="11">
        <v>1.6489789672921833</v>
      </c>
      <c r="AI15" s="11">
        <v>0.82029868843152853</v>
      </c>
      <c r="AJ15" s="11">
        <v>0.33599450727534474</v>
      </c>
      <c r="AK15" s="11">
        <f t="shared" si="6"/>
        <v>2.8052721629990565</v>
      </c>
      <c r="AL15" s="11"/>
      <c r="AM15" s="11">
        <v>1.3485276099065895</v>
      </c>
      <c r="AN15" s="11">
        <v>0.68862705571101812</v>
      </c>
      <c r="AO15" s="11">
        <v>0.67358871343974103</v>
      </c>
      <c r="AP15" s="11">
        <f t="shared" si="7"/>
        <v>2.7107433790573485</v>
      </c>
      <c r="AQ15" s="11"/>
      <c r="AR15" s="11">
        <v>1.6335271620621947</v>
      </c>
      <c r="AS15" s="11">
        <v>1.4677930796931755</v>
      </c>
      <c r="AT15" s="11">
        <v>0.96238610527422941</v>
      </c>
      <c r="AU15" s="11">
        <f t="shared" si="8"/>
        <v>4.0637063470295995</v>
      </c>
    </row>
    <row r="16" spans="1:47" x14ac:dyDescent="0.2">
      <c r="A16" t="str">
        <f>name!E12</f>
        <v>Elementary occupations</v>
      </c>
      <c r="B16" s="11">
        <v>16.557198187934951</v>
      </c>
      <c r="C16" s="11">
        <v>21.875726024144754</v>
      </c>
      <c r="D16" s="11">
        <v>3.310059138935066</v>
      </c>
      <c r="E16" s="11">
        <f t="shared" si="0"/>
        <v>41.742983351014772</v>
      </c>
      <c r="F16" s="11"/>
      <c r="G16" s="11">
        <v>13.992879224390153</v>
      </c>
      <c r="H16" s="11">
        <v>21.969132395131812</v>
      </c>
      <c r="I16" s="11">
        <v>3.4951513108838701</v>
      </c>
      <c r="J16" s="11">
        <f t="shared" si="1"/>
        <v>39.457162930405836</v>
      </c>
      <c r="K16" s="11"/>
      <c r="L16" s="11">
        <v>14.253024624875145</v>
      </c>
      <c r="M16" s="11">
        <v>20.085624205597451</v>
      </c>
      <c r="N16" s="11">
        <v>5.1622388328871862</v>
      </c>
      <c r="O16" s="11">
        <f t="shared" si="2"/>
        <v>39.500887663359777</v>
      </c>
      <c r="Q16" s="10" t="str">
        <f>name!E12</f>
        <v>Elementary occupations</v>
      </c>
      <c r="R16" s="11">
        <v>11.532508636490459</v>
      </c>
      <c r="S16" s="11">
        <v>8.9280759962496568</v>
      </c>
      <c r="T16" s="11">
        <v>1.6594466986067151</v>
      </c>
      <c r="U16" s="11">
        <f t="shared" si="3"/>
        <v>22.12003133134683</v>
      </c>
      <c r="V16" s="11"/>
      <c r="W16" s="11">
        <v>9.5710501362512836</v>
      </c>
      <c r="X16" s="11">
        <v>9.0594380406206962</v>
      </c>
      <c r="Y16" s="11">
        <v>1.6995541618270558</v>
      </c>
      <c r="Z16" s="11">
        <f t="shared" si="4"/>
        <v>20.330042338699034</v>
      </c>
      <c r="AA16" s="11"/>
      <c r="AB16" s="11">
        <v>8.7608548312682011</v>
      </c>
      <c r="AC16" s="11">
        <v>9.1654900980838327</v>
      </c>
      <c r="AD16" s="11">
        <v>2.4820942581883179</v>
      </c>
      <c r="AE16" s="11">
        <f t="shared" si="5"/>
        <v>20.408439187540353</v>
      </c>
      <c r="AG16" s="10" t="str">
        <f>name!E12</f>
        <v>Elementary occupations</v>
      </c>
      <c r="AH16" s="11">
        <v>5.0246895514445011</v>
      </c>
      <c r="AI16" s="11">
        <v>12.947650027895088</v>
      </c>
      <c r="AJ16" s="11">
        <v>1.6506124403283511</v>
      </c>
      <c r="AK16" s="11">
        <f t="shared" si="6"/>
        <v>19.622952019667942</v>
      </c>
      <c r="AL16" s="11"/>
      <c r="AM16" s="11">
        <v>4.421829088138864</v>
      </c>
      <c r="AN16" s="11">
        <v>12.909694354511128</v>
      </c>
      <c r="AO16" s="11">
        <v>1.7955971490568123</v>
      </c>
      <c r="AP16" s="11">
        <f t="shared" si="7"/>
        <v>19.127120591706806</v>
      </c>
      <c r="AQ16" s="11"/>
      <c r="AR16" s="11">
        <v>5.4921697936069602</v>
      </c>
      <c r="AS16" s="11">
        <v>10.920134107513634</v>
      </c>
      <c r="AT16" s="11">
        <v>2.6801445746988692</v>
      </c>
      <c r="AU16" s="11">
        <f t="shared" si="8"/>
        <v>19.092448475819463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204.42006261991648</v>
      </c>
      <c r="C18" s="34">
        <f t="shared" ref="C18:D18" si="9">SUM(C8:C16)</f>
        <v>112.96058280194906</v>
      </c>
      <c r="D18" s="34">
        <f t="shared" si="9"/>
        <v>59.976354578134391</v>
      </c>
      <c r="E18" s="34">
        <f t="shared" si="0"/>
        <v>377.35699999999997</v>
      </c>
      <c r="F18" s="34"/>
      <c r="G18" s="34">
        <f>SUM(G8:G16)</f>
        <v>218.6836344662118</v>
      </c>
      <c r="H18" s="34">
        <f t="shared" ref="H18:I18" si="10">SUM(H8:H16)</f>
        <v>119.43619045822425</v>
      </c>
      <c r="I18" s="34">
        <f t="shared" si="10"/>
        <v>61.577175075563872</v>
      </c>
      <c r="J18" s="34">
        <f t="shared" ref="J18" si="11">SUM(G18:I18)</f>
        <v>399.69699999999989</v>
      </c>
      <c r="K18" s="34"/>
      <c r="L18" s="34">
        <f>SUM(L8:L16)</f>
        <v>238.03758951449595</v>
      </c>
      <c r="M18" s="34">
        <f t="shared" ref="M18:N18" si="12">SUM(M8:M16)</f>
        <v>129.07438222429323</v>
      </c>
      <c r="N18" s="34">
        <f t="shared" si="12"/>
        <v>71.574028261210756</v>
      </c>
      <c r="O18" s="34">
        <f>SUM(L18:N18)</f>
        <v>438.68599999999992</v>
      </c>
      <c r="Q18" s="231" t="str">
        <f>name!E3</f>
        <v>All occupations</v>
      </c>
      <c r="R18" s="34">
        <f>SUM(R8:R16)</f>
        <v>128.76605889545493</v>
      </c>
      <c r="S18" s="34">
        <f t="shared" ref="S18:T18" si="13">SUM(S8:S16)</f>
        <v>28.62859973447561</v>
      </c>
      <c r="T18" s="34">
        <f t="shared" si="13"/>
        <v>38.15921350900863</v>
      </c>
      <c r="U18" s="34">
        <f t="shared" ref="U18" si="14">SUM(R18:T18)</f>
        <v>195.55387213893917</v>
      </c>
      <c r="V18" s="34"/>
      <c r="W18" s="34">
        <f>SUM(W8:W16)</f>
        <v>133.54490211680715</v>
      </c>
      <c r="X18" s="34">
        <f t="shared" ref="X18:Y18" si="15">SUM(X8:X16)</f>
        <v>32.301519380887314</v>
      </c>
      <c r="Y18" s="34">
        <f t="shared" si="15"/>
        <v>34.605365903749032</v>
      </c>
      <c r="Z18" s="34">
        <f t="shared" ref="Z18" si="16">SUM(W18:Y18)</f>
        <v>200.45178740144348</v>
      </c>
      <c r="AA18" s="34"/>
      <c r="AB18" s="34">
        <f>SUM(AB8:AB16)</f>
        <v>141.03602296078219</v>
      </c>
      <c r="AC18" s="34">
        <f t="shared" ref="AC18:AD18" si="17">SUM(AC8:AC16)</f>
        <v>36.753152697765671</v>
      </c>
      <c r="AD18" s="34">
        <f t="shared" si="17"/>
        <v>40.045580269083089</v>
      </c>
      <c r="AE18" s="34">
        <f t="shared" ref="AE18" si="18">SUM(AB18:AD18)</f>
        <v>217.83475592763097</v>
      </c>
      <c r="AG18" s="231" t="str">
        <f>name!E3</f>
        <v>All occupations</v>
      </c>
      <c r="AH18" s="34">
        <f>SUM(AH8:AH16)</f>
        <v>75.654003724461532</v>
      </c>
      <c r="AI18" s="34">
        <f t="shared" ref="AI18:AJ18" si="19">SUM(AI8:AI16)</f>
        <v>84.331983067473431</v>
      </c>
      <c r="AJ18" s="34">
        <f t="shared" si="19"/>
        <v>21.817141069125753</v>
      </c>
      <c r="AK18" s="34">
        <f t="shared" si="6"/>
        <v>181.80312786106072</v>
      </c>
      <c r="AL18" s="34"/>
      <c r="AM18" s="34">
        <f>SUM(AM8:AM16)</f>
        <v>85.138732349404634</v>
      </c>
      <c r="AN18" s="34">
        <f t="shared" ref="AN18:AO18" si="20">SUM(AN8:AN16)</f>
        <v>87.134671077336947</v>
      </c>
      <c r="AO18" s="34">
        <f t="shared" si="20"/>
        <v>26.971809171814822</v>
      </c>
      <c r="AP18" s="34">
        <f t="shared" si="7"/>
        <v>199.24521259855641</v>
      </c>
      <c r="AQ18" s="34"/>
      <c r="AR18" s="34">
        <f>SUM(AR8:AR16)</f>
        <v>97.001566553713758</v>
      </c>
      <c r="AS18" s="34">
        <f t="shared" ref="AS18:AT18" si="21">SUM(AS8:AS16)</f>
        <v>92.321229526527574</v>
      </c>
      <c r="AT18" s="34">
        <f t="shared" si="21"/>
        <v>31.528447992127674</v>
      </c>
      <c r="AU18" s="34">
        <f t="shared" si="8"/>
        <v>220.85124407236901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12.49113094194224</v>
      </c>
      <c r="C26" s="18">
        <f t="shared" ref="C26:O26" si="22">C8/C$18*100</f>
        <v>3.2515215296249456</v>
      </c>
      <c r="D26" s="18">
        <f t="shared" si="22"/>
        <v>15.136934259003997</v>
      </c>
      <c r="E26" s="18">
        <f t="shared" si="22"/>
        <v>10.145802708493182</v>
      </c>
      <c r="F26" s="18"/>
      <c r="G26" s="18">
        <f t="shared" si="22"/>
        <v>13.694351699423791</v>
      </c>
      <c r="H26" s="18">
        <f t="shared" si="22"/>
        <v>4.816717813637581</v>
      </c>
      <c r="I26" s="18">
        <f t="shared" si="22"/>
        <v>17.307076224608075</v>
      </c>
      <c r="J26" s="18">
        <f t="shared" si="22"/>
        <v>11.5981403167662</v>
      </c>
      <c r="K26" s="18"/>
      <c r="L26" s="18">
        <f t="shared" si="22"/>
        <v>14.285782188665333</v>
      </c>
      <c r="M26" s="18">
        <f t="shared" si="22"/>
        <v>5.7766721738120088</v>
      </c>
      <c r="N26" s="18">
        <f t="shared" si="22"/>
        <v>17.14351956847176</v>
      </c>
      <c r="O26" s="18">
        <f t="shared" si="22"/>
        <v>12.248406155556557</v>
      </c>
      <c r="Q26" t="str">
        <f>$A$8</f>
        <v>Managers, directors and senior officials</v>
      </c>
      <c r="R26" s="18">
        <f>R8/R$18*100</f>
        <v>14.888268211305803</v>
      </c>
      <c r="S26" s="18">
        <f t="shared" ref="S26:U26" si="23">S8/S$18*100</f>
        <v>4.4689372076526936</v>
      </c>
      <c r="T26" s="18">
        <f t="shared" si="23"/>
        <v>14.258002306978156</v>
      </c>
      <c r="U26" s="18">
        <f t="shared" si="23"/>
        <v>13.239917787509214</v>
      </c>
      <c r="V26" s="18"/>
      <c r="W26" s="18">
        <f t="shared" ref="W26:Z26" si="24">W8/W$18*100</f>
        <v>16.375924522710541</v>
      </c>
      <c r="X26" s="18">
        <f t="shared" si="24"/>
        <v>6.3319070014063321</v>
      </c>
      <c r="Y26" s="18">
        <f t="shared" si="24"/>
        <v>15.980850923010456</v>
      </c>
      <c r="Z26" s="18">
        <f t="shared" si="24"/>
        <v>14.689191281336225</v>
      </c>
      <c r="AA26" s="18"/>
      <c r="AB26" s="18">
        <f t="shared" ref="AB26:AE26" si="25">AB8/AB$18*100</f>
        <v>16.692460460101302</v>
      </c>
      <c r="AC26" s="18">
        <f t="shared" si="25"/>
        <v>7.8470129246297411</v>
      </c>
      <c r="AD26" s="18">
        <f t="shared" si="25"/>
        <v>17.007417903848385</v>
      </c>
      <c r="AE26" s="18">
        <f t="shared" si="25"/>
        <v>15.257953698195243</v>
      </c>
      <c r="AG26" t="str">
        <f>$A$8</f>
        <v>Managers, directors and senior officials</v>
      </c>
      <c r="AH26" s="18">
        <f>AH8/AH$18*100</f>
        <v>8.4111100096520879</v>
      </c>
      <c r="AI26" s="18">
        <f t="shared" ref="AI26:AK26" si="26">AI8/AI$18*100</f>
        <v>2.8382393454642107</v>
      </c>
      <c r="AJ26" s="18">
        <f t="shared" si="26"/>
        <v>16.674227890235379</v>
      </c>
      <c r="AK26" s="18">
        <f t="shared" si="26"/>
        <v>6.8176631343078817</v>
      </c>
      <c r="AL26" s="18"/>
      <c r="AM26" s="18">
        <f t="shared" ref="AM26:AP26" si="27">AM8/AM$18*100</f>
        <v>9.4881535294151593</v>
      </c>
      <c r="AN26" s="18">
        <f t="shared" si="27"/>
        <v>4.2550250648236965</v>
      </c>
      <c r="AO26" s="18">
        <f t="shared" si="27"/>
        <v>19.008649579967368</v>
      </c>
      <c r="AP26" s="18">
        <f t="shared" si="27"/>
        <v>8.4883707884743664</v>
      </c>
      <c r="AQ26" s="18"/>
      <c r="AR26" s="18">
        <f t="shared" ref="AR26:AU26" si="28">AR8/AR$18*100</f>
        <v>10.786577546836131</v>
      </c>
      <c r="AS26" s="18">
        <f t="shared" si="28"/>
        <v>4.9524679237012936</v>
      </c>
      <c r="AT26" s="18">
        <f t="shared" si="28"/>
        <v>17.31638789794971</v>
      </c>
      <c r="AU26" s="18">
        <f t="shared" si="28"/>
        <v>9.2799644012122773</v>
      </c>
    </row>
    <row r="27" spans="1:47" x14ac:dyDescent="0.2">
      <c r="A27" t="str">
        <f>$A$9</f>
        <v>Professional occupations</v>
      </c>
      <c r="B27" s="18">
        <f t="shared" ref="B27:B34" si="29">B9/B$18*100</f>
        <v>23.327927630090585</v>
      </c>
      <c r="C27" s="18">
        <f t="shared" ref="C27:O27" si="30">C9/C$18*100</f>
        <v>14.048873331048242</v>
      </c>
      <c r="D27" s="18">
        <f t="shared" si="30"/>
        <v>18.276904878201197</v>
      </c>
      <c r="E27" s="18">
        <f t="shared" si="30"/>
        <v>19.747473807794201</v>
      </c>
      <c r="F27" s="18"/>
      <c r="G27" s="18">
        <f t="shared" si="30"/>
        <v>27.165287833017043</v>
      </c>
      <c r="H27" s="18">
        <f t="shared" si="30"/>
        <v>16.525636150978883</v>
      </c>
      <c r="I27" s="18">
        <f t="shared" si="30"/>
        <v>17.350109710915365</v>
      </c>
      <c r="J27" s="18">
        <f t="shared" si="30"/>
        <v>22.473858059144401</v>
      </c>
      <c r="K27" s="18"/>
      <c r="L27" s="18">
        <f t="shared" si="30"/>
        <v>30.921369584350671</v>
      </c>
      <c r="M27" s="18">
        <f t="shared" si="30"/>
        <v>19.938504860913504</v>
      </c>
      <c r="N27" s="18">
        <f t="shared" si="30"/>
        <v>15.386873932626591</v>
      </c>
      <c r="O27" s="18">
        <f t="shared" si="30"/>
        <v>25.155348079149253</v>
      </c>
      <c r="Q27" t="str">
        <f>$A$9</f>
        <v>Professional occupations</v>
      </c>
      <c r="R27" s="18">
        <f t="shared" ref="R27:U27" si="31">R9/R$18*100</f>
        <v>22.976083856882859</v>
      </c>
      <c r="S27" s="18">
        <f t="shared" si="31"/>
        <v>9.8419711914768655</v>
      </c>
      <c r="T27" s="18">
        <f t="shared" si="31"/>
        <v>18.034685009353542</v>
      </c>
      <c r="U27" s="18">
        <f t="shared" si="31"/>
        <v>20.089047451792744</v>
      </c>
      <c r="V27" s="18"/>
      <c r="W27" s="18">
        <f t="shared" ref="W27:Z27" si="32">W9/W$18*100</f>
        <v>26.823015477425731</v>
      </c>
      <c r="X27" s="18">
        <f t="shared" si="32"/>
        <v>12.816586593301011</v>
      </c>
      <c r="Y27" s="18">
        <f t="shared" si="32"/>
        <v>15.618311120887956</v>
      </c>
      <c r="Z27" s="18">
        <f t="shared" si="32"/>
        <v>22.631624424991319</v>
      </c>
      <c r="AA27" s="18"/>
      <c r="AB27" s="18">
        <f t="shared" ref="AB27:AE27" si="33">AB9/AB$18*100</f>
        <v>30.748739110333901</v>
      </c>
      <c r="AC27" s="18">
        <f t="shared" si="33"/>
        <v>16.006630951058153</v>
      </c>
      <c r="AD27" s="18">
        <f t="shared" si="33"/>
        <v>12.730829385744313</v>
      </c>
      <c r="AE27" s="18">
        <f t="shared" si="33"/>
        <v>24.949129231542582</v>
      </c>
      <c r="AG27" t="str">
        <f>$A$9</f>
        <v>Professional occupations</v>
      </c>
      <c r="AH27" s="18">
        <f t="shared" ref="AH27:AK27" si="34">AH9/AH$18*100</f>
        <v>23.92677942632692</v>
      </c>
      <c r="AI27" s="18">
        <f>AI9/AI$18*100</f>
        <v>15.477011424036489</v>
      </c>
      <c r="AJ27" s="18">
        <f t="shared" si="34"/>
        <v>18.700558906114232</v>
      </c>
      <c r="AK27" s="18">
        <f t="shared" si="34"/>
        <v>19.380065119668828</v>
      </c>
      <c r="AL27" s="18"/>
      <c r="AM27" s="18">
        <f t="shared" ref="AM27:AP27" si="35">AM9/AM$18*100</f>
        <v>27.702161321303709</v>
      </c>
      <c r="AN27" s="18">
        <f t="shared" si="35"/>
        <v>17.900610483132692</v>
      </c>
      <c r="AO27" s="18">
        <f t="shared" si="35"/>
        <v>19.572041636124165</v>
      </c>
      <c r="AP27" s="18">
        <f t="shared" si="35"/>
        <v>22.315136303106193</v>
      </c>
      <c r="AQ27" s="18"/>
      <c r="AR27" s="18">
        <f t="shared" ref="AR27:AU27" si="36">AR9/AR$18*100</f>
        <v>31.172366721429661</v>
      </c>
      <c r="AS27" s="18">
        <f t="shared" si="36"/>
        <v>21.503786897758033</v>
      </c>
      <c r="AT27" s="18">
        <f t="shared" si="36"/>
        <v>18.76042549872308</v>
      </c>
      <c r="AU27" s="18">
        <f t="shared" si="36"/>
        <v>25.358750294630333</v>
      </c>
    </row>
    <row r="28" spans="1:47" x14ac:dyDescent="0.2">
      <c r="A28" t="str">
        <f>$A$10</f>
        <v>Associate professional occupations</v>
      </c>
      <c r="B28" s="18">
        <f t="shared" si="29"/>
        <v>13.454449509383723</v>
      </c>
      <c r="C28" s="18">
        <f t="shared" ref="C28:O28" si="37">C10/C$18*100</f>
        <v>8.2721285207042534</v>
      </c>
      <c r="D28" s="18">
        <f t="shared" si="37"/>
        <v>14.529709655889944</v>
      </c>
      <c r="E28" s="18">
        <f t="shared" si="37"/>
        <v>12.074038346115485</v>
      </c>
      <c r="F28" s="18"/>
      <c r="G28" s="18">
        <f t="shared" si="37"/>
        <v>14.955001493220207</v>
      </c>
      <c r="H28" s="18">
        <f t="shared" si="37"/>
        <v>9.33430272412064</v>
      </c>
      <c r="I28" s="18">
        <f t="shared" si="37"/>
        <v>13.7382484517241</v>
      </c>
      <c r="J28" s="18">
        <f t="shared" si="37"/>
        <v>13.087989572304082</v>
      </c>
      <c r="K28" s="18"/>
      <c r="L28" s="18">
        <f t="shared" si="37"/>
        <v>14.313657347328787</v>
      </c>
      <c r="M28" s="18">
        <f t="shared" si="37"/>
        <v>9.8766398212313611</v>
      </c>
      <c r="N28" s="18">
        <f t="shared" si="37"/>
        <v>13.597842108499187</v>
      </c>
      <c r="O28" s="18">
        <f t="shared" si="37"/>
        <v>12.891366514630267</v>
      </c>
      <c r="Q28" t="str">
        <f>$A$10</f>
        <v>Associate professional occupations</v>
      </c>
      <c r="R28" s="18">
        <f t="shared" ref="R28:U28" si="38">R10/R$18*100</f>
        <v>13.570350259038175</v>
      </c>
      <c r="S28" s="18">
        <f t="shared" si="38"/>
        <v>6.8513092424291457</v>
      </c>
      <c r="T28" s="18">
        <f t="shared" si="38"/>
        <v>11.850307486834987</v>
      </c>
      <c r="U28" s="18">
        <f t="shared" si="38"/>
        <v>12.251060528636664</v>
      </c>
      <c r="V28" s="18"/>
      <c r="W28" s="18">
        <f t="shared" ref="W28:Z28" si="39">W10/W$18*100</f>
        <v>14.881511484179082</v>
      </c>
      <c r="X28" s="18">
        <f t="shared" si="39"/>
        <v>8.5205841440890584</v>
      </c>
      <c r="Y28" s="18">
        <f t="shared" si="39"/>
        <v>10.443320470171903</v>
      </c>
      <c r="Z28" s="18">
        <f t="shared" si="39"/>
        <v>13.090293523983448</v>
      </c>
      <c r="AA28" s="18"/>
      <c r="AB28" s="18">
        <f t="shared" ref="AB28:AE28" si="40">AB10/AB$18*100</f>
        <v>13.5428868257306</v>
      </c>
      <c r="AC28" s="18">
        <f t="shared" si="40"/>
        <v>7.3095647477412466</v>
      </c>
      <c r="AD28" s="18">
        <f t="shared" si="40"/>
        <v>10.083126813436573</v>
      </c>
      <c r="AE28" s="18">
        <f t="shared" si="40"/>
        <v>11.85517480812713</v>
      </c>
      <c r="AG28" t="str">
        <f>$A$10</f>
        <v>Associate professional occupations</v>
      </c>
      <c r="AH28" s="18">
        <f t="shared" ref="AH28:AK28" si="41">AH10/AH$18*100</f>
        <v>13.257181922457484</v>
      </c>
      <c r="AI28" s="18">
        <f t="shared" si="41"/>
        <v>8.7544611415347173</v>
      </c>
      <c r="AJ28" s="18">
        <f t="shared" si="41"/>
        <v>19.216111009830787</v>
      </c>
      <c r="AK28" s="18">
        <f t="shared" si="41"/>
        <v>11.883627027818706</v>
      </c>
      <c r="AL28" s="18"/>
      <c r="AM28" s="18">
        <f t="shared" ref="AM28:AP28" si="42">AM10/AM$18*100</f>
        <v>15.070274716031221</v>
      </c>
      <c r="AN28" s="18">
        <f t="shared" si="42"/>
        <v>9.6359547090136424</v>
      </c>
      <c r="AO28" s="18">
        <f t="shared" si="42"/>
        <v>17.965706376469736</v>
      </c>
      <c r="AP28" s="18">
        <f t="shared" si="42"/>
        <v>13.085671668520133</v>
      </c>
      <c r="AQ28" s="18"/>
      <c r="AR28" s="18">
        <f t="shared" ref="AR28:AU28" si="43">AR10/AR$18*100</f>
        <v>15.434323877197878</v>
      </c>
      <c r="AS28" s="18">
        <f t="shared" si="43"/>
        <v>10.898594388414631</v>
      </c>
      <c r="AT28" s="18">
        <f t="shared" si="43"/>
        <v>18.062026755537548</v>
      </c>
      <c r="AU28" s="18">
        <f t="shared" si="43"/>
        <v>13.913405436930301</v>
      </c>
    </row>
    <row r="29" spans="1:47" x14ac:dyDescent="0.2">
      <c r="A29" t="str">
        <f>$A$11</f>
        <v>Administrative and secretarial occupations</v>
      </c>
      <c r="B29" s="18">
        <f t="shared" si="29"/>
        <v>10.305563217339266</v>
      </c>
      <c r="C29" s="18">
        <f t="shared" ref="C29:O29" si="44">C11/C$18*100</f>
        <v>14.823580026144231</v>
      </c>
      <c r="D29" s="18">
        <f t="shared" si="44"/>
        <v>3.808923905389531</v>
      </c>
      <c r="E29" s="18">
        <f t="shared" si="44"/>
        <v>10.625454113471752</v>
      </c>
      <c r="F29" s="18"/>
      <c r="G29" s="18">
        <f t="shared" si="44"/>
        <v>10.016773255462565</v>
      </c>
      <c r="H29" s="18">
        <f t="shared" si="44"/>
        <v>13.72458625145623</v>
      </c>
      <c r="I29" s="18">
        <f t="shared" si="44"/>
        <v>4.2740769957353191</v>
      </c>
      <c r="J29" s="18">
        <f t="shared" si="44"/>
        <v>10.240012474626003</v>
      </c>
      <c r="K29" s="18"/>
      <c r="L29" s="18">
        <f t="shared" si="44"/>
        <v>7.8007331338263235</v>
      </c>
      <c r="M29" s="18">
        <f t="shared" si="44"/>
        <v>10.671252281975629</v>
      </c>
      <c r="N29" s="18">
        <f t="shared" si="44"/>
        <v>4.4828111244034279</v>
      </c>
      <c r="O29" s="18">
        <f t="shared" si="44"/>
        <v>8.1039874935265388</v>
      </c>
      <c r="Q29" t="str">
        <f>$A$11</f>
        <v>Administrative and secretarial occupations</v>
      </c>
      <c r="R29" s="18">
        <f t="shared" ref="R29:U29" si="45">R11/R$18*100</f>
        <v>5.4286915441107571</v>
      </c>
      <c r="S29" s="18">
        <f t="shared" si="45"/>
        <v>5.8361259090909599</v>
      </c>
      <c r="T29" s="18">
        <f t="shared" si="45"/>
        <v>1.4843389870120278</v>
      </c>
      <c r="U29" s="18">
        <f t="shared" si="45"/>
        <v>4.7186615431226144</v>
      </c>
      <c r="V29" s="18"/>
      <c r="W29" s="18">
        <f t="shared" ref="W29:Z29" si="46">W11/W$18*100</f>
        <v>5.6518300402235031</v>
      </c>
      <c r="X29" s="18">
        <f t="shared" si="46"/>
        <v>5.452319824254289</v>
      </c>
      <c r="Y29" s="18">
        <f t="shared" si="46"/>
        <v>1.1674519998111894</v>
      </c>
      <c r="Z29" s="18">
        <f t="shared" si="46"/>
        <v>4.8455113331554118</v>
      </c>
      <c r="AA29" s="18"/>
      <c r="AB29" s="18">
        <f t="shared" ref="AB29:AE29" si="47">AB11/AB$18*100</f>
        <v>5.5606522951002892</v>
      </c>
      <c r="AC29" s="18">
        <f t="shared" si="47"/>
        <v>4.0933595249254564</v>
      </c>
      <c r="AD29" s="18">
        <f t="shared" si="47"/>
        <v>1.4457357578708852</v>
      </c>
      <c r="AE29" s="18">
        <f t="shared" si="47"/>
        <v>4.5566258494791825</v>
      </c>
      <c r="AG29" t="str">
        <f>$A$11</f>
        <v>Administrative and secretarial occupations</v>
      </c>
      <c r="AH29" s="18">
        <f t="shared" ref="AH29:AK29" si="48">AH11/AH$18*100</f>
        <v>18.606188619633375</v>
      </c>
      <c r="AI29" s="18">
        <f t="shared" si="48"/>
        <v>17.874595989366878</v>
      </c>
      <c r="AJ29" s="18">
        <f t="shared" si="48"/>
        <v>7.8747330753048956</v>
      </c>
      <c r="AK29" s="18">
        <f t="shared" si="48"/>
        <v>16.979009042053896</v>
      </c>
      <c r="AL29" s="18"/>
      <c r="AM29" s="18">
        <f t="shared" ref="AM29:AP29" si="49">AM11/AM$18*100</f>
        <v>16.863432799702291</v>
      </c>
      <c r="AN29" s="18">
        <f t="shared" si="49"/>
        <v>16.791181569007435</v>
      </c>
      <c r="AO29" s="18">
        <f t="shared" si="49"/>
        <v>8.2599384566724581</v>
      </c>
      <c r="AP29" s="18">
        <f t="shared" si="49"/>
        <v>15.667181247436663</v>
      </c>
      <c r="AQ29" s="18"/>
      <c r="AR29" s="18">
        <f t="shared" ref="AR29:AU29" si="50">AR11/AR$18*100</f>
        <v>11.057712416007591</v>
      </c>
      <c r="AS29" s="18">
        <f t="shared" si="50"/>
        <v>13.289916463218196</v>
      </c>
      <c r="AT29" s="18">
        <f t="shared" si="50"/>
        <v>8.3403256269917403</v>
      </c>
      <c r="AU29" s="18">
        <f t="shared" si="50"/>
        <v>11.602897636250855</v>
      </c>
    </row>
    <row r="30" spans="1:47" x14ac:dyDescent="0.2">
      <c r="A30" t="str">
        <f>$A$12</f>
        <v>Skilled trades occupations</v>
      </c>
      <c r="B30" s="18">
        <f t="shared" si="29"/>
        <v>11.86500871904749</v>
      </c>
      <c r="C30" s="18">
        <f t="shared" ref="C30:O30" si="51">C12/C$18*100</f>
        <v>3.3294861885187892</v>
      </c>
      <c r="D30" s="18">
        <f t="shared" si="51"/>
        <v>26.692789481834232</v>
      </c>
      <c r="E30" s="18">
        <f t="shared" si="51"/>
        <v>11.666625323663405</v>
      </c>
      <c r="F30" s="18"/>
      <c r="G30" s="18">
        <f t="shared" si="51"/>
        <v>9.6511094826230543</v>
      </c>
      <c r="H30" s="18">
        <f t="shared" si="51"/>
        <v>2.9550102125744422</v>
      </c>
      <c r="I30" s="18">
        <f t="shared" si="51"/>
        <v>25.53186716448959</v>
      </c>
      <c r="J30" s="18">
        <f t="shared" si="51"/>
        <v>10.096786103573924</v>
      </c>
      <c r="K30" s="18"/>
      <c r="L30" s="18">
        <f t="shared" si="51"/>
        <v>8.2247871541417048</v>
      </c>
      <c r="M30" s="18">
        <f t="shared" si="51"/>
        <v>3.2748310237181286</v>
      </c>
      <c r="N30" s="18">
        <f t="shared" si="51"/>
        <v>25.526562070593439</v>
      </c>
      <c r="O30" s="18">
        <f t="shared" si="51"/>
        <v>9.5912433375335802</v>
      </c>
      <c r="Q30" t="str">
        <f>$A$12</f>
        <v>Skilled trades occupations</v>
      </c>
      <c r="R30" s="18">
        <f t="shared" ref="R30:U30" si="52">R12/R$18*100</f>
        <v>17.420333187421431</v>
      </c>
      <c r="S30" s="18">
        <f t="shared" si="52"/>
        <v>8.4814116074858621</v>
      </c>
      <c r="T30" s="18">
        <f t="shared" si="52"/>
        <v>38.926149555482624</v>
      </c>
      <c r="U30" s="18">
        <f t="shared" si="52"/>
        <v>20.308213771567051</v>
      </c>
      <c r="V30" s="18"/>
      <c r="W30" s="18">
        <f t="shared" ref="W30:Z30" si="53">W12/W$18*100</f>
        <v>14.417316516804037</v>
      </c>
      <c r="X30" s="18">
        <f t="shared" si="53"/>
        <v>6.7828942001023727</v>
      </c>
      <c r="Y30" s="18">
        <f t="shared" si="53"/>
        <v>40.37834919358442</v>
      </c>
      <c r="Z30" s="18">
        <f t="shared" si="53"/>
        <v>17.668909346400625</v>
      </c>
      <c r="AA30" s="18"/>
      <c r="AB30" s="18">
        <f t="shared" ref="AB30:AE30" si="54">AB12/AB$18*100</f>
        <v>12.076662046018354</v>
      </c>
      <c r="AC30" s="18">
        <f t="shared" si="54"/>
        <v>7.1638023152862065</v>
      </c>
      <c r="AD30" s="18">
        <f t="shared" si="54"/>
        <v>40.476444228580981</v>
      </c>
      <c r="AE30" s="18">
        <f t="shared" si="54"/>
        <v>16.468627272484913</v>
      </c>
      <c r="AG30" t="str">
        <f>$A$12</f>
        <v>Skilled trades occupations</v>
      </c>
      <c r="AH30" s="18">
        <f t="shared" ref="AH30:AK30" si="55">AH12/AH$18*100</f>
        <v>2.4096302531130207</v>
      </c>
      <c r="AI30" s="18">
        <f t="shared" si="55"/>
        <v>1.5805363201933733</v>
      </c>
      <c r="AJ30" s="18">
        <f t="shared" si="55"/>
        <v>5.2960630499032231</v>
      </c>
      <c r="AK30" s="18">
        <f t="shared" si="55"/>
        <v>2.3714272580385378</v>
      </c>
      <c r="AL30" s="18"/>
      <c r="AM30" s="18">
        <f t="shared" ref="AM30:AP30" si="56">AM12/AM$18*100</f>
        <v>2.1750450136811641</v>
      </c>
      <c r="AN30" s="18">
        <f t="shared" si="56"/>
        <v>1.5359830069609786</v>
      </c>
      <c r="AO30" s="18">
        <f t="shared" si="56"/>
        <v>6.4835363785391591</v>
      </c>
      <c r="AP30" s="18">
        <f t="shared" si="56"/>
        <v>2.4788081423828778</v>
      </c>
      <c r="AQ30" s="18"/>
      <c r="AR30" s="18">
        <f t="shared" ref="AR30:AU30" si="57">AR12/AR$18*100</f>
        <v>2.6243300172772699</v>
      </c>
      <c r="AS30" s="18">
        <f t="shared" si="57"/>
        <v>1.7266285523119338</v>
      </c>
      <c r="AT30" s="18">
        <f t="shared" si="57"/>
        <v>6.5381010426193935</v>
      </c>
      <c r="AU30" s="18">
        <f t="shared" si="57"/>
        <v>2.8077938841095227</v>
      </c>
    </row>
    <row r="31" spans="1:47" x14ac:dyDescent="0.2">
      <c r="A31" t="str">
        <f>$A$13</f>
        <v>Caring, leisure and other service occupations</v>
      </c>
      <c r="B31" s="18">
        <f t="shared" si="29"/>
        <v>7.5862170260872688</v>
      </c>
      <c r="C31" s="18">
        <f t="shared" ref="C31:O31" si="58">C13/C$18*100</f>
        <v>16.697324450807649</v>
      </c>
      <c r="D31" s="18">
        <f t="shared" si="58"/>
        <v>7.588236622202607</v>
      </c>
      <c r="E31" s="18">
        <f t="shared" si="58"/>
        <v>10.313918202109702</v>
      </c>
      <c r="F31" s="18"/>
      <c r="G31" s="18">
        <f t="shared" si="58"/>
        <v>7.0488070701521046</v>
      </c>
      <c r="H31" s="18">
        <f t="shared" si="58"/>
        <v>15.07245828932445</v>
      </c>
      <c r="I31" s="18">
        <f t="shared" si="58"/>
        <v>8.194651926938791</v>
      </c>
      <c r="J31" s="18">
        <f t="shared" si="58"/>
        <v>9.6229375353275266</v>
      </c>
      <c r="K31" s="18"/>
      <c r="L31" s="18">
        <f t="shared" si="58"/>
        <v>8.0873446656288834</v>
      </c>
      <c r="M31" s="18">
        <f t="shared" si="58"/>
        <v>15.747188990149477</v>
      </c>
      <c r="N31" s="18">
        <f t="shared" si="58"/>
        <v>9.1748839776171653</v>
      </c>
      <c r="O31" s="18">
        <f t="shared" si="58"/>
        <v>10.518535183614826</v>
      </c>
      <c r="Q31" t="str">
        <f>$A$13</f>
        <v>Caring, leisure and other service occupations</v>
      </c>
      <c r="R31" s="18">
        <f t="shared" ref="R31:U31" si="59">R13/R$18*100</f>
        <v>2.4139815300625695</v>
      </c>
      <c r="S31" s="18">
        <f t="shared" si="59"/>
        <v>5.5623699349383688</v>
      </c>
      <c r="T31" s="18">
        <f t="shared" si="59"/>
        <v>1.9385457210776922</v>
      </c>
      <c r="U31" s="18">
        <f t="shared" si="59"/>
        <v>2.7821240481295182</v>
      </c>
      <c r="V31" s="18"/>
      <c r="W31" s="18">
        <f t="shared" ref="W31:Z31" si="60">W13/W$18*100</f>
        <v>2.3693980306642475</v>
      </c>
      <c r="X31" s="18">
        <f t="shared" si="60"/>
        <v>5.5890983169439004</v>
      </c>
      <c r="Y31" s="18">
        <f t="shared" si="60"/>
        <v>2.324533562054051</v>
      </c>
      <c r="Z31" s="18">
        <f t="shared" si="60"/>
        <v>2.8804868125288081</v>
      </c>
      <c r="AA31" s="18"/>
      <c r="AB31" s="18">
        <f t="shared" ref="AB31:AE31" si="61">AB13/AB$18*100</f>
        <v>2.923499215352793</v>
      </c>
      <c r="AC31" s="18">
        <f t="shared" si="61"/>
        <v>6.3560538677630634</v>
      </c>
      <c r="AD31" s="18">
        <f t="shared" si="61"/>
        <v>3.2438944520872095</v>
      </c>
      <c r="AE31" s="18">
        <f t="shared" si="61"/>
        <v>3.5615407338518659</v>
      </c>
      <c r="AG31" t="str">
        <f>$A$13</f>
        <v>Caring, leisure and other service occupations</v>
      </c>
      <c r="AH31" s="18">
        <f t="shared" ref="AH31:AK31" si="62">AH13/AH$18*100</f>
        <v>16.389563150741022</v>
      </c>
      <c r="AI31" s="18">
        <f t="shared" si="62"/>
        <v>20.477363106383446</v>
      </c>
      <c r="AJ31" s="18">
        <f t="shared" si="62"/>
        <v>17.469813712109001</v>
      </c>
      <c r="AK31" s="18">
        <f t="shared" si="62"/>
        <v>18.415382287424354</v>
      </c>
      <c r="AL31" s="18"/>
      <c r="AM31" s="18">
        <f t="shared" ref="AM31:AP31" si="63">AM13/AM$18*100</f>
        <v>14.388723990435896</v>
      </c>
      <c r="AN31" s="18">
        <f t="shared" si="63"/>
        <v>18.588015669140557</v>
      </c>
      <c r="AO31" s="18">
        <f t="shared" si="63"/>
        <v>15.726130168577452</v>
      </c>
      <c r="AP31" s="18">
        <f t="shared" si="63"/>
        <v>16.406218705421491</v>
      </c>
      <c r="AQ31" s="18"/>
      <c r="AR31" s="18">
        <f t="shared" ref="AR31:AU31" si="64">AR13/AR$18*100</f>
        <v>15.595349447054616</v>
      </c>
      <c r="AS31" s="18">
        <f t="shared" si="64"/>
        <v>19.485807127370457</v>
      </c>
      <c r="AT31" s="18">
        <f t="shared" si="64"/>
        <v>16.708078037121922</v>
      </c>
      <c r="AU31" s="18">
        <f t="shared" si="64"/>
        <v>17.38050779472406</v>
      </c>
    </row>
    <row r="32" spans="1:47" x14ac:dyDescent="0.2">
      <c r="A32" t="str">
        <f>$A$14</f>
        <v>Sales and customer service occupations</v>
      </c>
      <c r="B32" s="18">
        <f t="shared" si="29"/>
        <v>5.7269746038590288</v>
      </c>
      <c r="C32" s="18">
        <f t="shared" ref="C32:O32" si="65">C14/C$18*100</f>
        <v>17.644602449773938</v>
      </c>
      <c r="D32" s="18">
        <f t="shared" si="65"/>
        <v>4.5371980937261434</v>
      </c>
      <c r="E32" s="18">
        <f t="shared" si="65"/>
        <v>9.1053768310624985</v>
      </c>
      <c r="F32" s="18"/>
      <c r="G32" s="18">
        <f t="shared" si="65"/>
        <v>5.4629885290307749</v>
      </c>
      <c r="H32" s="18">
        <f t="shared" si="65"/>
        <v>16.628313369149694</v>
      </c>
      <c r="I32" s="18">
        <f t="shared" si="65"/>
        <v>3.7010661946788885</v>
      </c>
      <c r="J32" s="18">
        <f t="shared" si="65"/>
        <v>8.5279343857183481</v>
      </c>
      <c r="K32" s="18"/>
      <c r="L32" s="18">
        <f t="shared" si="65"/>
        <v>4.9517497178301539</v>
      </c>
      <c r="M32" s="18">
        <f t="shared" si="65"/>
        <v>15.696272189771735</v>
      </c>
      <c r="N32" s="18">
        <f t="shared" si="65"/>
        <v>2.7455009710248492</v>
      </c>
      <c r="O32" s="18">
        <f t="shared" si="65"/>
        <v>7.7531440869365129</v>
      </c>
      <c r="Q32" t="str">
        <f>$A$14</f>
        <v>Sales and customer service occupations</v>
      </c>
      <c r="R32" s="18">
        <f t="shared" ref="R32:U32" si="66">R14/R$18*100</f>
        <v>4.2867786790560825</v>
      </c>
      <c r="S32" s="18">
        <f t="shared" si="66"/>
        <v>20.509915264753094</v>
      </c>
      <c r="T32" s="18">
        <f t="shared" si="66"/>
        <v>3.8936603152401745</v>
      </c>
      <c r="U32" s="18">
        <f t="shared" si="66"/>
        <v>6.5850946942519224</v>
      </c>
      <c r="V32" s="18"/>
      <c r="W32" s="18">
        <f t="shared" ref="W32:Z32" si="67">W14/W$18*100</f>
        <v>4.1422663672061848</v>
      </c>
      <c r="X32" s="18">
        <f t="shared" si="67"/>
        <v>19.167187680229876</v>
      </c>
      <c r="Y32" s="18">
        <f t="shared" si="67"/>
        <v>3.6011145604898767</v>
      </c>
      <c r="Z32" s="18">
        <f t="shared" si="67"/>
        <v>6.4700132870856768</v>
      </c>
      <c r="AA32" s="18"/>
      <c r="AB32" s="18">
        <f>AB14/AB$18*100</f>
        <v>4.2422169251080559</v>
      </c>
      <c r="AC32" s="18">
        <f t="shared" ref="AC32:AE32" si="68">AC14/AC$18*100</f>
        <v>18.137262587843178</v>
      </c>
      <c r="AD32" s="18">
        <f t="shared" si="68"/>
        <v>2.7643976969345996</v>
      </c>
      <c r="AE32" s="18">
        <f t="shared" si="68"/>
        <v>6.3149192564564816</v>
      </c>
      <c r="AG32" t="str">
        <f>$A$14</f>
        <v>Sales and customer service occupations</v>
      </c>
      <c r="AH32" s="18">
        <f t="shared" ref="AH32:AK32" si="69">AH14/AH$18*100</f>
        <v>8.1782441222521243</v>
      </c>
      <c r="AI32" s="18">
        <f t="shared" si="69"/>
        <v>16.671900389293857</v>
      </c>
      <c r="AJ32" s="18">
        <f t="shared" si="69"/>
        <v>5.6627761615652101</v>
      </c>
      <c r="AK32" s="18">
        <f t="shared" si="69"/>
        <v>11.816281404236607</v>
      </c>
      <c r="AL32" s="18"/>
      <c r="AM32" s="18">
        <f t="shared" ref="AM32:AP32" si="70">AM14/AM$18*100</f>
        <v>7.5346157069000332</v>
      </c>
      <c r="AN32" s="18">
        <f t="shared" si="70"/>
        <v>15.687132358754813</v>
      </c>
      <c r="AO32" s="18">
        <f t="shared" si="70"/>
        <v>3.8293061229593759</v>
      </c>
      <c r="AP32" s="18">
        <f t="shared" si="70"/>
        <v>10.598317694667427</v>
      </c>
      <c r="AQ32" s="18"/>
      <c r="AR32" s="18">
        <f t="shared" ref="AR32:AU32" si="71">AR14/AR$18*100</f>
        <v>5.9833792760019744</v>
      </c>
      <c r="AS32" s="18">
        <f t="shared" si="71"/>
        <v>14.724512029143453</v>
      </c>
      <c r="AT32" s="18">
        <f t="shared" si="71"/>
        <v>2.7214994612001138</v>
      </c>
      <c r="AU32" s="18">
        <f t="shared" si="71"/>
        <v>9.1717249793946749</v>
      </c>
    </row>
    <row r="33" spans="1:47" x14ac:dyDescent="0.2">
      <c r="A33" t="str">
        <f>$A$15</f>
        <v>Process, plant and machine operatives</v>
      </c>
      <c r="B33" s="18">
        <f t="shared" si="29"/>
        <v>7.1431328547574919</v>
      </c>
      <c r="C33" s="18">
        <f t="shared" ref="C33:O33" si="72">C15/C$18*100</f>
        <v>2.5666786522300757</v>
      </c>
      <c r="D33" s="18">
        <f t="shared" si="72"/>
        <v>3.9103629110420957</v>
      </c>
      <c r="E33" s="18">
        <f t="shared" si="72"/>
        <v>5.259376384630432</v>
      </c>
      <c r="F33" s="18"/>
      <c r="G33" s="18">
        <f t="shared" si="72"/>
        <v>5.6069945815064086</v>
      </c>
      <c r="H33" s="18">
        <f t="shared" si="72"/>
        <v>2.5489420980793871</v>
      </c>
      <c r="I33" s="18">
        <f t="shared" si="72"/>
        <v>4.2268532253393749</v>
      </c>
      <c r="J33" s="18">
        <f t="shared" si="72"/>
        <v>4.4805729552256039</v>
      </c>
      <c r="K33" s="18"/>
      <c r="L33" s="18">
        <f t="shared" si="72"/>
        <v>5.4268560948016162</v>
      </c>
      <c r="M33" s="18">
        <f t="shared" si="72"/>
        <v>3.457360068928836</v>
      </c>
      <c r="N33" s="18">
        <f t="shared" si="72"/>
        <v>4.7295592764079419</v>
      </c>
      <c r="O33" s="18">
        <f t="shared" si="72"/>
        <v>4.7336043725700172</v>
      </c>
      <c r="Q33" t="str">
        <f>$A$15</f>
        <v>Process, plant and machine operatives</v>
      </c>
      <c r="R33" s="18">
        <f t="shared" ref="R33:U33" si="73">R15/R$18*100</f>
        <v>10.059341567596984</v>
      </c>
      <c r="S33" s="18">
        <f t="shared" si="73"/>
        <v>7.262096278069528</v>
      </c>
      <c r="T33" s="18">
        <f t="shared" si="73"/>
        <v>5.2655661183078788</v>
      </c>
      <c r="U33" s="18">
        <f t="shared" si="73"/>
        <v>8.7144031434177336</v>
      </c>
      <c r="V33" s="18"/>
      <c r="W33" s="18">
        <f t="shared" ref="W33:Z33" si="74">W15/W$18*100</f>
        <v>8.1718221753683462</v>
      </c>
      <c r="X33" s="18">
        <f t="shared" si="74"/>
        <v>7.2929457448828643</v>
      </c>
      <c r="Y33" s="18">
        <f t="shared" si="74"/>
        <v>5.5748235770152625</v>
      </c>
      <c r="Z33" s="18">
        <f t="shared" si="74"/>
        <v>7.5818592105411646</v>
      </c>
      <c r="AA33" s="18"/>
      <c r="AB33" s="18">
        <f t="shared" ref="AB33:AE33" si="75">AB15/AB$18*100</f>
        <v>8.0010979007554255</v>
      </c>
      <c r="AC33" s="18">
        <f t="shared" si="75"/>
        <v>8.1483433412453383</v>
      </c>
      <c r="AD33" s="18">
        <f t="shared" si="75"/>
        <v>6.0499809756113692</v>
      </c>
      <c r="AE33" s="18">
        <f t="shared" si="75"/>
        <v>7.6672582663400286</v>
      </c>
      <c r="AG33" t="str">
        <f>$A$15</f>
        <v>Process, plant and machine operatives</v>
      </c>
      <c r="AH33" s="18">
        <f t="shared" ref="AH33:AK33" si="76">AH15/AH$18*100</f>
        <v>2.1796321227068276</v>
      </c>
      <c r="AI33" s="18">
        <f t="shared" si="76"/>
        <v>0.97270176580006806</v>
      </c>
      <c r="AJ33" s="18">
        <f t="shared" si="76"/>
        <v>1.5400482868528684</v>
      </c>
      <c r="AK33" s="18">
        <f t="shared" si="76"/>
        <v>1.5430274473291392</v>
      </c>
      <c r="AL33" s="18"/>
      <c r="AM33" s="18">
        <f t="shared" ref="AM33:AP33" si="77">AM15/AM$18*100</f>
        <v>1.5839178863649357</v>
      </c>
      <c r="AN33" s="18">
        <f t="shared" si="77"/>
        <v>0.79030200859979449</v>
      </c>
      <c r="AO33" s="18">
        <f t="shared" si="77"/>
        <v>2.4973805396177582</v>
      </c>
      <c r="AP33" s="18">
        <f t="shared" si="77"/>
        <v>1.3605061540519987</v>
      </c>
      <c r="AQ33" s="18"/>
      <c r="AR33" s="18">
        <f t="shared" ref="AR33:AU33" si="78">AR15/AR$18*100</f>
        <v>1.684021423672208</v>
      </c>
      <c r="AS33" s="18">
        <f t="shared" si="78"/>
        <v>1.5898760092568089</v>
      </c>
      <c r="AT33" s="18">
        <f t="shared" si="78"/>
        <v>3.0524372957226666</v>
      </c>
      <c r="AU33" s="18">
        <f t="shared" si="78"/>
        <v>1.8400196766371828</v>
      </c>
    </row>
    <row r="34" spans="1:47" x14ac:dyDescent="0.2">
      <c r="A34" t="str">
        <f>$A$16</f>
        <v>Elementary occupations</v>
      </c>
      <c r="B34" s="18">
        <f t="shared" si="29"/>
        <v>8.0995954974929152</v>
      </c>
      <c r="C34" s="18">
        <f t="shared" ref="C34:O34" si="79">C16/C$18*100</f>
        <v>19.365804851147868</v>
      </c>
      <c r="D34" s="18">
        <f t="shared" si="79"/>
        <v>5.5189401927102377</v>
      </c>
      <c r="E34" s="18">
        <f t="shared" si="79"/>
        <v>11.061934282659331</v>
      </c>
      <c r="F34" s="18"/>
      <c r="G34" s="18">
        <f t="shared" si="79"/>
        <v>6.3986860555640499</v>
      </c>
      <c r="H34" s="18">
        <f t="shared" si="79"/>
        <v>18.394033090678708</v>
      </c>
      <c r="I34" s="18">
        <f t="shared" si="79"/>
        <v>5.6760501055704928</v>
      </c>
      <c r="J34" s="18">
        <f t="shared" si="79"/>
        <v>9.8717685973139275</v>
      </c>
      <c r="K34" s="18"/>
      <c r="L34" s="18">
        <f t="shared" si="79"/>
        <v>5.9877201134265263</v>
      </c>
      <c r="M34" s="18">
        <f t="shared" si="79"/>
        <v>15.561278589499313</v>
      </c>
      <c r="N34" s="18">
        <f t="shared" si="79"/>
        <v>7.212446970355642</v>
      </c>
      <c r="O34" s="18">
        <f t="shared" si="79"/>
        <v>9.0043647764824453</v>
      </c>
      <c r="Q34" t="str">
        <f>$A$16</f>
        <v>Elementary occupations</v>
      </c>
      <c r="R34" s="18">
        <f t="shared" ref="R34:U34" si="80">R16/R$18*100</f>
        <v>8.9561711645253457</v>
      </c>
      <c r="S34" s="18">
        <f t="shared" si="80"/>
        <v>31.185863364103483</v>
      </c>
      <c r="T34" s="18">
        <f t="shared" si="80"/>
        <v>4.3487444997129012</v>
      </c>
      <c r="U34" s="18">
        <f t="shared" si="80"/>
        <v>11.311477031572537</v>
      </c>
      <c r="V34" s="18"/>
      <c r="W34" s="18">
        <f t="shared" ref="W34:Z34" si="81">W16/W$18*100</f>
        <v>7.1669153854183172</v>
      </c>
      <c r="X34" s="18">
        <f t="shared" si="81"/>
        <v>28.046476494790305</v>
      </c>
      <c r="Y34" s="18">
        <f t="shared" si="81"/>
        <v>4.9112445929749056</v>
      </c>
      <c r="Z34" s="18">
        <f t="shared" si="81"/>
        <v>10.142110779977328</v>
      </c>
      <c r="AA34" s="18"/>
      <c r="AB34" s="18">
        <f t="shared" ref="AB34:AE34" si="82">AB16/AB$18*100</f>
        <v>6.211785221499281</v>
      </c>
      <c r="AC34" s="18">
        <f t="shared" si="82"/>
        <v>24.937969739507622</v>
      </c>
      <c r="AD34" s="18">
        <f t="shared" si="82"/>
        <v>6.1981727858856912</v>
      </c>
      <c r="AE34" s="18">
        <f t="shared" si="82"/>
        <v>9.3687708835225738</v>
      </c>
      <c r="AG34" t="str">
        <f>$A$16</f>
        <v>Elementary occupations</v>
      </c>
      <c r="AH34" s="18">
        <f t="shared" ref="AH34:AK34" si="83">AH16/AH$18*100</f>
        <v>6.641670373117142</v>
      </c>
      <c r="AI34" s="18">
        <f t="shared" si="83"/>
        <v>15.353190517926945</v>
      </c>
      <c r="AJ34" s="18">
        <f t="shared" si="83"/>
        <v>7.5656679080844098</v>
      </c>
      <c r="AK34" s="18">
        <f t="shared" si="83"/>
        <v>10.79351727912205</v>
      </c>
      <c r="AL34" s="18"/>
      <c r="AM34" s="18">
        <f t="shared" ref="AM34:AP34" si="84">AM16/AM$18*100</f>
        <v>5.1936750361655877</v>
      </c>
      <c r="AN34" s="18">
        <f t="shared" si="84"/>
        <v>14.815795130566389</v>
      </c>
      <c r="AO34" s="18">
        <f t="shared" si="84"/>
        <v>6.6573107410725241</v>
      </c>
      <c r="AP34" s="18">
        <f t="shared" si="84"/>
        <v>9.5997892959388409</v>
      </c>
      <c r="AQ34" s="18"/>
      <c r="AR34" s="18">
        <f t="shared" ref="AR34:AU34" si="85">AR16/AR$18*100</f>
        <v>5.6619392745226644</v>
      </c>
      <c r="AS34" s="18">
        <f t="shared" si="85"/>
        <v>11.828410608825182</v>
      </c>
      <c r="AT34" s="18">
        <f t="shared" si="85"/>
        <v>8.5007183841338261</v>
      </c>
      <c r="AU34" s="18">
        <f t="shared" si="85"/>
        <v>8.6449358961107805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4.4129283194312947</v>
      </c>
      <c r="C44" s="27">
        <f t="shared" ref="C44:E44" si="93">H8-C8</f>
        <v>2.0799665919362096</v>
      </c>
      <c r="D44" s="27">
        <f t="shared" si="93"/>
        <v>1.5786272638488672</v>
      </c>
      <c r="E44" s="27">
        <f t="shared" si="93"/>
        <v>8.0715221752163728</v>
      </c>
      <c r="F44" s="27"/>
      <c r="G44" s="27">
        <f>L8-G8</f>
        <v>4.0582255523047763</v>
      </c>
      <c r="H44" s="27">
        <f t="shared" ref="H44:J44" si="94">M8-H8</f>
        <v>1.7032996597391037</v>
      </c>
      <c r="I44" s="27">
        <f t="shared" si="94"/>
        <v>1.6130989136159695</v>
      </c>
      <c r="J44" s="27">
        <f t="shared" si="94"/>
        <v>7.3746241256598424</v>
      </c>
      <c r="K44" s="27"/>
      <c r="L44" s="27">
        <f>L8-B8</f>
        <v>8.471153871736071</v>
      </c>
      <c r="M44" s="27">
        <f t="shared" ref="M44:O44" si="95">M8-C8</f>
        <v>3.7832662516753133</v>
      </c>
      <c r="N44" s="27">
        <f t="shared" si="95"/>
        <v>3.1917261774648367</v>
      </c>
      <c r="O44" s="27">
        <f t="shared" si="95"/>
        <v>15.446146300876215</v>
      </c>
      <c r="Q44" t="str">
        <f>$A$8</f>
        <v>Managers, directors and senior officials</v>
      </c>
      <c r="R44" s="27">
        <f>W8-R8</f>
        <v>2.6981761610926895</v>
      </c>
      <c r="S44" s="27">
        <f t="shared" ref="S44:S52" si="96">X8-S8</f>
        <v>0.7659080216750862</v>
      </c>
      <c r="T44" s="27">
        <f t="shared" ref="T44:T52" si="97">Y8-T8</f>
        <v>8.9490394001251694E-2</v>
      </c>
      <c r="U44" s="27">
        <f t="shared" ref="U44:U52" si="98">Z8-U8</f>
        <v>3.5535745767690265</v>
      </c>
      <c r="V44" s="27"/>
      <c r="W44" s="27">
        <f>AB8-W8</f>
        <v>1.6731699926519497</v>
      </c>
      <c r="X44" s="27">
        <f t="shared" ref="X44:X52" si="99">AC8-X8</f>
        <v>0.83872247516354959</v>
      </c>
      <c r="Y44" s="27">
        <f t="shared" ref="Y44:Y52" si="100">AD8-Y8</f>
        <v>1.2804872519435904</v>
      </c>
      <c r="Z44" s="27">
        <f t="shared" ref="Z44:Z52" si="101">AE8-Z8</f>
        <v>3.7923797197590901</v>
      </c>
      <c r="AA44" s="27"/>
      <c r="AB44" s="27">
        <f>AB8-R8</f>
        <v>4.3713461537446392</v>
      </c>
      <c r="AC44" s="27">
        <f t="shared" ref="AC44:AC52" si="102">AC8-S8</f>
        <v>1.6046304968386358</v>
      </c>
      <c r="AD44" s="27">
        <f t="shared" ref="AD44:AD52" si="103">AD8-T8</f>
        <v>1.3699776459448421</v>
      </c>
      <c r="AE44" s="27">
        <f t="shared" ref="AE44:AE52" si="104">AE8-U8</f>
        <v>7.3459542965281166</v>
      </c>
      <c r="AG44" t="str">
        <f>$A$8</f>
        <v>Managers, directors and senior officials</v>
      </c>
      <c r="AH44" s="27">
        <f>AM8-AH8</f>
        <v>1.7147521583386141</v>
      </c>
      <c r="AI44" s="27">
        <f t="shared" ref="AI44:AI52" si="105">AN8-AI8</f>
        <v>1.3140585702611238</v>
      </c>
      <c r="AJ44" s="27">
        <f t="shared" ref="AJ44:AJ52" si="106">AO8-AJ8</f>
        <v>1.4891368698476142</v>
      </c>
      <c r="AK44" s="27">
        <f t="shared" ref="AK44:AK52" si="107">AP8-AK8</f>
        <v>4.5179475984473534</v>
      </c>
      <c r="AL44" s="27"/>
      <c r="AM44" s="27">
        <f>AR8-AM8</f>
        <v>2.385055559652832</v>
      </c>
      <c r="AN44" s="27">
        <f t="shared" ref="AN44:AN52" si="108">AS8-AN8</f>
        <v>0.86457718457555544</v>
      </c>
      <c r="AO44" s="27">
        <f t="shared" ref="AO44:AO52" si="109">AT8-AO8</f>
        <v>0.33261166167238709</v>
      </c>
      <c r="AP44" s="27">
        <f t="shared" ref="AP44:AP52" si="110">AU8-AP8</f>
        <v>3.5822444059007736</v>
      </c>
      <c r="AQ44" s="27"/>
      <c r="AR44" s="27">
        <f>AR8-AH8</f>
        <v>4.0998077179914461</v>
      </c>
      <c r="AS44" s="27">
        <f t="shared" ref="AS44:AS52" si="111">AS8-AI8</f>
        <v>2.1786357548366793</v>
      </c>
      <c r="AT44" s="27">
        <f t="shared" ref="AT44:AT52" si="112">AT8-AJ8</f>
        <v>1.8217485315200013</v>
      </c>
      <c r="AU44" s="27">
        <f t="shared" ref="AU44:AU52" si="113">AU8-AK8</f>
        <v>8.100192004348127</v>
      </c>
    </row>
    <row r="45" spans="1:47" x14ac:dyDescent="0.2">
      <c r="A45" t="str">
        <f>$A$9</f>
        <v>Professional occupations</v>
      </c>
      <c r="B45" s="27">
        <f t="shared" ref="B45:B54" si="114">G9-B9</f>
        <v>11.719074477089336</v>
      </c>
      <c r="C45" s="27">
        <f t="shared" ref="C45:C54" si="115">H9-C9</f>
        <v>3.8679010758566115</v>
      </c>
      <c r="D45" s="27">
        <f t="shared" ref="D45:D54" si="116">I9-D9</f>
        <v>-0.2781138431655279</v>
      </c>
      <c r="E45" s="27">
        <f t="shared" ref="E45:E54" si="117">J9-E9</f>
        <v>15.30886170978043</v>
      </c>
      <c r="F45" s="27"/>
      <c r="G45" s="27">
        <f t="shared" ref="G45:G54" si="118">L9-G9</f>
        <v>14.198444057007556</v>
      </c>
      <c r="H45" s="27">
        <f t="shared" ref="H45:H54" si="119">M9-H9</f>
        <v>5.9979117062684857</v>
      </c>
      <c r="I45" s="27">
        <f t="shared" ref="I45:I54" si="120">N9-I9</f>
        <v>0.32929806456226274</v>
      </c>
      <c r="J45" s="27">
        <f t="shared" ref="J45:J54" si="121">O9-J9</f>
        <v>20.525653827838298</v>
      </c>
      <c r="K45" s="27"/>
      <c r="L45" s="27">
        <f t="shared" ref="L45:L54" si="122">L9-B9</f>
        <v>25.917518534096892</v>
      </c>
      <c r="M45" s="27">
        <f t="shared" ref="M45:M54" si="123">M9-C9</f>
        <v>9.8658127821250972</v>
      </c>
      <c r="N45" s="27">
        <f t="shared" ref="N45:N54" si="124">N9-D9</f>
        <v>5.1184221396734841E-2</v>
      </c>
      <c r="O45" s="27">
        <f t="shared" ref="O45:O54" si="125">O9-E9</f>
        <v>35.834515537618728</v>
      </c>
      <c r="Q45" t="str">
        <f>$A$9</f>
        <v>Professional occupations</v>
      </c>
      <c r="R45" s="27">
        <f t="shared" ref="R45:R52" si="126">W9-R9</f>
        <v>6.235372093081331</v>
      </c>
      <c r="S45" s="27">
        <f t="shared" si="96"/>
        <v>1.3223336640130188</v>
      </c>
      <c r="T45" s="27">
        <f t="shared" si="97"/>
        <v>-1.4771202470271874</v>
      </c>
      <c r="U45" s="27">
        <f t="shared" si="98"/>
        <v>6.0805855100671593</v>
      </c>
      <c r="V45" s="27"/>
      <c r="W45" s="27">
        <f t="shared" ref="W45:W52" si="127">AB9-W9</f>
        <v>7.546028987697305</v>
      </c>
      <c r="X45" s="27">
        <f t="shared" si="99"/>
        <v>1.7429893128068938</v>
      </c>
      <c r="Y45" s="27">
        <f t="shared" si="100"/>
        <v>-0.30663921078094702</v>
      </c>
      <c r="Z45" s="27">
        <f t="shared" si="101"/>
        <v>8.9823790897232598</v>
      </c>
      <c r="AA45" s="27"/>
      <c r="AB45" s="27">
        <f t="shared" ref="AB45:AB52" si="128">AB9-R9</f>
        <v>13.781401080778636</v>
      </c>
      <c r="AC45" s="27">
        <f t="shared" si="102"/>
        <v>3.0653229768199126</v>
      </c>
      <c r="AD45" s="27">
        <f t="shared" si="103"/>
        <v>-1.7837594578081344</v>
      </c>
      <c r="AE45" s="27">
        <f t="shared" si="104"/>
        <v>15.062964599790419</v>
      </c>
      <c r="AG45" t="str">
        <f>$A$9</f>
        <v>Professional occupations</v>
      </c>
      <c r="AH45" s="27">
        <f t="shared" ref="AH45:AH52" si="129">AM9-AH9</f>
        <v>5.4837023840079944</v>
      </c>
      <c r="AI45" s="27">
        <f t="shared" si="105"/>
        <v>2.5455674118435887</v>
      </c>
      <c r="AJ45" s="27">
        <f t="shared" si="106"/>
        <v>1.1990064038616515</v>
      </c>
      <c r="AK45" s="27">
        <f t="shared" si="107"/>
        <v>9.2282761997132283</v>
      </c>
      <c r="AL45" s="27"/>
      <c r="AM45" s="27">
        <f t="shared" ref="AM45:AM52" si="130">AR9-AM9</f>
        <v>6.6524150693102548</v>
      </c>
      <c r="AN45" s="27">
        <f t="shared" si="108"/>
        <v>4.254922393461591</v>
      </c>
      <c r="AO45" s="27">
        <f t="shared" si="109"/>
        <v>0.63593727534321154</v>
      </c>
      <c r="AP45" s="27">
        <f t="shared" si="110"/>
        <v>11.543274738115059</v>
      </c>
      <c r="AQ45" s="27"/>
      <c r="AR45" s="27">
        <f t="shared" ref="AR45:AR52" si="131">AR9-AH9</f>
        <v>12.136117453318249</v>
      </c>
      <c r="AS45" s="27">
        <f t="shared" si="111"/>
        <v>6.8004898053051797</v>
      </c>
      <c r="AT45" s="27">
        <f t="shared" si="112"/>
        <v>1.834943679204863</v>
      </c>
      <c r="AU45" s="27">
        <f t="shared" si="113"/>
        <v>20.771550937828287</v>
      </c>
    </row>
    <row r="46" spans="1:47" x14ac:dyDescent="0.2">
      <c r="A46" t="str">
        <f>$A$10</f>
        <v>Associate professional occupations</v>
      </c>
      <c r="B46" s="27">
        <f t="shared" si="114"/>
        <v>5.2005466876029445</v>
      </c>
      <c r="C46" s="27">
        <f t="shared" si="115"/>
        <v>1.8042909924141703</v>
      </c>
      <c r="D46" s="27">
        <f t="shared" si="116"/>
        <v>-0.25476488095589112</v>
      </c>
      <c r="E46" s="27">
        <f t="shared" si="117"/>
        <v>6.750072799061229</v>
      </c>
      <c r="F46" s="27"/>
      <c r="G46" s="27">
        <f t="shared" si="118"/>
        <v>1.3677441210957966</v>
      </c>
      <c r="H46" s="27">
        <f t="shared" si="119"/>
        <v>1.5996762542449776</v>
      </c>
      <c r="I46" s="27">
        <f t="shared" si="120"/>
        <v>1.272898052217931</v>
      </c>
      <c r="J46" s="27">
        <f t="shared" si="121"/>
        <v>4.240318427558698</v>
      </c>
      <c r="K46" s="27"/>
      <c r="L46" s="27">
        <f t="shared" si="122"/>
        <v>6.568290808698741</v>
      </c>
      <c r="M46" s="27">
        <f t="shared" si="123"/>
        <v>3.403967246659148</v>
      </c>
      <c r="N46" s="27">
        <f t="shared" si="124"/>
        <v>1.0181331712620398</v>
      </c>
      <c r="O46" s="27">
        <f t="shared" si="125"/>
        <v>10.990391226619927</v>
      </c>
      <c r="Q46" t="str">
        <f>$A$10</f>
        <v>Associate professional occupations</v>
      </c>
      <c r="R46" s="27">
        <f t="shared" si="126"/>
        <v>2.3994947381757541</v>
      </c>
      <c r="S46" s="27">
        <f t="shared" si="96"/>
        <v>0.79084423908156554</v>
      </c>
      <c r="T46" s="27">
        <f t="shared" si="97"/>
        <v>-0.90803487417128714</v>
      </c>
      <c r="U46" s="27">
        <f t="shared" si="98"/>
        <v>2.2823041030860374</v>
      </c>
      <c r="V46" s="27"/>
      <c r="W46" s="27">
        <f>AB10-W10</f>
        <v>-0.77315097195821991</v>
      </c>
      <c r="X46" s="27">
        <f t="shared" si="99"/>
        <v>-6.5782645388348548E-2</v>
      </c>
      <c r="Y46" s="27">
        <f t="shared" si="100"/>
        <v>0.423897380504072</v>
      </c>
      <c r="Z46" s="27">
        <f t="shared" si="101"/>
        <v>-0.41503623684250002</v>
      </c>
      <c r="AA46" s="27"/>
      <c r="AB46" s="27">
        <f t="shared" si="128"/>
        <v>1.6263437662175342</v>
      </c>
      <c r="AC46" s="27">
        <f t="shared" si="102"/>
        <v>0.72506159369321699</v>
      </c>
      <c r="AD46" s="27">
        <f t="shared" si="103"/>
        <v>-0.48413749366721515</v>
      </c>
      <c r="AE46" s="27">
        <f t="shared" si="104"/>
        <v>1.8672678662435374</v>
      </c>
      <c r="AG46" t="str">
        <f>$A$10</f>
        <v>Associate professional occupations</v>
      </c>
      <c r="AH46" s="27">
        <f t="shared" si="129"/>
        <v>2.8010519494271957</v>
      </c>
      <c r="AI46" s="27">
        <f t="shared" si="105"/>
        <v>1.0134467533325999</v>
      </c>
      <c r="AJ46" s="27">
        <f t="shared" si="106"/>
        <v>0.65326999321539692</v>
      </c>
      <c r="AK46" s="27">
        <f t="shared" si="107"/>
        <v>4.4677686959751917</v>
      </c>
      <c r="AL46" s="27"/>
      <c r="AM46" s="27">
        <f t="shared" si="130"/>
        <v>2.1408950930540129</v>
      </c>
      <c r="AN46" s="27">
        <f t="shared" si="108"/>
        <v>1.6654588996333271</v>
      </c>
      <c r="AO46" s="27">
        <f t="shared" si="109"/>
        <v>0.84900067171385718</v>
      </c>
      <c r="AP46" s="27">
        <f t="shared" si="110"/>
        <v>4.6553546644011981</v>
      </c>
      <c r="AQ46" s="27"/>
      <c r="AR46" s="27">
        <f t="shared" si="131"/>
        <v>4.9419470424812086</v>
      </c>
      <c r="AS46" s="27">
        <f t="shared" si="111"/>
        <v>2.678905652965927</v>
      </c>
      <c r="AT46" s="27">
        <f t="shared" si="112"/>
        <v>1.5022706649292541</v>
      </c>
      <c r="AU46" s="27">
        <f t="shared" si="113"/>
        <v>9.1231233603763897</v>
      </c>
    </row>
    <row r="47" spans="1:47" x14ac:dyDescent="0.2">
      <c r="A47" t="str">
        <f>$A$11</f>
        <v>Administrative and secretarial occupations</v>
      </c>
      <c r="B47" s="27">
        <f t="shared" si="114"/>
        <v>0.83840502906501513</v>
      </c>
      <c r="C47" s="27">
        <f t="shared" si="115"/>
        <v>-0.35267941475331455</v>
      </c>
      <c r="D47" s="27">
        <f t="shared" si="116"/>
        <v>0.34740216742058916</v>
      </c>
      <c r="E47" s="27">
        <f t="shared" si="117"/>
        <v>0.83312778173228708</v>
      </c>
      <c r="F47" s="27"/>
      <c r="G47" s="27">
        <f t="shared" si="118"/>
        <v>-3.3363666950662427</v>
      </c>
      <c r="H47" s="27">
        <f t="shared" si="119"/>
        <v>-2.6182700163366857</v>
      </c>
      <c r="I47" s="27">
        <f t="shared" si="120"/>
        <v>0.57667262654887086</v>
      </c>
      <c r="J47" s="27">
        <f t="shared" si="121"/>
        <v>-5.3779640848540566</v>
      </c>
      <c r="K47" s="27"/>
      <c r="L47" s="27">
        <f t="shared" si="122"/>
        <v>-2.4979616660012276</v>
      </c>
      <c r="M47" s="27">
        <f t="shared" si="123"/>
        <v>-2.9709494310900002</v>
      </c>
      <c r="N47" s="27">
        <f t="shared" si="124"/>
        <v>0.92407479396946002</v>
      </c>
      <c r="O47" s="27">
        <f t="shared" si="125"/>
        <v>-4.5448363031217696</v>
      </c>
      <c r="Q47" t="str">
        <f>$A$11</f>
        <v>Administrative and secretarial occupations</v>
      </c>
      <c r="R47" s="27">
        <f t="shared" si="126"/>
        <v>0.55741874408253977</v>
      </c>
      <c r="S47" s="27">
        <f t="shared" si="96"/>
        <v>9.0381018225783372E-2</v>
      </c>
      <c r="T47" s="27">
        <f t="shared" si="97"/>
        <v>-0.162411046966078</v>
      </c>
      <c r="U47" s="27">
        <f t="shared" si="98"/>
        <v>0.48538871534224448</v>
      </c>
      <c r="V47" s="27"/>
      <c r="W47" s="27">
        <f t="shared" si="127"/>
        <v>0.29479195266212699</v>
      </c>
      <c r="X47" s="27">
        <f t="shared" si="99"/>
        <v>-0.25674346807507176</v>
      </c>
      <c r="Y47" s="27">
        <f t="shared" si="100"/>
        <v>0.17495223711172447</v>
      </c>
      <c r="Z47" s="27">
        <f t="shared" si="101"/>
        <v>0.2130007216987817</v>
      </c>
      <c r="AA47" s="27"/>
      <c r="AB47" s="27">
        <f t="shared" si="128"/>
        <v>0.85221069674466676</v>
      </c>
      <c r="AC47" s="27">
        <f t="shared" si="102"/>
        <v>-0.16636244984928839</v>
      </c>
      <c r="AD47" s="27">
        <f t="shared" si="103"/>
        <v>1.2541190145646475E-2</v>
      </c>
      <c r="AE47" s="27">
        <f t="shared" si="104"/>
        <v>0.69838943704102618</v>
      </c>
      <c r="AG47" t="str">
        <f>$A$11</f>
        <v>Administrative and secretarial occupations</v>
      </c>
      <c r="AH47" s="27">
        <f t="shared" si="129"/>
        <v>0.28098628498247535</v>
      </c>
      <c r="AI47" s="27">
        <f t="shared" si="105"/>
        <v>-0.44306043297910414</v>
      </c>
      <c r="AJ47" s="27">
        <f t="shared" si="106"/>
        <v>0.50981321438666805</v>
      </c>
      <c r="AK47" s="27">
        <f t="shared" si="107"/>
        <v>0.34773906639003727</v>
      </c>
      <c r="AL47" s="27"/>
      <c r="AM47" s="27">
        <f t="shared" si="130"/>
        <v>-3.6311586477283733</v>
      </c>
      <c r="AN47" s="27">
        <f t="shared" si="108"/>
        <v>-2.3615265482616081</v>
      </c>
      <c r="AO47" s="27">
        <f t="shared" si="109"/>
        <v>0.40172038943714528</v>
      </c>
      <c r="AP47" s="27">
        <f>AU11-AP11</f>
        <v>-5.5909648065528295</v>
      </c>
      <c r="AQ47" s="27"/>
      <c r="AR47" s="27">
        <f t="shared" si="131"/>
        <v>-3.3501723627458979</v>
      </c>
      <c r="AS47" s="27">
        <f t="shared" si="111"/>
        <v>-2.8045869812407123</v>
      </c>
      <c r="AT47" s="27">
        <f t="shared" si="112"/>
        <v>0.91153360382381332</v>
      </c>
      <c r="AU47" s="27">
        <f t="shared" si="113"/>
        <v>-5.2432257401627922</v>
      </c>
    </row>
    <row r="48" spans="1:47" x14ac:dyDescent="0.2">
      <c r="A48" t="str">
        <f>$A$12</f>
        <v>Skilled trades occupations</v>
      </c>
      <c r="B48" s="27">
        <f t="shared" si="114"/>
        <v>-3.1490612704221235</v>
      </c>
      <c r="C48" s="27">
        <f t="shared" si="115"/>
        <v>-0.2316553773108363</v>
      </c>
      <c r="D48" s="27">
        <f t="shared" si="116"/>
        <v>-0.28755952248169869</v>
      </c>
      <c r="E48" s="27">
        <f t="shared" si="117"/>
        <v>-3.6682761702146607</v>
      </c>
      <c r="F48" s="27"/>
      <c r="G48" s="27">
        <f t="shared" si="118"/>
        <v>-1.5273118984964817</v>
      </c>
      <c r="H48" s="27">
        <f t="shared" si="119"/>
        <v>0.69761628720328384</v>
      </c>
      <c r="I48" s="27">
        <f t="shared" si="120"/>
        <v>2.5485862065838898</v>
      </c>
      <c r="J48" s="27">
        <f t="shared" si="121"/>
        <v>1.718890595290695</v>
      </c>
      <c r="K48" s="27"/>
      <c r="L48" s="27">
        <f t="shared" si="122"/>
        <v>-4.6763731689186052</v>
      </c>
      <c r="M48" s="27">
        <f t="shared" si="123"/>
        <v>0.46596090989244754</v>
      </c>
      <c r="N48" s="27">
        <f t="shared" si="124"/>
        <v>2.2610266841021911</v>
      </c>
      <c r="O48" s="27">
        <f t="shared" si="125"/>
        <v>-1.9493855749239657</v>
      </c>
      <c r="Q48" t="str">
        <f>$A$12</f>
        <v>Skilled trades occupations</v>
      </c>
      <c r="R48" s="27">
        <f t="shared" si="126"/>
        <v>-3.177885261663338</v>
      </c>
      <c r="S48" s="27">
        <f t="shared" si="96"/>
        <v>-0.23713149630933161</v>
      </c>
      <c r="T48" s="27">
        <f t="shared" si="97"/>
        <v>-0.88083703537924407</v>
      </c>
      <c r="U48" s="27">
        <f t="shared" si="98"/>
        <v>-4.2958537933519096</v>
      </c>
      <c r="V48" s="27"/>
      <c r="W48" s="27">
        <f t="shared" si="127"/>
        <v>-2.2211473741177059</v>
      </c>
      <c r="X48" s="27">
        <f t="shared" si="99"/>
        <v>0.4419453192720626</v>
      </c>
      <c r="Y48" s="27">
        <f t="shared" si="100"/>
        <v>2.2359514792936608</v>
      </c>
      <c r="Z48" s="27">
        <f t="shared" si="101"/>
        <v>0.45674942444802014</v>
      </c>
      <c r="AA48" s="27"/>
      <c r="AB48" s="27">
        <f t="shared" si="128"/>
        <v>-5.3990326357810439</v>
      </c>
      <c r="AC48" s="27">
        <f t="shared" si="102"/>
        <v>0.20481382296273098</v>
      </c>
      <c r="AD48" s="27">
        <f t="shared" si="103"/>
        <v>1.3551144439144167</v>
      </c>
      <c r="AE48" s="27">
        <f t="shared" si="104"/>
        <v>-3.8391043689038895</v>
      </c>
      <c r="AG48" t="str">
        <f>$A$12</f>
        <v>Skilled trades occupations</v>
      </c>
      <c r="AH48" s="27">
        <f t="shared" si="129"/>
        <v>2.8823991241201385E-2</v>
      </c>
      <c r="AI48" s="27">
        <f t="shared" si="105"/>
        <v>5.4761189984948722E-3</v>
      </c>
      <c r="AJ48" s="27">
        <f t="shared" si="106"/>
        <v>0.5932775128975456</v>
      </c>
      <c r="AK48" s="27">
        <f t="shared" si="107"/>
        <v>0.62757762313724186</v>
      </c>
      <c r="AL48" s="27"/>
      <c r="AM48" s="27">
        <f t="shared" si="130"/>
        <v>0.69383547562122105</v>
      </c>
      <c r="AN48" s="27">
        <f t="shared" si="108"/>
        <v>0.25567096793122279</v>
      </c>
      <c r="AO48" s="27">
        <f t="shared" si="109"/>
        <v>0.312634727290237</v>
      </c>
      <c r="AP48" s="27">
        <f t="shared" si="110"/>
        <v>1.2621411708426802</v>
      </c>
      <c r="AQ48" s="27"/>
      <c r="AR48" s="27">
        <f t="shared" si="131"/>
        <v>0.72265946686242244</v>
      </c>
      <c r="AS48" s="27">
        <f t="shared" si="111"/>
        <v>0.26114708692971766</v>
      </c>
      <c r="AT48" s="27">
        <f t="shared" si="112"/>
        <v>0.9059122401877826</v>
      </c>
      <c r="AU48" s="27">
        <f t="shared" si="113"/>
        <v>1.889718793979922</v>
      </c>
    </row>
    <row r="49" spans="1:47" x14ac:dyDescent="0.2">
      <c r="A49" t="str">
        <f>$A$13</f>
        <v>Caring, leisure and other service occupations</v>
      </c>
      <c r="B49" s="27">
        <f t="shared" si="114"/>
        <v>-9.31621076904392E-2</v>
      </c>
      <c r="C49" s="27">
        <f t="shared" si="115"/>
        <v>-0.85942502279070254</v>
      </c>
      <c r="D49" s="27">
        <f t="shared" si="116"/>
        <v>0.49488746112408322</v>
      </c>
      <c r="E49" s="27">
        <f t="shared" si="117"/>
        <v>-0.45769966935705497</v>
      </c>
      <c r="F49" s="27"/>
      <c r="G49" s="27">
        <f t="shared" si="118"/>
        <v>3.8363328102722445</v>
      </c>
      <c r="H49" s="27">
        <f t="shared" si="119"/>
        <v>2.3236169175533981</v>
      </c>
      <c r="I49" s="27">
        <f t="shared" si="120"/>
        <v>1.5207988871888398</v>
      </c>
      <c r="J49" s="27">
        <f t="shared" si="121"/>
        <v>7.6807486150144797</v>
      </c>
      <c r="K49" s="27"/>
      <c r="L49" s="27">
        <f t="shared" si="122"/>
        <v>3.7431707025818053</v>
      </c>
      <c r="M49" s="27">
        <f t="shared" si="123"/>
        <v>1.4641918947626955</v>
      </c>
      <c r="N49" s="27">
        <f t="shared" si="124"/>
        <v>2.015686348312923</v>
      </c>
      <c r="O49" s="27">
        <f t="shared" si="125"/>
        <v>7.2230489456574247</v>
      </c>
      <c r="Q49" t="str">
        <f>$A$13</f>
        <v>Caring, leisure and other service occupations</v>
      </c>
      <c r="R49" s="27">
        <f t="shared" si="126"/>
        <v>5.5821402082353089E-2</v>
      </c>
      <c r="S49" s="27">
        <f t="shared" si="96"/>
        <v>0.21293505164016358</v>
      </c>
      <c r="T49" s="27">
        <f t="shared" si="97"/>
        <v>6.4679544028467872E-2</v>
      </c>
      <c r="U49" s="27">
        <f t="shared" si="98"/>
        <v>0.33343599775098554</v>
      </c>
      <c r="V49" s="27"/>
      <c r="W49" s="27">
        <f t="shared" si="127"/>
        <v>0.95897674381512665</v>
      </c>
      <c r="X49" s="27">
        <f t="shared" si="99"/>
        <v>0.53068650750671909</v>
      </c>
      <c r="Y49" s="27">
        <f t="shared" si="100"/>
        <v>0.49462301195066116</v>
      </c>
      <c r="Z49" s="27">
        <f t="shared" si="101"/>
        <v>1.984286263272506</v>
      </c>
      <c r="AA49" s="27"/>
      <c r="AB49" s="27">
        <f t="shared" si="128"/>
        <v>1.0147981458974797</v>
      </c>
      <c r="AC49" s="27">
        <f t="shared" si="102"/>
        <v>0.74362155914688266</v>
      </c>
      <c r="AD49" s="27">
        <f t="shared" si="103"/>
        <v>0.55930255597912903</v>
      </c>
      <c r="AE49" s="27">
        <f t="shared" si="104"/>
        <v>2.3177222610234915</v>
      </c>
      <c r="AG49" t="str">
        <f>$A$13</f>
        <v>Caring, leisure and other service occupations</v>
      </c>
      <c r="AH49" s="27">
        <f t="shared" si="129"/>
        <v>-0.14898350977279584</v>
      </c>
      <c r="AI49" s="27">
        <f t="shared" si="105"/>
        <v>-1.0723600744308612</v>
      </c>
      <c r="AJ49" s="27">
        <f t="shared" si="106"/>
        <v>0.43020791709561568</v>
      </c>
      <c r="AK49" s="27">
        <f t="shared" si="107"/>
        <v>-0.79113566710804406</v>
      </c>
      <c r="AL49" s="27"/>
      <c r="AM49" s="27">
        <f t="shared" si="130"/>
        <v>2.8773560664571232</v>
      </c>
      <c r="AN49" s="27">
        <f t="shared" si="108"/>
        <v>1.7929304100466723</v>
      </c>
      <c r="AO49" s="27">
        <f t="shared" si="109"/>
        <v>1.02617587523818</v>
      </c>
      <c r="AP49" s="27">
        <f t="shared" si="110"/>
        <v>5.6964623517419781</v>
      </c>
      <c r="AQ49" s="27"/>
      <c r="AR49" s="27">
        <f t="shared" si="131"/>
        <v>2.7283725566843273</v>
      </c>
      <c r="AS49" s="27">
        <f t="shared" si="111"/>
        <v>0.72057033561581108</v>
      </c>
      <c r="AT49" s="27">
        <f t="shared" si="112"/>
        <v>1.4563837923337957</v>
      </c>
      <c r="AU49" s="27">
        <f t="shared" si="113"/>
        <v>4.9053266846339341</v>
      </c>
    </row>
    <row r="50" spans="1:47" x14ac:dyDescent="0.2">
      <c r="A50" t="str">
        <f>$A$14</f>
        <v>Sales and customer service occupations</v>
      </c>
      <c r="B50" s="27">
        <f t="shared" si="114"/>
        <v>0.23957679432139933</v>
      </c>
      <c r="C50" s="27">
        <f t="shared" si="115"/>
        <v>-7.1221734783627255E-2</v>
      </c>
      <c r="D50" s="27">
        <f t="shared" si="116"/>
        <v>-0.44223400624561737</v>
      </c>
      <c r="E50" s="27">
        <f t="shared" si="117"/>
        <v>-0.27387894670784618</v>
      </c>
      <c r="F50" s="27"/>
      <c r="G50" s="27">
        <f t="shared" si="118"/>
        <v>-0.15963619864298551</v>
      </c>
      <c r="H50" s="27">
        <f t="shared" si="119"/>
        <v>0.39964233562341533</v>
      </c>
      <c r="I50" s="27">
        <f t="shared" si="120"/>
        <v>-0.31394636944678722</v>
      </c>
      <c r="J50" s="27">
        <f t="shared" si="121"/>
        <v>-7.3940232466355837E-2</v>
      </c>
      <c r="K50" s="27"/>
      <c r="L50" s="27">
        <f t="shared" si="122"/>
        <v>7.9940595678413828E-2</v>
      </c>
      <c r="M50" s="27">
        <f t="shared" si="123"/>
        <v>0.32842060083978808</v>
      </c>
      <c r="N50" s="27">
        <f t="shared" si="124"/>
        <v>-0.75618037569240459</v>
      </c>
      <c r="O50" s="27">
        <f t="shared" si="125"/>
        <v>-0.34781917917420202</v>
      </c>
      <c r="Q50" t="str">
        <f>$A$14</f>
        <v>Sales and customer service occupations</v>
      </c>
      <c r="R50" s="27">
        <f t="shared" si="126"/>
        <v>1.1869606911762531E-2</v>
      </c>
      <c r="S50" s="27">
        <f t="shared" si="96"/>
        <v>0.319591296274222</v>
      </c>
      <c r="T50" s="27">
        <f t="shared" si="97"/>
        <v>-0.23961128273733112</v>
      </c>
      <c r="U50" s="27">
        <f t="shared" si="98"/>
        <v>9.1849620448654079E-2</v>
      </c>
      <c r="V50" s="27"/>
      <c r="W50" s="27">
        <f t="shared" si="127"/>
        <v>0.45126847103866385</v>
      </c>
      <c r="X50" s="27">
        <f t="shared" si="99"/>
        <v>0.47472297080423065</v>
      </c>
      <c r="Y50" s="27">
        <f t="shared" si="100"/>
        <v>-0.13915977158807613</v>
      </c>
      <c r="Z50" s="27">
        <f t="shared" si="101"/>
        <v>0.78683167025481993</v>
      </c>
      <c r="AA50" s="27"/>
      <c r="AB50" s="27">
        <f t="shared" si="128"/>
        <v>0.46313807795042639</v>
      </c>
      <c r="AC50" s="27">
        <f t="shared" si="102"/>
        <v>0.79431426707845265</v>
      </c>
      <c r="AD50" s="27">
        <f t="shared" si="103"/>
        <v>-0.37877105432540725</v>
      </c>
      <c r="AE50" s="27">
        <f t="shared" si="104"/>
        <v>0.878681290703474</v>
      </c>
      <c r="AG50" t="str">
        <f>$A$14</f>
        <v>Sales and customer service occupations</v>
      </c>
      <c r="AH50" s="27">
        <f t="shared" si="129"/>
        <v>0.22770718740964302</v>
      </c>
      <c r="AI50" s="27">
        <f t="shared" si="105"/>
        <v>-0.39081303105783682</v>
      </c>
      <c r="AJ50" s="27">
        <f t="shared" si="106"/>
        <v>-0.20262272350828292</v>
      </c>
      <c r="AK50" s="27">
        <f t="shared" si="107"/>
        <v>-0.36572856715648072</v>
      </c>
      <c r="AL50" s="27"/>
      <c r="AM50" s="27">
        <f t="shared" si="130"/>
        <v>-0.61090466968164936</v>
      </c>
      <c r="AN50" s="27">
        <f t="shared" si="108"/>
        <v>-7.508063518080732E-2</v>
      </c>
      <c r="AO50" s="27">
        <f t="shared" si="109"/>
        <v>-0.17478659785871076</v>
      </c>
      <c r="AP50" s="27">
        <f t="shared" si="110"/>
        <v>-0.86077190272116866</v>
      </c>
      <c r="AQ50" s="27"/>
      <c r="AR50" s="27">
        <f t="shared" si="131"/>
        <v>-0.38319748227200634</v>
      </c>
      <c r="AS50" s="27">
        <f t="shared" si="111"/>
        <v>-0.46589366623864414</v>
      </c>
      <c r="AT50" s="27">
        <f t="shared" si="112"/>
        <v>-0.37740932136699368</v>
      </c>
      <c r="AU50" s="27">
        <f t="shared" si="113"/>
        <v>-1.2265004698776494</v>
      </c>
    </row>
    <row r="51" spans="1:47" x14ac:dyDescent="0.2">
      <c r="A51" t="str">
        <f>$A$15</f>
        <v>Process, plant and machine operatives</v>
      </c>
      <c r="B51" s="27">
        <f t="shared" si="114"/>
        <v>-2.3404171195573138</v>
      </c>
      <c r="C51" s="27">
        <f t="shared" si="115"/>
        <v>0.14502417471964968</v>
      </c>
      <c r="D51" s="27">
        <f t="shared" si="116"/>
        <v>0.25748368593587978</v>
      </c>
      <c r="E51" s="27">
        <f t="shared" si="117"/>
        <v>-1.937909258901783</v>
      </c>
      <c r="F51" s="27"/>
      <c r="G51" s="27">
        <f t="shared" si="118"/>
        <v>0.65637789932449842</v>
      </c>
      <c r="H51" s="27">
        <f t="shared" si="119"/>
        <v>1.4182068113073396</v>
      </c>
      <c r="I51" s="27">
        <f t="shared" si="120"/>
        <v>0.78235928237259067</v>
      </c>
      <c r="J51" s="27">
        <f t="shared" si="121"/>
        <v>2.8569439930044283</v>
      </c>
      <c r="K51" s="27"/>
      <c r="L51" s="27">
        <f t="shared" si="122"/>
        <v>-1.6840392202328154</v>
      </c>
      <c r="M51" s="27">
        <f t="shared" si="123"/>
        <v>1.5632309860269893</v>
      </c>
      <c r="N51" s="27">
        <f t="shared" si="124"/>
        <v>1.0398429683084705</v>
      </c>
      <c r="O51" s="27">
        <f t="shared" si="125"/>
        <v>0.91903473410264525</v>
      </c>
      <c r="Q51" t="str">
        <f>$A$15</f>
        <v>Process, plant and machine operatives</v>
      </c>
      <c r="R51" s="27">
        <f t="shared" si="126"/>
        <v>-2.0399657621717129</v>
      </c>
      <c r="S51" s="27">
        <f t="shared" si="96"/>
        <v>0.27669580744015931</v>
      </c>
      <c r="T51" s="27">
        <f t="shared" si="97"/>
        <v>-8.0110520228519722E-2</v>
      </c>
      <c r="U51" s="27">
        <f t="shared" si="98"/>
        <v>-1.8433804749600746</v>
      </c>
      <c r="V51" s="27"/>
      <c r="W51" s="27">
        <f t="shared" si="127"/>
        <v>0.37137834716888385</v>
      </c>
      <c r="X51" s="27">
        <f t="shared" si="99"/>
        <v>0.6390407873251851</v>
      </c>
      <c r="Y51" s="27">
        <f t="shared" si="100"/>
        <v>0.49356189053810562</v>
      </c>
      <c r="Z51" s="27">
        <f t="shared" si="101"/>
        <v>1.503981025032175</v>
      </c>
      <c r="AA51" s="27"/>
      <c r="AB51" s="27">
        <f t="shared" si="128"/>
        <v>-1.668587415002829</v>
      </c>
      <c r="AC51" s="27">
        <f t="shared" si="102"/>
        <v>0.91573659476534441</v>
      </c>
      <c r="AD51" s="27">
        <f t="shared" si="103"/>
        <v>0.4134513703095859</v>
      </c>
      <c r="AE51" s="27">
        <f t="shared" si="104"/>
        <v>-0.33939944992789961</v>
      </c>
      <c r="AG51" t="str">
        <f>$A$15</f>
        <v>Process, plant and machine operatives</v>
      </c>
      <c r="AH51" s="27">
        <f t="shared" si="129"/>
        <v>-0.30045135738559381</v>
      </c>
      <c r="AI51" s="27">
        <f t="shared" si="105"/>
        <v>-0.13167163272051041</v>
      </c>
      <c r="AJ51" s="27">
        <f t="shared" si="106"/>
        <v>0.33759420616439628</v>
      </c>
      <c r="AK51" s="27">
        <f t="shared" si="107"/>
        <v>-9.4528783941707939E-2</v>
      </c>
      <c r="AL51" s="27"/>
      <c r="AM51" s="27">
        <f t="shared" si="130"/>
        <v>0.28499955215560524</v>
      </c>
      <c r="AN51" s="27">
        <f t="shared" si="108"/>
        <v>0.7791660239821574</v>
      </c>
      <c r="AO51" s="27">
        <f t="shared" si="109"/>
        <v>0.28879739183448838</v>
      </c>
      <c r="AP51" s="27">
        <f t="shared" si="110"/>
        <v>1.352962967972251</v>
      </c>
      <c r="AQ51" s="27"/>
      <c r="AR51" s="27">
        <f t="shared" si="131"/>
        <v>-1.5451805229988569E-2</v>
      </c>
      <c r="AS51" s="27">
        <f t="shared" si="111"/>
        <v>0.64749439126164698</v>
      </c>
      <c r="AT51" s="27">
        <f t="shared" si="112"/>
        <v>0.62639159799888466</v>
      </c>
      <c r="AU51" s="27">
        <f t="shared" si="113"/>
        <v>1.2584341840305431</v>
      </c>
    </row>
    <row r="52" spans="1:47" x14ac:dyDescent="0.2">
      <c r="A52" t="str">
        <f>$A$16</f>
        <v>Elementary occupations</v>
      </c>
      <c r="B52" s="27">
        <f t="shared" si="114"/>
        <v>-2.5643189635447978</v>
      </c>
      <c r="C52" s="27">
        <f t="shared" si="115"/>
        <v>9.3406370987057841E-2</v>
      </c>
      <c r="D52" s="27">
        <f t="shared" si="116"/>
        <v>0.18509217194880412</v>
      </c>
      <c r="E52" s="27">
        <f t="shared" si="117"/>
        <v>-2.2858204206089354</v>
      </c>
      <c r="F52" s="27"/>
      <c r="G52" s="27">
        <f t="shared" si="118"/>
        <v>0.26014540048499235</v>
      </c>
      <c r="H52" s="27">
        <f t="shared" si="119"/>
        <v>-1.8835081895343606</v>
      </c>
      <c r="I52" s="27">
        <f t="shared" si="120"/>
        <v>1.6670875220033161</v>
      </c>
      <c r="J52" s="27">
        <f t="shared" si="121"/>
        <v>4.3724732953940304E-2</v>
      </c>
      <c r="K52" s="27"/>
      <c r="L52" s="27">
        <f t="shared" si="122"/>
        <v>-2.3041735630598055</v>
      </c>
      <c r="M52" s="27">
        <f t="shared" si="123"/>
        <v>-1.7901018185473028</v>
      </c>
      <c r="N52" s="27">
        <f t="shared" si="124"/>
        <v>1.8521796939521202</v>
      </c>
      <c r="O52" s="27">
        <f t="shared" si="125"/>
        <v>-2.2420956876549951</v>
      </c>
      <c r="Q52" t="str">
        <f>$A$16</f>
        <v>Elementary occupations</v>
      </c>
      <c r="R52" s="27">
        <f t="shared" si="126"/>
        <v>-1.9614585002391749</v>
      </c>
      <c r="S52" s="27">
        <f t="shared" si="96"/>
        <v>0.13136204437103949</v>
      </c>
      <c r="T52" s="27">
        <f t="shared" si="97"/>
        <v>4.0107463220340644E-2</v>
      </c>
      <c r="U52" s="27">
        <f t="shared" si="98"/>
        <v>-1.7899889926477961</v>
      </c>
      <c r="V52" s="27"/>
      <c r="W52" s="27">
        <f t="shared" si="127"/>
        <v>-0.81019530498308256</v>
      </c>
      <c r="X52" s="27">
        <f t="shared" si="99"/>
        <v>0.10605205746313651</v>
      </c>
      <c r="Y52" s="27">
        <f t="shared" si="100"/>
        <v>0.78254009636126209</v>
      </c>
      <c r="Z52" s="27">
        <f t="shared" si="101"/>
        <v>7.83968488413187E-2</v>
      </c>
      <c r="AA52" s="27"/>
      <c r="AB52" s="27">
        <f t="shared" si="128"/>
        <v>-2.7716538052222575</v>
      </c>
      <c r="AC52" s="27">
        <f t="shared" si="102"/>
        <v>0.23741410183417599</v>
      </c>
      <c r="AD52" s="27">
        <f t="shared" si="103"/>
        <v>0.82264755958160274</v>
      </c>
      <c r="AE52" s="27">
        <f t="shared" si="104"/>
        <v>-1.7115921438064774</v>
      </c>
      <c r="AG52" t="str">
        <f>$A$16</f>
        <v>Elementary occupations</v>
      </c>
      <c r="AH52" s="27">
        <f t="shared" si="129"/>
        <v>-0.60286046330563714</v>
      </c>
      <c r="AI52" s="27">
        <f t="shared" si="105"/>
        <v>-3.7955673383960331E-2</v>
      </c>
      <c r="AJ52" s="27">
        <f t="shared" si="106"/>
        <v>0.14498470872846125</v>
      </c>
      <c r="AK52" s="27">
        <f t="shared" si="107"/>
        <v>-0.49583142796113577</v>
      </c>
      <c r="AL52" s="27"/>
      <c r="AM52" s="27">
        <f t="shared" si="130"/>
        <v>1.0703407054680962</v>
      </c>
      <c r="AN52" s="27">
        <f t="shared" si="108"/>
        <v>-1.9895602469974936</v>
      </c>
      <c r="AO52" s="27">
        <f t="shared" si="109"/>
        <v>0.88454742564205691</v>
      </c>
      <c r="AP52" s="27">
        <f t="shared" si="110"/>
        <v>-3.4672115887342869E-2</v>
      </c>
      <c r="AQ52" s="27"/>
      <c r="AR52" s="27">
        <f t="shared" si="131"/>
        <v>0.46748024216245909</v>
      </c>
      <c r="AS52" s="27">
        <f t="shared" si="111"/>
        <v>-2.0275159203814539</v>
      </c>
      <c r="AT52" s="27">
        <f t="shared" si="112"/>
        <v>1.0295321343705182</v>
      </c>
      <c r="AU52" s="27">
        <f t="shared" si="113"/>
        <v>-0.53050354384847864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14.263571846295321</v>
      </c>
      <c r="C54" s="29">
        <f t="shared" si="115"/>
        <v>6.4756076562751872</v>
      </c>
      <c r="D54" s="29">
        <f t="shared" si="116"/>
        <v>1.6008204974294813</v>
      </c>
      <c r="E54" s="29">
        <f t="shared" si="117"/>
        <v>22.339999999999918</v>
      </c>
      <c r="F54" s="29"/>
      <c r="G54" s="29">
        <f t="shared" si="118"/>
        <v>19.353955048284149</v>
      </c>
      <c r="H54" s="29">
        <f t="shared" si="119"/>
        <v>9.6381917660689851</v>
      </c>
      <c r="I54" s="29">
        <f t="shared" si="120"/>
        <v>9.9968531856468843</v>
      </c>
      <c r="J54" s="29">
        <f t="shared" si="121"/>
        <v>38.989000000000033</v>
      </c>
      <c r="K54" s="29"/>
      <c r="L54" s="29">
        <f t="shared" si="122"/>
        <v>33.61752689457947</v>
      </c>
      <c r="M54" s="29">
        <f t="shared" si="123"/>
        <v>16.113799422344172</v>
      </c>
      <c r="N54" s="29">
        <f t="shared" si="124"/>
        <v>11.597673683076366</v>
      </c>
      <c r="O54" s="29">
        <f t="shared" si="125"/>
        <v>61.328999999999951</v>
      </c>
      <c r="Q54" s="24" t="str">
        <f>$A$18</f>
        <v>All occupations</v>
      </c>
      <c r="R54" s="29">
        <f t="shared" ref="R54" si="132">W18-R18</f>
        <v>4.7788432213522185</v>
      </c>
      <c r="S54" s="29">
        <f t="shared" ref="S54" si="133">X18-S18</f>
        <v>3.6729196464117031</v>
      </c>
      <c r="T54" s="29">
        <f t="shared" ref="T54" si="134">Y18-T18</f>
        <v>-3.5538476052595982</v>
      </c>
      <c r="U54" s="29">
        <f t="shared" ref="U54" si="135">Z18-U18</f>
        <v>4.8979152625043128</v>
      </c>
      <c r="V54" s="29"/>
      <c r="W54" s="29">
        <f t="shared" ref="W54" si="136">AB18-W18</f>
        <v>7.4911208439750396</v>
      </c>
      <c r="X54" s="29">
        <f t="shared" ref="X54" si="137">AC18-X18</f>
        <v>4.4516333168783575</v>
      </c>
      <c r="Y54" s="29">
        <f t="shared" ref="Y54" si="138">AD18-Y18</f>
        <v>5.4402143653340573</v>
      </c>
      <c r="Z54" s="29">
        <f t="shared" ref="Z54" si="139">AE18-Z18</f>
        <v>17.382968526187483</v>
      </c>
      <c r="AA54" s="29"/>
      <c r="AB54" s="29">
        <f t="shared" ref="AB54" si="140">AB18-R18</f>
        <v>12.269964065327258</v>
      </c>
      <c r="AC54" s="29">
        <f t="shared" ref="AC54" si="141">AC18-S18</f>
        <v>8.1245529632900606</v>
      </c>
      <c r="AD54" s="29">
        <f t="shared" ref="AD54" si="142">AD18-T18</f>
        <v>1.8863667600744591</v>
      </c>
      <c r="AE54" s="29">
        <f t="shared" ref="AE54" si="143">AE18-U18</f>
        <v>22.280883788691796</v>
      </c>
      <c r="AG54" s="24" t="str">
        <f>$A$18</f>
        <v>All occupations</v>
      </c>
      <c r="AH54" s="29">
        <f t="shared" ref="AH54" si="144">AM18-AH18</f>
        <v>9.4847286249431022</v>
      </c>
      <c r="AI54" s="29">
        <f t="shared" ref="AI54" si="145">AN18-AI18</f>
        <v>2.8026880098635161</v>
      </c>
      <c r="AJ54" s="29">
        <f t="shared" ref="AJ54" si="146">AO18-AJ18</f>
        <v>5.1546681026890688</v>
      </c>
      <c r="AK54" s="29">
        <f t="shared" ref="AK54" si="147">AP18-AK18</f>
        <v>17.442084737495691</v>
      </c>
      <c r="AL54" s="29"/>
      <c r="AM54" s="29">
        <f t="shared" ref="AM54" si="148">AR18-AM18</f>
        <v>11.862834204309124</v>
      </c>
      <c r="AN54" s="29">
        <f t="shared" ref="AN54" si="149">AS18-AN18</f>
        <v>5.1865584491906276</v>
      </c>
      <c r="AO54" s="29">
        <f t="shared" ref="AO54" si="150">AT18-AO18</f>
        <v>4.5566388203128518</v>
      </c>
      <c r="AP54" s="29">
        <f t="shared" ref="AP54" si="151">AU18-AP18</f>
        <v>21.606031473812607</v>
      </c>
      <c r="AQ54" s="29"/>
      <c r="AR54" s="29">
        <f t="shared" ref="AR54" si="152">AR18-AH18</f>
        <v>21.347562829252226</v>
      </c>
      <c r="AS54" s="29">
        <f t="shared" ref="AS54" si="153">AS18-AI18</f>
        <v>7.9892464590541437</v>
      </c>
      <c r="AT54" s="29">
        <f t="shared" ref="AT54" si="154">AT18-AJ18</f>
        <v>9.7113069230019207</v>
      </c>
      <c r="AU54" s="29">
        <f t="shared" ref="AU54" si="155">AU18-AK18</f>
        <v>39.048116211308297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Dorset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1.1569428294504469</v>
      </c>
      <c r="N7" s="91">
        <f>'Occ T2'!I180</f>
        <v>0.62244341201385112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-0.61012846567503054</v>
      </c>
      <c r="N9" s="91">
        <f>'Occ T2'!I178</f>
        <v>0.11066980645229041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-4.0496540571163031</v>
      </c>
      <c r="N10" s="91">
        <f>'Occ T2'!I177</f>
        <v>-0.6906989455317758</v>
      </c>
    </row>
    <row r="11" spans="1:14" x14ac:dyDescent="0.2">
      <c r="L11" s="114" t="str">
        <f>"["&amp;'Occ T3'!A47&amp;"]"</f>
        <v>[Elementary occupations]</v>
      </c>
      <c r="M11" s="91">
        <f>'Occ T1'!H88</f>
        <v>-1.1199962756792581</v>
      </c>
      <c r="N11" s="91">
        <f>'Occ T1'!I88</f>
        <v>7.3838958568384072E-3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-0.96516485387119211</v>
      </c>
      <c r="N13" s="91">
        <f>'Occ T2'!I176</f>
        <v>0.65921288017780633</v>
      </c>
    </row>
    <row r="14" spans="1:14" x14ac:dyDescent="0.2">
      <c r="L14" s="91" t="str">
        <f>'Occ T3'!A44</f>
        <v>81 Process, plant and machine operatives</v>
      </c>
      <c r="M14" s="91">
        <f>'Occ T2'!H175</f>
        <v>-3.2226090775044014</v>
      </c>
      <c r="N14" s="91">
        <f>'Occ T2'!I175</f>
        <v>1.3688131069893084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-2.0339594242457348</v>
      </c>
      <c r="N15" s="91">
        <f>'Occ T1'!I87</f>
        <v>0.99163874737999702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2.8751126971945151</v>
      </c>
      <c r="N17" s="91">
        <f>'Occ T2'!I174</f>
        <v>2.6089432228602494</v>
      </c>
    </row>
    <row r="18" spans="12:14" x14ac:dyDescent="0.2">
      <c r="L18" s="91" t="str">
        <f>'Occ T3'!A40</f>
        <v>71 Sales occupations</v>
      </c>
      <c r="M18" s="91">
        <f>'Occ T2'!H173</f>
        <v>-0.79116062491534356</v>
      </c>
      <c r="N18" s="91">
        <f>'Occ T2'!I173</f>
        <v>-0.7882714063816576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-0.1599290788241059</v>
      </c>
      <c r="N19" s="91">
        <f>'Occ T1'!I86</f>
        <v>-1.447620905753455E-2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1.9830374483757351</v>
      </c>
      <c r="N21" s="91">
        <f>'Occ T2'!I172</f>
        <v>-1.6021654552157649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0.31620096200621894</v>
      </c>
      <c r="N22" s="91">
        <f>'Occ T2'!I171</f>
        <v>1.110440025069015</v>
      </c>
    </row>
    <row r="23" spans="12:14" x14ac:dyDescent="0.2">
      <c r="L23" s="91" t="str">
        <f>'Occ T3'!A35</f>
        <v>61 Caring personal service occupations</v>
      </c>
      <c r="M23" s="91">
        <f>'Occ T2'!H170</f>
        <v>-0.41158987154519266</v>
      </c>
      <c r="N23" s="91">
        <f>'Occ T2'!I170</f>
        <v>1.2797126125649649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-0.23631271248839569</v>
      </c>
      <c r="N24" s="91">
        <f>'Occ T1'!I85</f>
        <v>1.2211729408622363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-1.3780866197681152</v>
      </c>
      <c r="N26" s="91">
        <f>'Occ T2'!I169</f>
        <v>-0.22936275603231415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-2.6967622824190407</v>
      </c>
      <c r="N27" s="91">
        <f>'Occ T2'!I168</f>
        <v>0.84933158289550725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-2.4068749205084172</v>
      </c>
      <c r="N28" s="91">
        <f>'Occ T2'!I167</f>
        <v>-0.17758562912359999</v>
      </c>
    </row>
    <row r="29" spans="12:14" x14ac:dyDescent="0.2">
      <c r="L29" s="91" t="str">
        <f>'Occ T3'!A29</f>
        <v>51 Skilled agricultural and related trades</v>
      </c>
      <c r="M29" s="91">
        <f>'Occ T2'!H166</f>
        <v>2.142378598246375</v>
      </c>
      <c r="N29" s="91">
        <f>'Occ T2'!I166</f>
        <v>0.65391072932878824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-1.724949270490983</v>
      </c>
      <c r="N30" s="91">
        <f>'Occ T1'!I84</f>
        <v>0.27845696896398042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-1.6196139416329025</v>
      </c>
      <c r="N32" s="91">
        <f>'Occ T2'!I165</f>
        <v>-0.46177638580481295</v>
      </c>
    </row>
    <row r="33" spans="12:14" x14ac:dyDescent="0.2">
      <c r="L33" s="91" t="str">
        <f>'Occ T3'!A25</f>
        <v>41 Administrative occupations</v>
      </c>
      <c r="M33" s="91">
        <f>'Occ T2'!H164</f>
        <v>0.90312829335457145</v>
      </c>
      <c r="N33" s="91">
        <f>'Occ T2'!I164</f>
        <v>-1.0450907336333692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0.41215613540581675</v>
      </c>
      <c r="N34" s="91">
        <f>'Occ T1'!I83</f>
        <v>-0.93473380786065485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2.6639622358531234</v>
      </c>
      <c r="N36" s="91">
        <f>'Occ T2'!I163</f>
        <v>8.4934836377792422E-2</v>
      </c>
    </row>
    <row r="37" spans="12:14" x14ac:dyDescent="0.2">
      <c r="L37" s="91" t="str">
        <f>'Occ T3'!A21</f>
        <v>34 Culture, media and sports occupations</v>
      </c>
      <c r="M37" s="91">
        <f>'Occ T2'!H162</f>
        <v>2.0804536625404824</v>
      </c>
      <c r="N37" s="91">
        <f>'Occ T2'!I162</f>
        <v>1.3049632158734115</v>
      </c>
    </row>
    <row r="38" spans="12:14" x14ac:dyDescent="0.2">
      <c r="L38" s="91" t="str">
        <f>'Occ T3'!A20</f>
        <v>33 Protective service occupations</v>
      </c>
      <c r="M38" s="91">
        <f>'Occ T2'!H161</f>
        <v>1.4021624461363125</v>
      </c>
      <c r="N38" s="91">
        <f>'Occ T2'!I161</f>
        <v>1.8594828032810762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2.2038254367067189</v>
      </c>
      <c r="N39" s="91">
        <f>'Occ T2'!I160</f>
        <v>1.0866558443148655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5.5496363948984273</v>
      </c>
      <c r="N40" s="91">
        <f>'Occ T2'!I159</f>
        <v>-0.34398200162730763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2.8015761981780463</v>
      </c>
      <c r="N41" s="91">
        <f>'Occ T1'!I82</f>
        <v>0.52095210704243833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5.3557883744190349</v>
      </c>
      <c r="N43" s="91">
        <f>'Occ T2'!I158</f>
        <v>1.6192460972270117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2.9048888010820617</v>
      </c>
      <c r="N44" s="91">
        <f>'Occ T2'!I157</f>
        <v>1.0138861070856819</v>
      </c>
    </row>
    <row r="45" spans="12:14" x14ac:dyDescent="0.2">
      <c r="L45" s="91" t="str">
        <f>'Occ T3'!A13</f>
        <v>22 Health professionals</v>
      </c>
      <c r="M45" s="91">
        <f>'Occ T2'!H156</f>
        <v>2.7427595771462254</v>
      </c>
      <c r="N45" s="91">
        <f>'Occ T2'!I156</f>
        <v>1.6146561588723962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3.7887709368177536</v>
      </c>
      <c r="N46" s="91">
        <f>'Occ T2'!I155</f>
        <v>1.2061844552269774</v>
      </c>
    </row>
    <row r="47" spans="12:14" x14ac:dyDescent="0.2">
      <c r="L47" s="114" t="str">
        <f>"["&amp;'Occ T3'!A11&amp;"]"</f>
        <v>[Professional occupations]</v>
      </c>
      <c r="M47" s="91">
        <f>'Occ T1'!H81</f>
        <v>3.8075432612660887</v>
      </c>
      <c r="N47" s="91">
        <f>'Occ T1'!I81</f>
        <v>1.3814205521184952</v>
      </c>
    </row>
    <row r="49" spans="12:14" x14ac:dyDescent="0.2">
      <c r="L49" s="107" t="str">
        <f>'Occ T3'!A9</f>
        <v>12 Other managers and proprietors</v>
      </c>
      <c r="M49" s="91">
        <f>'Occ T2'!H154</f>
        <v>2.5835453371192418</v>
      </c>
      <c r="N49" s="91">
        <f>'Occ T2'!I154</f>
        <v>2.2557594989037089</v>
      </c>
    </row>
    <row r="50" spans="12:14" x14ac:dyDescent="0.2">
      <c r="L50" s="107" t="str">
        <f>'Occ T3'!A8</f>
        <v>11 Corporate managers and directors</v>
      </c>
      <c r="M50" s="91">
        <f>'Occ T2'!H153</f>
        <v>4.6447419021081515</v>
      </c>
      <c r="N50" s="91">
        <f>'Occ T2'!I153</f>
        <v>0.21103582662078679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3.900128514670298</v>
      </c>
      <c r="N51" s="91">
        <f>'Occ T1'!I80</f>
        <v>0.98904696465489383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Dorset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6.1422152481371413</v>
      </c>
      <c r="N82" s="94">
        <f>'Occ T2'!F119</f>
        <v>0.97168434387318925</v>
      </c>
    </row>
    <row r="83" spans="12:14" x14ac:dyDescent="0.2">
      <c r="L83" s="10" t="str">
        <f>name!D5</f>
        <v>12 Other managers and proprietors</v>
      </c>
      <c r="M83" s="94">
        <f>'Occ T2'!D9-'Occ T2'!B9</f>
        <v>1.929306927079244</v>
      </c>
      <c r="N83" s="94">
        <f>'Occ T2'!F120</f>
        <v>6.4029397817865785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3.968705173090143</v>
      </c>
      <c r="N84" s="94">
        <f>'Occ T2'!F121</f>
        <v>4.6085898375262779</v>
      </c>
    </row>
    <row r="85" spans="12:14" x14ac:dyDescent="0.2">
      <c r="L85" s="10" t="str">
        <f>name!D7</f>
        <v>22 Health professionals</v>
      </c>
      <c r="M85" s="94">
        <f>'Occ T2'!D11-'Occ T2'!B11</f>
        <v>2.4595993560905285</v>
      </c>
      <c r="N85" s="94">
        <f>'Occ T2'!F122</f>
        <v>5.2789508678519894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2.6498128979399773</v>
      </c>
      <c r="N86" s="94">
        <f>'Occ T2'!F123</f>
        <v>3.2450999096124988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6.2307442826598134</v>
      </c>
      <c r="N87" s="94">
        <f>'Occ T2'!F124</f>
        <v>7.3930132128476842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1.8068862660236888</v>
      </c>
      <c r="N88" s="94">
        <f>'Occ T2'!F125</f>
        <v>-0.38459195507661015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0.86543980913302487</v>
      </c>
      <c r="N89" s="94">
        <f>'Occ T2'!F126</f>
        <v>1.4750211295323297</v>
      </c>
    </row>
    <row r="90" spans="12:14" x14ac:dyDescent="0.2">
      <c r="L90" s="10" t="str">
        <f>name!D12</f>
        <v>33 Protective service occupations</v>
      </c>
      <c r="M90" s="94">
        <f>'Occ T2'!D16-'Occ T2'!B16</f>
        <v>0.21514606833027683</v>
      </c>
      <c r="N90" s="94">
        <f>'Occ T2'!F127</f>
        <v>1.0183363767507032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0.82748249619600234</v>
      </c>
      <c r="N91" s="94">
        <f>'Occ T2'!F128</f>
        <v>1.8157671732627279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3.0351181593782321</v>
      </c>
      <c r="N92" s="94">
        <f>'Occ T2'!F129</f>
        <v>0.31578570308955989</v>
      </c>
    </row>
    <row r="93" spans="12:14" x14ac:dyDescent="0.2">
      <c r="L93" s="10" t="str">
        <f>name!D15</f>
        <v>41 Administrative occupations</v>
      </c>
      <c r="M93" s="94">
        <f>'Occ T2'!D19-'Occ T2'!B19</f>
        <v>1.470049029631479</v>
      </c>
      <c r="N93" s="94">
        <f>'Occ T2'!F130</f>
        <v>-4.8757914786831975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-0.63692124789919013</v>
      </c>
      <c r="N94" s="94">
        <f>'Occ T2'!F131</f>
        <v>-0.50217260617090176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0.58568323328423144</v>
      </c>
      <c r="N95" s="94">
        <f>'Occ T2'!F132</f>
        <v>0.59815787000626131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-1.8167077992248792</v>
      </c>
      <c r="N96" s="94">
        <f>'Occ T2'!F133</f>
        <v>-0.36895198691455811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-1.8916126033009242</v>
      </c>
      <c r="N97" s="94">
        <f>'Occ T2'!F134</f>
        <v>1.7468132525428128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-0.54563900097307627</v>
      </c>
      <c r="N98" s="94">
        <f>'Occ T2'!F135</f>
        <v>-0.25712854034380683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-0.62122069470902019</v>
      </c>
      <c r="N99" s="94">
        <f>'Occ T2'!F136</f>
        <v>6.2653652016841903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0.12978686569556963</v>
      </c>
      <c r="N100" s="94">
        <f>'Occ T2'!F137</f>
        <v>1.4929973398303176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3.3734159656375662E-2</v>
      </c>
      <c r="N101" s="94">
        <f>'Occ T2'!F138</f>
        <v>-7.7613926500038677E-2</v>
      </c>
    </row>
    <row r="102" spans="12:14" x14ac:dyDescent="0.2">
      <c r="L102" s="10" t="str">
        <f>name!D24</f>
        <v>71 Sales occupations</v>
      </c>
      <c r="M102" s="94">
        <f>'Occ T2'!D28-'Occ T2'!B28</f>
        <v>-1.1211911043804506</v>
      </c>
      <c r="N102" s="94">
        <f>'Occ T2'!F139</f>
        <v>-3.0976380230132676</v>
      </c>
    </row>
    <row r="103" spans="12:14" x14ac:dyDescent="0.2">
      <c r="L103" s="10" t="str">
        <f>name!D25</f>
        <v>72 Customer service occupations</v>
      </c>
      <c r="M103" s="94">
        <f>'Occ T2'!D29-'Occ T2'!B29</f>
        <v>0.84731215767261947</v>
      </c>
      <c r="N103" s="94">
        <f>'Occ T2'!F140</f>
        <v>3.0236977905469269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-1.4540480529330502</v>
      </c>
      <c r="N104" s="94">
        <f>'Occ T2'!F141</f>
        <v>1.8482973883705682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-0.48386120596872573</v>
      </c>
      <c r="N105" s="94">
        <f>'Occ T2'!F142</f>
        <v>1.0086466046338529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-1.2256380990655398</v>
      </c>
      <c r="N106" s="94">
        <f>'Occ T2'!F143</f>
        <v>-0.5270796855435993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-1.060182321543401</v>
      </c>
      <c r="N107" s="94">
        <f>'Occ T2'!F144</f>
        <v>0.57080441849758046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22.340000000000202</v>
      </c>
      <c r="N109" s="94">
        <f>'Occ T2'!F146</f>
        <v>38.988999999999976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Dorset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8.071522175216387</v>
      </c>
      <c r="N153" s="94">
        <f>'Occ T1'!H8</f>
        <v>7.3746241256597713</v>
      </c>
    </row>
    <row r="154" spans="1:14" x14ac:dyDescent="0.2">
      <c r="L154" s="10" t="str">
        <f>name!E5</f>
        <v>Professional occupations</v>
      </c>
      <c r="M154" s="94">
        <f>'Occ T1'!D9-'Occ T1'!B9</f>
        <v>15.308861709780473</v>
      </c>
      <c r="N154" s="94">
        <f>'Occ T1'!H9</f>
        <v>20.52565382783844</v>
      </c>
    </row>
    <row r="155" spans="1:14" x14ac:dyDescent="0.2">
      <c r="L155" s="10" t="str">
        <f>name!E6</f>
        <v>Associate professional occupations</v>
      </c>
      <c r="M155" s="94">
        <f>'Occ T1'!D10-'Occ T1'!B10</f>
        <v>6.7500727990612219</v>
      </c>
      <c r="N155" s="94">
        <f>'Occ T1'!H10</f>
        <v>4.2403184275587193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0.83312778173228708</v>
      </c>
      <c r="N156" s="94">
        <f>'Occ T1'!H11</f>
        <v>-5.3779640848540993</v>
      </c>
    </row>
    <row r="157" spans="1:14" x14ac:dyDescent="0.2">
      <c r="L157" s="10" t="str">
        <f>name!E8</f>
        <v>Skilled trades occupations</v>
      </c>
      <c r="M157" s="94">
        <f>'Occ T1'!D12-'Occ T1'!B12</f>
        <v>-3.6682761702146465</v>
      </c>
      <c r="N157" s="94">
        <f>'Occ T1'!H12</f>
        <v>1.7188905952907021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-0.45769966935707629</v>
      </c>
      <c r="N158" s="94">
        <f>'Occ T1'!H13</f>
        <v>7.6807486150144655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-0.27387894670782487</v>
      </c>
      <c r="N159" s="94">
        <f>'Occ T1'!H14</f>
        <v>-7.3940232466341627E-2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-1.9379092589017759</v>
      </c>
      <c r="N160" s="94">
        <f>'Occ T1'!H15</f>
        <v>2.8569439930044211</v>
      </c>
    </row>
    <row r="161" spans="12:14" x14ac:dyDescent="0.2">
      <c r="L161" s="10" t="str">
        <f>name!E12</f>
        <v>Elementary occupations</v>
      </c>
      <c r="M161" s="94">
        <f>'Occ T1'!D16-'Occ T1'!B16</f>
        <v>-2.2858204206089425</v>
      </c>
      <c r="N161" s="94">
        <f>'Occ T1'!H16</f>
        <v>4.3724732953982937E-2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22.340000000000146</v>
      </c>
      <c r="N163" s="94">
        <f>'Occ T1'!H18</f>
        <v>38.989000000000061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Dorset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31.359158748994624</v>
      </c>
      <c r="N5" s="87">
        <f>SUM(N6:N7)</f>
        <v>35.119580323056979</v>
      </c>
      <c r="O5" s="87">
        <f t="shared" ref="O5:AL5" si="1">SUM(O6:O7)</f>
        <v>35.751827409007461</v>
      </c>
      <c r="P5" s="87">
        <f t="shared" si="1"/>
        <v>37.482259193596562</v>
      </c>
      <c r="Q5" s="87">
        <f t="shared" si="1"/>
        <v>39.108154064908121</v>
      </c>
      <c r="R5" s="87">
        <f t="shared" si="1"/>
        <v>38.285896726688627</v>
      </c>
      <c r="S5" s="87">
        <f t="shared" si="1"/>
        <v>39.009660526337683</v>
      </c>
      <c r="T5" s="87">
        <f t="shared" si="1"/>
        <v>42.310195490218291</v>
      </c>
      <c r="U5" s="87">
        <f t="shared" si="1"/>
        <v>44.032914781646397</v>
      </c>
      <c r="V5" s="87">
        <f t="shared" si="1"/>
        <v>45.147043089232021</v>
      </c>
      <c r="W5" s="87">
        <f t="shared" si="1"/>
        <v>46.357418901905014</v>
      </c>
      <c r="X5" s="87">
        <f t="shared" si="1"/>
        <v>45.156581781626087</v>
      </c>
      <c r="Y5" s="87">
        <f t="shared" si="1"/>
        <v>45.871583878603964</v>
      </c>
      <c r="Z5" s="87">
        <f t="shared" si="1"/>
        <v>46.700594192007117</v>
      </c>
      <c r="AA5" s="87">
        <f t="shared" si="1"/>
        <v>47.463170516893761</v>
      </c>
      <c r="AB5" s="87">
        <f t="shared" si="1"/>
        <v>48.086581434183884</v>
      </c>
      <c r="AC5" s="87">
        <f t="shared" si="1"/>
        <v>48.681134966792371</v>
      </c>
      <c r="AD5" s="87">
        <f t="shared" si="1"/>
        <v>49.247250558877269</v>
      </c>
      <c r="AE5" s="87">
        <f t="shared" si="1"/>
        <v>49.829468501157749</v>
      </c>
      <c r="AF5" s="87">
        <f t="shared" si="1"/>
        <v>50.411682202279444</v>
      </c>
      <c r="AG5" s="87">
        <f t="shared" si="1"/>
        <v>51.020927835064683</v>
      </c>
      <c r="AH5" s="87">
        <f t="shared" si="1"/>
        <v>51.642874974041106</v>
      </c>
      <c r="AI5" s="87">
        <f t="shared" si="1"/>
        <v>52.255737504494945</v>
      </c>
      <c r="AJ5" s="87">
        <f t="shared" si="1"/>
        <v>52.879858264525026</v>
      </c>
      <c r="AK5" s="87">
        <f t="shared" si="1"/>
        <v>53.44713996130821</v>
      </c>
      <c r="AL5" s="87">
        <f t="shared" si="1"/>
        <v>53.732043027564785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19.944236688396753</v>
      </c>
      <c r="N6" s="11">
        <v>22.060484521511249</v>
      </c>
      <c r="O6" s="11">
        <v>23.085459427671399</v>
      </c>
      <c r="P6" s="11">
        <v>23.937602276828592</v>
      </c>
      <c r="Q6" s="11">
        <v>23.120014244908674</v>
      </c>
      <c r="R6" s="11">
        <v>24.102596362576236</v>
      </c>
      <c r="S6" s="11">
        <v>25.610288001415054</v>
      </c>
      <c r="T6" s="11">
        <v>27.019658352126054</v>
      </c>
      <c r="U6" s="11">
        <v>28.200859554999798</v>
      </c>
      <c r="V6" s="11">
        <v>29.30535609492479</v>
      </c>
      <c r="W6" s="11">
        <v>30.244811610713377</v>
      </c>
      <c r="X6" s="11">
        <v>26.854185710869061</v>
      </c>
      <c r="Y6" s="11">
        <v>27.184562063177456</v>
      </c>
      <c r="Z6" s="11">
        <v>27.585004628154071</v>
      </c>
      <c r="AA6" s="11">
        <v>27.971847847762991</v>
      </c>
      <c r="AB6" s="11">
        <v>28.284430829696568</v>
      </c>
      <c r="AC6" s="11">
        <v>28.576163781014319</v>
      </c>
      <c r="AD6" s="11">
        <v>28.852519983273762</v>
      </c>
      <c r="AE6" s="11">
        <v>29.129990164879249</v>
      </c>
      <c r="AF6" s="11">
        <v>29.409474491018539</v>
      </c>
      <c r="AG6" s="11">
        <v>29.706739853446294</v>
      </c>
      <c r="AH6" s="11">
        <v>30.01343498479741</v>
      </c>
      <c r="AI6" s="11">
        <v>30.326044825636775</v>
      </c>
      <c r="AJ6" s="11">
        <v>30.653939364962788</v>
      </c>
      <c r="AK6" s="11">
        <v>30.945554272352219</v>
      </c>
      <c r="AL6" s="11">
        <v>31.216495954586566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11.414922060597869</v>
      </c>
      <c r="N7" s="11">
        <v>13.059095801545729</v>
      </c>
      <c r="O7" s="11">
        <v>12.666367981336059</v>
      </c>
      <c r="P7" s="11">
        <v>13.544656916767973</v>
      </c>
      <c r="Q7" s="11">
        <v>15.988139819999448</v>
      </c>
      <c r="R7" s="11">
        <v>14.183300364112393</v>
      </c>
      <c r="S7" s="11">
        <v>13.399372524922633</v>
      </c>
      <c r="T7" s="11">
        <v>15.290537138092237</v>
      </c>
      <c r="U7" s="11">
        <v>15.832055226646595</v>
      </c>
      <c r="V7" s="11">
        <v>15.84168699430723</v>
      </c>
      <c r="W7" s="11">
        <v>16.112607291191637</v>
      </c>
      <c r="X7" s="11">
        <v>18.302396070757027</v>
      </c>
      <c r="Y7" s="11">
        <v>18.687021815426508</v>
      </c>
      <c r="Z7" s="11">
        <v>19.115589563853042</v>
      </c>
      <c r="AA7" s="11">
        <v>19.491322669130771</v>
      </c>
      <c r="AB7" s="11">
        <v>19.802150604487316</v>
      </c>
      <c r="AC7" s="11">
        <v>20.104971185778048</v>
      </c>
      <c r="AD7" s="11">
        <v>20.394730575603507</v>
      </c>
      <c r="AE7" s="11">
        <v>20.699478336278499</v>
      </c>
      <c r="AF7" s="11">
        <v>21.002207711260905</v>
      </c>
      <c r="AG7" s="11">
        <v>21.314187981618385</v>
      </c>
      <c r="AH7" s="11">
        <v>21.629439989243693</v>
      </c>
      <c r="AI7" s="11">
        <v>21.929692678858171</v>
      </c>
      <c r="AJ7" s="11">
        <v>22.225918899562238</v>
      </c>
      <c r="AK7" s="11">
        <v>22.501585688955988</v>
      </c>
      <c r="AL7" s="11">
        <v>22.515547072978215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70.647727969237934</v>
      </c>
      <c r="N9" s="87">
        <f>SUM(N10:N13)</f>
        <v>71.914311521459837</v>
      </c>
      <c r="O9" s="87">
        <f t="shared" ref="O9:AL9" si="3">SUM(O10:O13)</f>
        <v>72.093088868835736</v>
      </c>
      <c r="P9" s="87">
        <f t="shared" si="3"/>
        <v>74.265634992261056</v>
      </c>
      <c r="Q9" s="87">
        <f t="shared" si="3"/>
        <v>75.347997778861071</v>
      </c>
      <c r="R9" s="87">
        <f t="shared" si="3"/>
        <v>74.518474736877863</v>
      </c>
      <c r="S9" s="87">
        <f t="shared" si="3"/>
        <v>78.293945512312163</v>
      </c>
      <c r="T9" s="87">
        <f t="shared" si="3"/>
        <v>79.06380410173692</v>
      </c>
      <c r="U9" s="87">
        <f t="shared" si="3"/>
        <v>83.779499793948588</v>
      </c>
      <c r="V9" s="87">
        <f t="shared" si="3"/>
        <v>86.994367364314925</v>
      </c>
      <c r="W9" s="87">
        <f t="shared" si="3"/>
        <v>89.827336446658336</v>
      </c>
      <c r="X9" s="87">
        <f t="shared" si="3"/>
        <v>92.329356034854982</v>
      </c>
      <c r="Y9" s="87">
        <f t="shared" si="3"/>
        <v>93.666680595929279</v>
      </c>
      <c r="Z9" s="87">
        <f t="shared" si="3"/>
        <v>95.148161122830942</v>
      </c>
      <c r="AA9" s="87">
        <f t="shared" si="3"/>
        <v>96.609651133034561</v>
      </c>
      <c r="AB9" s="87">
        <f t="shared" si="3"/>
        <v>97.854230147555199</v>
      </c>
      <c r="AC9" s="87">
        <f t="shared" si="3"/>
        <v>99.076877533128794</v>
      </c>
      <c r="AD9" s="87">
        <f t="shared" si="3"/>
        <v>100.26645308626631</v>
      </c>
      <c r="AE9" s="87">
        <f t="shared" si="3"/>
        <v>101.48454784502343</v>
      </c>
      <c r="AF9" s="87">
        <f t="shared" si="3"/>
        <v>102.71352534415898</v>
      </c>
      <c r="AG9" s="87">
        <f t="shared" si="3"/>
        <v>103.97025491920135</v>
      </c>
      <c r="AH9" s="87">
        <f t="shared" si="3"/>
        <v>105.20690821262269</v>
      </c>
      <c r="AI9" s="87">
        <f t="shared" si="3"/>
        <v>106.47720448361392</v>
      </c>
      <c r="AJ9" s="87">
        <f t="shared" si="3"/>
        <v>107.7945684612241</v>
      </c>
      <c r="AK9" s="87">
        <f t="shared" si="3"/>
        <v>109.08643480789559</v>
      </c>
      <c r="AL9" s="87">
        <f t="shared" si="3"/>
        <v>110.35299027449678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17.351226881739098</v>
      </c>
      <c r="N10" s="11">
        <v>17.504047848350535</v>
      </c>
      <c r="O10" s="11">
        <v>17.778857647047531</v>
      </c>
      <c r="P10" s="11">
        <v>17.884274127071009</v>
      </c>
      <c r="Q10" s="11">
        <v>18.681167803648236</v>
      </c>
      <c r="R10" s="11">
        <v>19.421346286134263</v>
      </c>
      <c r="S10" s="11">
        <v>20.226833899414217</v>
      </c>
      <c r="T10" s="11">
        <v>20.171676187924739</v>
      </c>
      <c r="U10" s="11">
        <v>22.265419459786855</v>
      </c>
      <c r="V10" s="11">
        <v>22.645543671457247</v>
      </c>
      <c r="W10" s="11">
        <v>23.390051459224406</v>
      </c>
      <c r="X10" s="11">
        <v>23.50773659548015</v>
      </c>
      <c r="Y10" s="11">
        <v>23.837015984353354</v>
      </c>
      <c r="Z10" s="11">
        <v>24.227490332616508</v>
      </c>
      <c r="AA10" s="11">
        <v>24.600117270377716</v>
      </c>
      <c r="AB10" s="11">
        <v>24.899358021408663</v>
      </c>
      <c r="AC10" s="11">
        <v>25.195903212940664</v>
      </c>
      <c r="AD10" s="11">
        <v>25.486327985705763</v>
      </c>
      <c r="AE10" s="11">
        <v>25.783900191731512</v>
      </c>
      <c r="AF10" s="11">
        <v>26.08524477404351</v>
      </c>
      <c r="AG10" s="11">
        <v>26.402941794990667</v>
      </c>
      <c r="AH10" s="11">
        <v>26.716566424453234</v>
      </c>
      <c r="AI10" s="11">
        <v>27.038221884109554</v>
      </c>
      <c r="AJ10" s="11">
        <v>27.363605848424783</v>
      </c>
      <c r="AK10" s="11">
        <v>27.677748268918279</v>
      </c>
      <c r="AL10" s="11">
        <v>27.998641296750684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14.374807375204167</v>
      </c>
      <c r="N11" s="11">
        <v>15.391154237273993</v>
      </c>
      <c r="O11" s="11">
        <v>16.037420079365262</v>
      </c>
      <c r="P11" s="11">
        <v>16.75369399477194</v>
      </c>
      <c r="Q11" s="11">
        <v>17.294864561086097</v>
      </c>
      <c r="R11" s="11">
        <v>16.977989355188413</v>
      </c>
      <c r="S11" s="11">
        <v>17.427479177757935</v>
      </c>
      <c r="T11" s="11">
        <v>18.568766588476691</v>
      </c>
      <c r="U11" s="11">
        <v>19.050191641662483</v>
      </c>
      <c r="V11" s="11">
        <v>19.731549109478074</v>
      </c>
      <c r="W11" s="11">
        <v>19.437588711278941</v>
      </c>
      <c r="X11" s="11">
        <v>20.190326913575152</v>
      </c>
      <c r="Y11" s="11">
        <v>20.529933583746974</v>
      </c>
      <c r="Z11" s="11">
        <v>20.879568304026446</v>
      </c>
      <c r="AA11" s="11">
        <v>21.231817121178342</v>
      </c>
      <c r="AB11" s="11">
        <v>21.554754777383842</v>
      </c>
      <c r="AC11" s="11">
        <v>21.862060506770344</v>
      </c>
      <c r="AD11" s="11">
        <v>22.158145734493441</v>
      </c>
      <c r="AE11" s="11">
        <v>22.481903128055155</v>
      </c>
      <c r="AF11" s="11">
        <v>22.793859318967264</v>
      </c>
      <c r="AG11" s="11">
        <v>23.11416105788145</v>
      </c>
      <c r="AH11" s="11">
        <v>23.429010576070528</v>
      </c>
      <c r="AI11" s="11">
        <v>23.745624122629792</v>
      </c>
      <c r="AJ11" s="11">
        <v>24.079268687025753</v>
      </c>
      <c r="AK11" s="11">
        <v>24.408066329333117</v>
      </c>
      <c r="AL11" s="11">
        <v>24.716539579130931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18.519815577011922</v>
      </c>
      <c r="N12" s="11">
        <v>19.284396347354757</v>
      </c>
      <c r="O12" s="11">
        <v>18.789952956843582</v>
      </c>
      <c r="P12" s="11">
        <v>18.81012262361422</v>
      </c>
      <c r="Q12" s="11">
        <v>18.159329807293819</v>
      </c>
      <c r="R12" s="11">
        <v>17.214231385988612</v>
      </c>
      <c r="S12" s="11">
        <v>19.046813093067126</v>
      </c>
      <c r="T12" s="11">
        <v>18.604334103023263</v>
      </c>
      <c r="U12" s="11">
        <v>18.729827805872251</v>
      </c>
      <c r="V12" s="11">
        <v>19.695001837910024</v>
      </c>
      <c r="W12" s="11">
        <v>19.864044283928589</v>
      </c>
      <c r="X12" s="11">
        <v>19.959200405191197</v>
      </c>
      <c r="Y12" s="11">
        <v>20.180080114620051</v>
      </c>
      <c r="Z12" s="11">
        <v>20.429766988121841</v>
      </c>
      <c r="AA12" s="11">
        <v>20.691989706379427</v>
      </c>
      <c r="AB12" s="11">
        <v>20.912966106690771</v>
      </c>
      <c r="AC12" s="11">
        <v>21.130745879228812</v>
      </c>
      <c r="AD12" s="11">
        <v>21.344219385407065</v>
      </c>
      <c r="AE12" s="11">
        <v>21.557835068964867</v>
      </c>
      <c r="AF12" s="11">
        <v>21.780849360529302</v>
      </c>
      <c r="AG12" s="11">
        <v>21.994972294551243</v>
      </c>
      <c r="AH12" s="11">
        <v>22.20980031741265</v>
      </c>
      <c r="AI12" s="11">
        <v>22.425486269625548</v>
      </c>
      <c r="AJ12" s="11">
        <v>22.648478642754821</v>
      </c>
      <c r="AK12" s="11">
        <v>22.881250393903343</v>
      </c>
      <c r="AL12" s="11">
        <v>23.109144193541088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20.401878135282747</v>
      </c>
      <c r="N13" s="11">
        <v>19.734713088480547</v>
      </c>
      <c r="O13" s="11">
        <v>19.486858185579358</v>
      </c>
      <c r="P13" s="11">
        <v>20.817544246803887</v>
      </c>
      <c r="Q13" s="11">
        <v>21.212635606832912</v>
      </c>
      <c r="R13" s="11">
        <v>20.904907709566579</v>
      </c>
      <c r="S13" s="11">
        <v>21.592819342072882</v>
      </c>
      <c r="T13" s="11">
        <v>21.719027222312224</v>
      </c>
      <c r="U13" s="11">
        <v>23.734060886626999</v>
      </c>
      <c r="V13" s="11">
        <v>24.922272745469584</v>
      </c>
      <c r="W13" s="11">
        <v>27.135651992226393</v>
      </c>
      <c r="X13" s="11">
        <v>28.672092120608475</v>
      </c>
      <c r="Y13" s="11">
        <v>29.119650913208897</v>
      </c>
      <c r="Z13" s="11">
        <v>29.611335498066154</v>
      </c>
      <c r="AA13" s="11">
        <v>30.085727035099062</v>
      </c>
      <c r="AB13" s="11">
        <v>30.487151242071924</v>
      </c>
      <c r="AC13" s="11">
        <v>30.888167934188967</v>
      </c>
      <c r="AD13" s="11">
        <v>31.277759980660036</v>
      </c>
      <c r="AE13" s="11">
        <v>31.660909456271892</v>
      </c>
      <c r="AF13" s="11">
        <v>32.053571890618898</v>
      </c>
      <c r="AG13" s="11">
        <v>32.458179771777985</v>
      </c>
      <c r="AH13" s="11">
        <v>32.851530894686285</v>
      </c>
      <c r="AI13" s="11">
        <v>33.26787220724902</v>
      </c>
      <c r="AJ13" s="11">
        <v>33.70321528301875</v>
      </c>
      <c r="AK13" s="11">
        <v>34.119369815740839</v>
      </c>
      <c r="AL13" s="11">
        <v>34.528665205074077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42.211628373514614</v>
      </c>
      <c r="N15" s="87">
        <f>SUM(N16:N20)</f>
        <v>43.406544060096422</v>
      </c>
      <c r="O15" s="87">
        <f t="shared" ref="O15:AL15" si="5">SUM(O16:O20)</f>
        <v>44.777232918907409</v>
      </c>
      <c r="P15" s="87">
        <f t="shared" si="5"/>
        <v>44.878014459763705</v>
      </c>
      <c r="Q15" s="87">
        <f t="shared" si="5"/>
        <v>46.075142405903037</v>
      </c>
      <c r="R15" s="87">
        <f t="shared" si="5"/>
        <v>45.562228881751047</v>
      </c>
      <c r="S15" s="87">
        <f t="shared" si="5"/>
        <v>46.838739867618784</v>
      </c>
      <c r="T15" s="87">
        <f t="shared" si="5"/>
        <v>48.091208785491169</v>
      </c>
      <c r="U15" s="87">
        <f t="shared" si="5"/>
        <v>51.028431828210863</v>
      </c>
      <c r="V15" s="87">
        <f t="shared" si="5"/>
        <v>50.496260335173041</v>
      </c>
      <c r="W15" s="87">
        <f t="shared" si="5"/>
        <v>52.312301680812269</v>
      </c>
      <c r="X15" s="87">
        <f t="shared" si="5"/>
        <v>49.466334747823659</v>
      </c>
      <c r="Y15" s="87">
        <f t="shared" si="5"/>
        <v>50.146691408861784</v>
      </c>
      <c r="Z15" s="87">
        <f t="shared" si="5"/>
        <v>50.848656655503476</v>
      </c>
      <c r="AA15" s="87">
        <f t="shared" si="5"/>
        <v>51.456808467110235</v>
      </c>
      <c r="AB15" s="87">
        <f t="shared" si="5"/>
        <v>51.929853641739271</v>
      </c>
      <c r="AC15" s="87">
        <f t="shared" si="5"/>
        <v>52.381016728381539</v>
      </c>
      <c r="AD15" s="87">
        <f t="shared" si="5"/>
        <v>52.809326914545984</v>
      </c>
      <c r="AE15" s="87">
        <f t="shared" si="5"/>
        <v>53.243162987541382</v>
      </c>
      <c r="AF15" s="87">
        <f t="shared" si="5"/>
        <v>53.682273991602642</v>
      </c>
      <c r="AG15" s="87">
        <f t="shared" si="5"/>
        <v>54.153099922120013</v>
      </c>
      <c r="AH15" s="87">
        <f t="shared" si="5"/>
        <v>54.628803465129351</v>
      </c>
      <c r="AI15" s="87">
        <f t="shared" si="5"/>
        <v>55.13697963164303</v>
      </c>
      <c r="AJ15" s="87">
        <f t="shared" si="5"/>
        <v>55.624076118694461</v>
      </c>
      <c r="AK15" s="87">
        <f t="shared" si="5"/>
        <v>56.110762420797137</v>
      </c>
      <c r="AL15" s="87">
        <f t="shared" si="5"/>
        <v>56.552620108370988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5.9460077861631255</v>
      </c>
      <c r="N16" s="11">
        <v>5.9245807923002234</v>
      </c>
      <c r="O16" s="11">
        <v>6.1080233932133519</v>
      </c>
      <c r="P16" s="11">
        <v>6.2591140959042217</v>
      </c>
      <c r="Q16" s="11">
        <v>5.7471715871001914</v>
      </c>
      <c r="R16" s="11">
        <v>5.8279615010554489</v>
      </c>
      <c r="S16" s="11">
        <v>6.0413684612639678</v>
      </c>
      <c r="T16" s="11">
        <v>6.8576460134075958</v>
      </c>
      <c r="U16" s="11">
        <v>7.1472478065170479</v>
      </c>
      <c r="V16" s="11">
        <v>6.9972377224192135</v>
      </c>
      <c r="W16" s="11">
        <v>7.6348477670791377</v>
      </c>
      <c r="X16" s="11">
        <v>6.4945155046839398</v>
      </c>
      <c r="Y16" s="11">
        <v>6.5567193172924751</v>
      </c>
      <c r="Z16" s="11">
        <v>6.6354452326806026</v>
      </c>
      <c r="AA16" s="11">
        <v>6.7109010990678408</v>
      </c>
      <c r="AB16" s="11">
        <v>6.7631652070249615</v>
      </c>
      <c r="AC16" s="11">
        <v>6.8122056851530743</v>
      </c>
      <c r="AD16" s="11">
        <v>6.861036622342322</v>
      </c>
      <c r="AE16" s="11">
        <v>6.9045385806789241</v>
      </c>
      <c r="AF16" s="11">
        <v>6.9433312487196206</v>
      </c>
      <c r="AG16" s="11">
        <v>6.9848624480680339</v>
      </c>
      <c r="AH16" s="11">
        <v>7.0358427494699773</v>
      </c>
      <c r="AI16" s="11">
        <v>7.092056472729702</v>
      </c>
      <c r="AJ16" s="11">
        <v>7.1464798261923059</v>
      </c>
      <c r="AK16" s="11">
        <v>7.1988133472593976</v>
      </c>
      <c r="AL16" s="11">
        <v>7.2502558120025276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5.8838621357690659</v>
      </c>
      <c r="N17" s="11">
        <v>7.1543021430462126</v>
      </c>
      <c r="O17" s="11">
        <v>7.3106075689399388</v>
      </c>
      <c r="P17" s="11">
        <v>7.3279251583800944</v>
      </c>
      <c r="Q17" s="11">
        <v>7.5350587494134524</v>
      </c>
      <c r="R17" s="11">
        <v>7.5153466427710578</v>
      </c>
      <c r="S17" s="11">
        <v>7.5452536884887644</v>
      </c>
      <c r="T17" s="11">
        <v>7.5085290102529658</v>
      </c>
      <c r="U17" s="11">
        <v>8.4525759322295926</v>
      </c>
      <c r="V17" s="11">
        <v>8.3651343381246441</v>
      </c>
      <c r="W17" s="11">
        <v>8.3807864519040827</v>
      </c>
      <c r="X17" s="11">
        <v>8.179406006006273</v>
      </c>
      <c r="Y17" s="11">
        <v>8.3067039884843989</v>
      </c>
      <c r="Z17" s="11">
        <v>8.4405007261067837</v>
      </c>
      <c r="AA17" s="11">
        <v>8.5748870043430951</v>
      </c>
      <c r="AB17" s="11">
        <v>8.6973789596364721</v>
      </c>
      <c r="AC17" s="11">
        <v>8.812742917961744</v>
      </c>
      <c r="AD17" s="11">
        <v>8.9220239077707291</v>
      </c>
      <c r="AE17" s="11">
        <v>9.0360902909688896</v>
      </c>
      <c r="AF17" s="11">
        <v>9.1514663687025113</v>
      </c>
      <c r="AG17" s="11">
        <v>9.2718661431369416</v>
      </c>
      <c r="AH17" s="11">
        <v>9.3905305306828453</v>
      </c>
      <c r="AI17" s="11">
        <v>9.5061886776028253</v>
      </c>
      <c r="AJ17" s="11">
        <v>9.6221822825555812</v>
      </c>
      <c r="AK17" s="11">
        <v>9.7384004137019797</v>
      </c>
      <c r="AL17" s="11">
        <v>9.8558075814364123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3.143082366273986</v>
      </c>
      <c r="N18" s="11">
        <v>3.4101290357680076</v>
      </c>
      <c r="O18" s="11">
        <v>3.5313322969406107</v>
      </c>
      <c r="P18" s="11">
        <v>3.095470093753784</v>
      </c>
      <c r="Q18" s="11">
        <v>3.0330260195903902</v>
      </c>
      <c r="R18" s="11">
        <v>2.9839149876190834</v>
      </c>
      <c r="S18" s="11">
        <v>3.4092149681884454</v>
      </c>
      <c r="T18" s="11">
        <v>3.2897262836715999</v>
      </c>
      <c r="U18" s="11">
        <v>3.2514233613982007</v>
      </c>
      <c r="V18" s="11">
        <v>3.0109721027926852</v>
      </c>
      <c r="W18" s="11">
        <v>3.1990610559493602</v>
      </c>
      <c r="X18" s="11">
        <v>3.5227320882559234</v>
      </c>
      <c r="Y18" s="11">
        <v>3.5767855663126706</v>
      </c>
      <c r="Z18" s="11">
        <v>3.6367445600777257</v>
      </c>
      <c r="AA18" s="11">
        <v>3.6912532214681875</v>
      </c>
      <c r="AB18" s="11">
        <v>3.7334716193002184</v>
      </c>
      <c r="AC18" s="11">
        <v>3.7806458231981135</v>
      </c>
      <c r="AD18" s="11">
        <v>3.8250421550133615</v>
      </c>
      <c r="AE18" s="11">
        <v>3.8720814044700953</v>
      </c>
      <c r="AF18" s="11">
        <v>3.9175516247698807</v>
      </c>
      <c r="AG18" s="11">
        <v>3.973346371633582</v>
      </c>
      <c r="AH18" s="11">
        <v>4.0270051896459567</v>
      </c>
      <c r="AI18" s="11">
        <v>4.0853060060172668</v>
      </c>
      <c r="AJ18" s="11">
        <v>4.1264439434817195</v>
      </c>
      <c r="AK18" s="11">
        <v>4.1779754654247876</v>
      </c>
      <c r="AL18" s="11">
        <v>4.2173974327000634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5.7244292873525664</v>
      </c>
      <c r="N19" s="11">
        <v>7.1602771170335018</v>
      </c>
      <c r="O19" s="11">
        <v>6.9901817174388077</v>
      </c>
      <c r="P19" s="11">
        <v>6.8173579418886643</v>
      </c>
      <c r="Q19" s="11">
        <v>7.5863711317436984</v>
      </c>
      <c r="R19" s="11">
        <v>7.6306487121480968</v>
      </c>
      <c r="S19" s="11">
        <v>7.8833189667760326</v>
      </c>
      <c r="T19" s="11">
        <v>7.6132121880683874</v>
      </c>
      <c r="U19" s="11">
        <v>8.6045552419030376</v>
      </c>
      <c r="V19" s="11">
        <v>8.5021553680665036</v>
      </c>
      <c r="W19" s="11">
        <v>8.4581312083440992</v>
      </c>
      <c r="X19" s="11">
        <v>8.0838732851120252</v>
      </c>
      <c r="Y19" s="11">
        <v>8.3678074308358514</v>
      </c>
      <c r="Z19" s="11">
        <v>8.592365900878141</v>
      </c>
      <c r="AA19" s="11">
        <v>8.7509499072131032</v>
      </c>
      <c r="AB19" s="11">
        <v>8.8807592160496913</v>
      </c>
      <c r="AC19" s="11">
        <v>9.0071623840332951</v>
      </c>
      <c r="AD19" s="11">
        <v>9.1329636478998371</v>
      </c>
      <c r="AE19" s="11">
        <v>9.2583501201503466</v>
      </c>
      <c r="AF19" s="11">
        <v>9.3867627412075976</v>
      </c>
      <c r="AG19" s="11">
        <v>9.5195007384182802</v>
      </c>
      <c r="AH19" s="11">
        <v>9.6518096598716028</v>
      </c>
      <c r="AI19" s="11">
        <v>9.8168833643088593</v>
      </c>
      <c r="AJ19" s="11">
        <v>9.982321528186521</v>
      </c>
      <c r="AK19" s="11">
        <v>10.138845081190745</v>
      </c>
      <c r="AL19" s="11">
        <v>10.273898381606827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21.514246797955867</v>
      </c>
      <c r="N20" s="11">
        <v>19.757254971948477</v>
      </c>
      <c r="O20" s="11">
        <v>20.837087942374698</v>
      </c>
      <c r="P20" s="11">
        <v>21.378147169836939</v>
      </c>
      <c r="Q20" s="11">
        <v>22.173514918055304</v>
      </c>
      <c r="R20" s="11">
        <v>21.60435703815736</v>
      </c>
      <c r="S20" s="11">
        <v>21.959583782901575</v>
      </c>
      <c r="T20" s="11">
        <v>22.822095290090619</v>
      </c>
      <c r="U20" s="11">
        <v>23.572629486162988</v>
      </c>
      <c r="V20" s="11">
        <v>23.620760803769993</v>
      </c>
      <c r="W20" s="11">
        <v>24.639475197535592</v>
      </c>
      <c r="X20" s="11">
        <v>23.185807863765497</v>
      </c>
      <c r="Y20" s="11">
        <v>23.338675105936389</v>
      </c>
      <c r="Z20" s="11">
        <v>23.543600235760227</v>
      </c>
      <c r="AA20" s="11">
        <v>23.728817235018006</v>
      </c>
      <c r="AB20" s="11">
        <v>23.855078639727932</v>
      </c>
      <c r="AC20" s="11">
        <v>23.968259918035312</v>
      </c>
      <c r="AD20" s="11">
        <v>24.068260581519738</v>
      </c>
      <c r="AE20" s="11">
        <v>24.172102591273127</v>
      </c>
      <c r="AF20" s="11">
        <v>24.283162008203032</v>
      </c>
      <c r="AG20" s="11">
        <v>24.403524220863176</v>
      </c>
      <c r="AH20" s="11">
        <v>24.523615335458967</v>
      </c>
      <c r="AI20" s="11">
        <v>24.636545110984382</v>
      </c>
      <c r="AJ20" s="11">
        <v>24.746648538278336</v>
      </c>
      <c r="AK20" s="11">
        <v>24.856728113220228</v>
      </c>
      <c r="AL20" s="11">
        <v>24.955260900625152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42.556181347702463</v>
      </c>
      <c r="N22" s="87">
        <f>SUM(N23:N24)</f>
        <v>39.8850784728657</v>
      </c>
      <c r="O22" s="87">
        <f t="shared" ref="O22:AL22" si="7">SUM(O23:O24)</f>
        <v>41.388336648958003</v>
      </c>
      <c r="P22" s="87">
        <f t="shared" si="7"/>
        <v>41.673089913013371</v>
      </c>
      <c r="Q22" s="87">
        <f t="shared" si="7"/>
        <v>42.092853871760191</v>
      </c>
      <c r="R22" s="87">
        <f t="shared" si="7"/>
        <v>40.095894878973603</v>
      </c>
      <c r="S22" s="87">
        <f t="shared" si="7"/>
        <v>38.921733456494444</v>
      </c>
      <c r="T22" s="87">
        <f t="shared" si="7"/>
        <v>40.743757696461174</v>
      </c>
      <c r="U22" s="87">
        <f t="shared" si="7"/>
        <v>41.018502890016734</v>
      </c>
      <c r="V22" s="87">
        <f t="shared" si="7"/>
        <v>39.645206910111682</v>
      </c>
      <c r="W22" s="87">
        <f t="shared" si="7"/>
        <v>40.92902266070589</v>
      </c>
      <c r="X22" s="87">
        <f t="shared" si="7"/>
        <v>39.437362762149803</v>
      </c>
      <c r="Y22" s="87">
        <f t="shared" si="7"/>
        <v>39.215909148289676</v>
      </c>
      <c r="Z22" s="87">
        <f t="shared" si="7"/>
        <v>39.035251849175907</v>
      </c>
      <c r="AA22" s="87">
        <f t="shared" si="7"/>
        <v>38.782834997548626</v>
      </c>
      <c r="AB22" s="87">
        <f t="shared" si="7"/>
        <v>38.421951167932463</v>
      </c>
      <c r="AC22" s="87">
        <f t="shared" si="7"/>
        <v>38.06777943642922</v>
      </c>
      <c r="AD22" s="87">
        <f t="shared" si="7"/>
        <v>37.766063860509576</v>
      </c>
      <c r="AE22" s="87">
        <f t="shared" si="7"/>
        <v>37.432548333633584</v>
      </c>
      <c r="AF22" s="87">
        <f t="shared" si="7"/>
        <v>37.075091831440794</v>
      </c>
      <c r="AG22" s="87">
        <f t="shared" si="7"/>
        <v>36.683360748792623</v>
      </c>
      <c r="AH22" s="87">
        <f t="shared" si="7"/>
        <v>36.323737587741597</v>
      </c>
      <c r="AI22" s="87">
        <f t="shared" si="7"/>
        <v>35.993948389373152</v>
      </c>
      <c r="AJ22" s="87">
        <f t="shared" si="7"/>
        <v>35.639809035364443</v>
      </c>
      <c r="AK22" s="87">
        <f t="shared" si="7"/>
        <v>35.357354268223062</v>
      </c>
      <c r="AL22" s="87">
        <f t="shared" si="7"/>
        <v>35.551058575851791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32.428566632638372</v>
      </c>
      <c r="N23" s="11">
        <v>31.230653167982211</v>
      </c>
      <c r="O23" s="11">
        <v>32.708525771738394</v>
      </c>
      <c r="P23" s="11">
        <v>32.425891194699766</v>
      </c>
      <c r="Q23" s="11">
        <v>32.827859706189152</v>
      </c>
      <c r="R23" s="11">
        <v>31.971867218245318</v>
      </c>
      <c r="S23" s="11">
        <v>31.334557182582074</v>
      </c>
      <c r="T23" s="11">
        <v>32.691805125502718</v>
      </c>
      <c r="U23" s="11">
        <v>32.650018866788102</v>
      </c>
      <c r="V23" s="11">
        <v>31.953684563109555</v>
      </c>
      <c r="W23" s="11">
        <v>33.441916247876797</v>
      </c>
      <c r="X23" s="11">
        <v>31.003362299480273</v>
      </c>
      <c r="Y23" s="11">
        <v>30.902983378304999</v>
      </c>
      <c r="Z23" s="11">
        <v>30.844192238293946</v>
      </c>
      <c r="AA23" s="11">
        <v>30.739635691046271</v>
      </c>
      <c r="AB23" s="11">
        <v>30.546469680389858</v>
      </c>
      <c r="AC23" s="11">
        <v>30.324321958643949</v>
      </c>
      <c r="AD23" s="11">
        <v>30.097938377676872</v>
      </c>
      <c r="AE23" s="11">
        <v>29.898911303295975</v>
      </c>
      <c r="AF23" s="11">
        <v>29.689064671024113</v>
      </c>
      <c r="AG23" s="11">
        <v>29.488862329830667</v>
      </c>
      <c r="AH23" s="11">
        <v>29.301309955727717</v>
      </c>
      <c r="AI23" s="11">
        <v>29.13425942605997</v>
      </c>
      <c r="AJ23" s="11">
        <v>28.96385359741079</v>
      </c>
      <c r="AK23" s="11">
        <v>28.773846414817921</v>
      </c>
      <c r="AL23" s="11">
        <v>28.5661247691936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10.127614715064089</v>
      </c>
      <c r="N24" s="11">
        <v>8.6544253048834872</v>
      </c>
      <c r="O24" s="11">
        <v>8.679810877219607</v>
      </c>
      <c r="P24" s="11">
        <v>9.2471987183136068</v>
      </c>
      <c r="Q24" s="11">
        <v>9.2649941655710375</v>
      </c>
      <c r="R24" s="11">
        <v>8.1240276607282826</v>
      </c>
      <c r="S24" s="11">
        <v>7.5871762739123705</v>
      </c>
      <c r="T24" s="11">
        <v>8.0519525709584556</v>
      </c>
      <c r="U24" s="11">
        <v>8.3684840232286319</v>
      </c>
      <c r="V24" s="11">
        <v>7.6915223470021283</v>
      </c>
      <c r="W24" s="11">
        <v>7.4871064128290925</v>
      </c>
      <c r="X24" s="11">
        <v>8.434000462669534</v>
      </c>
      <c r="Y24" s="11">
        <v>8.312925769984675</v>
      </c>
      <c r="Z24" s="11">
        <v>8.1910596108819629</v>
      </c>
      <c r="AA24" s="11">
        <v>8.0431993065023537</v>
      </c>
      <c r="AB24" s="11">
        <v>7.8754814875426042</v>
      </c>
      <c r="AC24" s="11">
        <v>7.7434574777852712</v>
      </c>
      <c r="AD24" s="11">
        <v>7.6681254828327026</v>
      </c>
      <c r="AE24" s="11">
        <v>7.5336370303376068</v>
      </c>
      <c r="AF24" s="11">
        <v>7.3860271604166803</v>
      </c>
      <c r="AG24" s="11">
        <v>7.1944984189619596</v>
      </c>
      <c r="AH24" s="11">
        <v>7.0224276320138825</v>
      </c>
      <c r="AI24" s="11">
        <v>6.8596889633131841</v>
      </c>
      <c r="AJ24" s="11">
        <v>6.6759554379536548</v>
      </c>
      <c r="AK24" s="11">
        <v>6.583507853405143</v>
      </c>
      <c r="AL24" s="11">
        <v>6.9849338066581907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42.343549979853051</v>
      </c>
      <c r="N26" s="87">
        <f>SUM(N27:N30)</f>
        <v>43.346198128553972</v>
      </c>
      <c r="O26" s="87">
        <f t="shared" ref="O26:AL26" si="9">SUM(O27:O30)</f>
        <v>42.517932227676255</v>
      </c>
      <c r="P26" s="87">
        <f t="shared" si="9"/>
        <v>43.067335112242901</v>
      </c>
      <c r="Q26" s="87">
        <f t="shared" si="9"/>
        <v>44.10857688600796</v>
      </c>
      <c r="R26" s="87">
        <f>SUM(R27:R30)</f>
        <v>44.02482732261651</v>
      </c>
      <c r="S26" s="87">
        <f t="shared" si="9"/>
        <v>43.111283828409633</v>
      </c>
      <c r="T26" s="87">
        <f t="shared" si="9"/>
        <v>43.117813109843709</v>
      </c>
      <c r="U26" s="87">
        <f t="shared" si="9"/>
        <v>43.862952667792271</v>
      </c>
      <c r="V26" s="87">
        <f t="shared" si="9"/>
        <v>44.709084487642713</v>
      </c>
      <c r="W26" s="87">
        <f t="shared" si="9"/>
        <v>40.356551152401863</v>
      </c>
      <c r="X26" s="87">
        <f t="shared" si="9"/>
        <v>40.904163846387263</v>
      </c>
      <c r="Y26" s="87">
        <f t="shared" si="9"/>
        <v>41.036533201836733</v>
      </c>
      <c r="Z26" s="87">
        <f t="shared" si="9"/>
        <v>41.454518205398756</v>
      </c>
      <c r="AA26" s="87">
        <f t="shared" si="9"/>
        <v>41.749458307832533</v>
      </c>
      <c r="AB26" s="87">
        <f t="shared" si="9"/>
        <v>41.799119926395832</v>
      </c>
      <c r="AC26" s="87">
        <f t="shared" si="9"/>
        <v>41.861104338539846</v>
      </c>
      <c r="AD26" s="87">
        <f t="shared" si="9"/>
        <v>41.899008925220755</v>
      </c>
      <c r="AE26" s="87">
        <f t="shared" si="9"/>
        <v>41.935358928142833</v>
      </c>
      <c r="AF26" s="87">
        <f t="shared" si="9"/>
        <v>41.964943160206559</v>
      </c>
      <c r="AG26" s="87">
        <f t="shared" si="9"/>
        <v>42.014906136768211</v>
      </c>
      <c r="AH26" s="87">
        <f t="shared" si="9"/>
        <v>42.059295069019619</v>
      </c>
      <c r="AI26" s="87">
        <f t="shared" si="9"/>
        <v>42.097142728686073</v>
      </c>
      <c r="AJ26" s="87">
        <f t="shared" si="9"/>
        <v>42.1231198927414</v>
      </c>
      <c r="AK26" s="87">
        <f t="shared" si="9"/>
        <v>42.144314331594828</v>
      </c>
      <c r="AL26" s="87">
        <f t="shared" si="9"/>
        <v>42.075441747692565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6.2296537319927365</v>
      </c>
      <c r="N27" s="11">
        <v>5.7653512355968131</v>
      </c>
      <c r="O27" s="11">
        <v>5.6541328797707564</v>
      </c>
      <c r="P27" s="11">
        <v>5.6648799636287075</v>
      </c>
      <c r="Q27" s="11">
        <v>5.6745693099012771</v>
      </c>
      <c r="R27" s="11">
        <v>5.2382896258478802</v>
      </c>
      <c r="S27" s="11">
        <v>5.6239857141077403</v>
      </c>
      <c r="T27" s="11">
        <v>5.6311224561245137</v>
      </c>
      <c r="U27" s="11">
        <v>5.9051594679208081</v>
      </c>
      <c r="V27" s="11">
        <v>5.2780814764821464</v>
      </c>
      <c r="W27" s="11">
        <v>5.8239728591321116</v>
      </c>
      <c r="X27" s="11">
        <v>5.5872042438358216</v>
      </c>
      <c r="Y27" s="11">
        <v>5.642360851314411</v>
      </c>
      <c r="Z27" s="11">
        <v>5.7424077604775103</v>
      </c>
      <c r="AA27" s="11">
        <v>5.8225456866958476</v>
      </c>
      <c r="AB27" s="11">
        <v>5.8730600562807078</v>
      </c>
      <c r="AC27" s="11">
        <v>5.9211648360168212</v>
      </c>
      <c r="AD27" s="11">
        <v>5.9684090785629165</v>
      </c>
      <c r="AE27" s="11">
        <v>6.016026639849426</v>
      </c>
      <c r="AF27" s="11">
        <v>6.0599781856460284</v>
      </c>
      <c r="AG27" s="11">
        <v>6.1156906400877409</v>
      </c>
      <c r="AH27" s="11">
        <v>6.1722168402909903</v>
      </c>
      <c r="AI27" s="11">
        <v>6.235960413433232</v>
      </c>
      <c r="AJ27" s="11">
        <v>6.3003778636369709</v>
      </c>
      <c r="AK27" s="11">
        <v>6.3625271993148766</v>
      </c>
      <c r="AL27" s="11">
        <v>6.4221307291383729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13.983824632834883</v>
      </c>
      <c r="N28" s="11">
        <v>15.330455066499921</v>
      </c>
      <c r="O28" s="11">
        <v>14.108426594814775</v>
      </c>
      <c r="P28" s="11">
        <v>15.027223585876804</v>
      </c>
      <c r="Q28" s="11">
        <v>15.09051238780415</v>
      </c>
      <c r="R28" s="11">
        <v>15.840371289699782</v>
      </c>
      <c r="S28" s="11">
        <v>15.12416258850144</v>
      </c>
      <c r="T28" s="11">
        <v>14.487608586365605</v>
      </c>
      <c r="U28" s="11">
        <v>15.113544364426412</v>
      </c>
      <c r="V28" s="11">
        <v>15.660877134268775</v>
      </c>
      <c r="W28" s="11">
        <v>14.023663490474902</v>
      </c>
      <c r="X28" s="11">
        <v>14.014540425880297</v>
      </c>
      <c r="Y28" s="11">
        <v>13.97553604082786</v>
      </c>
      <c r="Z28" s="11">
        <v>14.000393602977772</v>
      </c>
      <c r="AA28" s="11">
        <v>14.00643420910329</v>
      </c>
      <c r="AB28" s="11">
        <v>13.958807201151263</v>
      </c>
      <c r="AC28" s="11">
        <v>13.927334617688421</v>
      </c>
      <c r="AD28" s="11">
        <v>13.895454644740871</v>
      </c>
      <c r="AE28" s="11">
        <v>13.86414548685145</v>
      </c>
      <c r="AF28" s="11">
        <v>13.834779546199114</v>
      </c>
      <c r="AG28" s="11">
        <v>13.810168584681309</v>
      </c>
      <c r="AH28" s="11">
        <v>13.783986134563035</v>
      </c>
      <c r="AI28" s="11">
        <v>13.75496440213924</v>
      </c>
      <c r="AJ28" s="11">
        <v>13.723146561216719</v>
      </c>
      <c r="AK28" s="11">
        <v>13.686013002132848</v>
      </c>
      <c r="AL28" s="11">
        <v>13.654711503560344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14.095310306179202</v>
      </c>
      <c r="N29" s="11">
        <v>14.394882529181686</v>
      </c>
      <c r="O29" s="11">
        <v>14.433168126514074</v>
      </c>
      <c r="P29" s="11">
        <v>14.168530697221707</v>
      </c>
      <c r="Q29" s="11">
        <v>14.776104917517403</v>
      </c>
      <c r="R29" s="11">
        <v>14.806091320208942</v>
      </c>
      <c r="S29" s="11">
        <v>14.133663178451068</v>
      </c>
      <c r="T29" s="11">
        <v>14.408890807600773</v>
      </c>
      <c r="U29" s="11">
        <v>14.262709882173722</v>
      </c>
      <c r="V29" s="11">
        <v>15.995220606448775</v>
      </c>
      <c r="W29" s="11">
        <v>12.914478716908018</v>
      </c>
      <c r="X29" s="11">
        <v>13.695983080193891</v>
      </c>
      <c r="Y29" s="11">
        <v>13.786079705009353</v>
      </c>
      <c r="Z29" s="11">
        <v>14.050454379047382</v>
      </c>
      <c r="AA29" s="11">
        <v>14.250907158266935</v>
      </c>
      <c r="AB29" s="11">
        <v>14.310321701370228</v>
      </c>
      <c r="AC29" s="11">
        <v>14.366762664200225</v>
      </c>
      <c r="AD29" s="11">
        <v>14.406149200276845</v>
      </c>
      <c r="AE29" s="11">
        <v>14.440758706837562</v>
      </c>
      <c r="AF29" s="11">
        <v>14.475781760775016</v>
      </c>
      <c r="AG29" s="11">
        <v>14.516908958013966</v>
      </c>
      <c r="AH29" s="11">
        <v>14.552685382218572</v>
      </c>
      <c r="AI29" s="11">
        <v>14.584090426296369</v>
      </c>
      <c r="AJ29" s="11">
        <v>14.611369934060155</v>
      </c>
      <c r="AK29" s="11">
        <v>14.635295416415248</v>
      </c>
      <c r="AL29" s="11">
        <v>14.661291969450831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8.0347613088462246</v>
      </c>
      <c r="N30" s="11">
        <v>7.8555092972755549</v>
      </c>
      <c r="O30" s="11">
        <v>8.3222046265766476</v>
      </c>
      <c r="P30" s="11">
        <v>8.2067008655156872</v>
      </c>
      <c r="Q30" s="11">
        <v>8.5673902707851308</v>
      </c>
      <c r="R30" s="11">
        <v>8.1400750868599037</v>
      </c>
      <c r="S30" s="11">
        <v>8.2294723473493878</v>
      </c>
      <c r="T30" s="11">
        <v>8.5901912597528138</v>
      </c>
      <c r="U30" s="11">
        <v>8.5815389532713233</v>
      </c>
      <c r="V30" s="11">
        <v>7.7749052704430142</v>
      </c>
      <c r="W30" s="11">
        <v>7.5944360858868274</v>
      </c>
      <c r="X30" s="11">
        <v>7.6064360964772497</v>
      </c>
      <c r="Y30" s="11">
        <v>7.6325566046851083</v>
      </c>
      <c r="Z30" s="11">
        <v>7.6612624628960875</v>
      </c>
      <c r="AA30" s="11">
        <v>7.6695712537664651</v>
      </c>
      <c r="AB30" s="11">
        <v>7.6569309675936417</v>
      </c>
      <c r="AC30" s="11">
        <v>7.645842220634381</v>
      </c>
      <c r="AD30" s="11">
        <v>7.6289960016401261</v>
      </c>
      <c r="AE30" s="11">
        <v>7.6144280946043956</v>
      </c>
      <c r="AF30" s="11">
        <v>7.5944036675863957</v>
      </c>
      <c r="AG30" s="11">
        <v>7.5721379539851954</v>
      </c>
      <c r="AH30" s="11">
        <v>7.5504067119470193</v>
      </c>
      <c r="AI30" s="11">
        <v>7.5221274868172303</v>
      </c>
      <c r="AJ30" s="11">
        <v>7.4882255338275492</v>
      </c>
      <c r="AK30" s="11">
        <v>7.4604787137318507</v>
      </c>
      <c r="AL30" s="11">
        <v>7.3373075455430206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39.098239831762392</v>
      </c>
      <c r="N32" s="87">
        <f t="shared" si="10"/>
        <v>36.99135427716768</v>
      </c>
      <c r="O32" s="87">
        <f t="shared" si="10"/>
        <v>37.629153133531155</v>
      </c>
      <c r="P32" s="87">
        <f t="shared" si="10"/>
        <v>38.971637584894864</v>
      </c>
      <c r="Q32" s="87">
        <f t="shared" si="10"/>
        <v>41.027433039394126</v>
      </c>
      <c r="R32" s="87">
        <f t="shared" si="10"/>
        <v>38.920292309935107</v>
      </c>
      <c r="S32" s="87">
        <f t="shared" si="10"/>
        <v>39.886264919658402</v>
      </c>
      <c r="T32" s="87">
        <f t="shared" si="10"/>
        <v>39.58324684658357</v>
      </c>
      <c r="U32" s="87">
        <f t="shared" si="10"/>
        <v>40.624798487224787</v>
      </c>
      <c r="V32" s="87">
        <f t="shared" si="10"/>
        <v>41.034329130909448</v>
      </c>
      <c r="W32" s="87">
        <f t="shared" si="10"/>
        <v>38.462592640578031</v>
      </c>
      <c r="X32" s="87">
        <f t="shared" si="10"/>
        <v>39.746347284246113</v>
      </c>
      <c r="Y32" s="87">
        <f t="shared" si="10"/>
        <v>40.344540926235354</v>
      </c>
      <c r="Z32" s="87">
        <f t="shared" si="10"/>
        <v>40.922951778158406</v>
      </c>
      <c r="AA32" s="87">
        <f t="shared" si="10"/>
        <v>41.468652492323571</v>
      </c>
      <c r="AB32" s="87">
        <f t="shared" si="10"/>
        <v>41.949701642759813</v>
      </c>
      <c r="AC32" s="87">
        <f t="shared" si="10"/>
        <v>42.383254017515597</v>
      </c>
      <c r="AD32" s="87">
        <f t="shared" si="10"/>
        <v>42.781110823282489</v>
      </c>
      <c r="AE32" s="87">
        <f t="shared" ref="AE32" si="11">SUM(AE33:AE35)</f>
        <v>43.223783975967528</v>
      </c>
      <c r="AF32" s="87">
        <f t="shared" ref="AF32" si="12">SUM(AF33:AF35)</f>
        <v>43.664337788335317</v>
      </c>
      <c r="AG32" s="87">
        <f t="shared" ref="AG32" si="13">SUM(AG33:AG35)</f>
        <v>44.119620245542549</v>
      </c>
      <c r="AH32" s="87">
        <f t="shared" ref="AH32" si="14">SUM(AH33:AH35)</f>
        <v>44.563576947553415</v>
      </c>
      <c r="AI32" s="87">
        <f t="shared" ref="AI32" si="15">SUM(AI33:AI35)</f>
        <v>44.961491483811884</v>
      </c>
      <c r="AJ32" s="87">
        <f t="shared" ref="AJ32" si="16">SUM(AJ33:AJ35)</f>
        <v>45.367482617091852</v>
      </c>
      <c r="AK32" s="87">
        <f t="shared" ref="AK32" si="17">SUM(AK33:AK35)</f>
        <v>45.767138894959224</v>
      </c>
      <c r="AL32" s="87">
        <f t="shared" ref="AL32" si="18">SUM(AL33:AL35)</f>
        <v>46.143341255592496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30.024606613369539</v>
      </c>
      <c r="N33" s="11">
        <v>27.956340785337339</v>
      </c>
      <c r="O33" s="11">
        <v>29.182824931677374</v>
      </c>
      <c r="P33" s="11">
        <v>29.759275900274435</v>
      </c>
      <c r="Q33" s="11">
        <v>31.227108374455366</v>
      </c>
      <c r="R33" s="11">
        <v>30.435906806230715</v>
      </c>
      <c r="S33" s="11">
        <v>31.186058551478038</v>
      </c>
      <c r="T33" s="11">
        <v>30.751906575630414</v>
      </c>
      <c r="U33" s="11">
        <v>31.129465637758411</v>
      </c>
      <c r="V33" s="11">
        <v>31.390774277948786</v>
      </c>
      <c r="W33" s="11">
        <v>29.814686111521695</v>
      </c>
      <c r="X33" s="11">
        <v>31.025766644532883</v>
      </c>
      <c r="Y33" s="11">
        <v>31.452297909560773</v>
      </c>
      <c r="Z33" s="11">
        <v>31.887428235395365</v>
      </c>
      <c r="AA33" s="11">
        <v>32.314439439693658</v>
      </c>
      <c r="AB33" s="11">
        <v>32.705808953902498</v>
      </c>
      <c r="AC33" s="11">
        <v>33.049181762347764</v>
      </c>
      <c r="AD33" s="11">
        <v>33.360007663612123</v>
      </c>
      <c r="AE33" s="11">
        <v>33.715591244898398</v>
      </c>
      <c r="AF33" s="11">
        <v>34.070872307847523</v>
      </c>
      <c r="AG33" s="11">
        <v>34.43683838129769</v>
      </c>
      <c r="AH33" s="11">
        <v>34.792266066996177</v>
      </c>
      <c r="AI33" s="11">
        <v>35.101417460724605</v>
      </c>
      <c r="AJ33" s="11">
        <v>35.420503726847905</v>
      </c>
      <c r="AK33" s="11">
        <v>35.745487308410745</v>
      </c>
      <c r="AL33" s="11">
        <v>36.080051313205885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8.5548381053782325</v>
      </c>
      <c r="N34" s="11">
        <v>8.6780310770061213</v>
      </c>
      <c r="O34" s="11">
        <v>8.0861605934208285</v>
      </c>
      <c r="P34" s="11">
        <v>8.9099282041801313</v>
      </c>
      <c r="Q34" s="11">
        <v>9.46110465416346</v>
      </c>
      <c r="R34" s="11">
        <v>8.1573870890888447</v>
      </c>
      <c r="S34" s="11">
        <v>8.4174817308754726</v>
      </c>
      <c r="T34" s="11">
        <v>8.5262219432034616</v>
      </c>
      <c r="U34" s="11">
        <v>9.1686681448904572</v>
      </c>
      <c r="V34" s="11">
        <v>9.3724424681514602</v>
      </c>
      <c r="W34" s="11">
        <v>8.2871739547844143</v>
      </c>
      <c r="X34" s="11">
        <v>8.4539512118357845</v>
      </c>
      <c r="Y34" s="11">
        <v>8.6233189951484572</v>
      </c>
      <c r="Z34" s="11">
        <v>8.763910479669704</v>
      </c>
      <c r="AA34" s="11">
        <v>8.8808468926078667</v>
      </c>
      <c r="AB34" s="11">
        <v>8.9700064604008052</v>
      </c>
      <c r="AC34" s="11">
        <v>9.059244670352582</v>
      </c>
      <c r="AD34" s="11">
        <v>9.1454951830342655</v>
      </c>
      <c r="AE34" s="11">
        <v>9.2314941817084186</v>
      </c>
      <c r="AF34" s="11">
        <v>9.3162086200148568</v>
      </c>
      <c r="AG34" s="11">
        <v>9.4043293057673587</v>
      </c>
      <c r="AH34" s="11">
        <v>9.491789365892112</v>
      </c>
      <c r="AI34" s="11">
        <v>9.5791280995021619</v>
      </c>
      <c r="AJ34" s="11">
        <v>9.6655609689241331</v>
      </c>
      <c r="AK34" s="11">
        <v>9.7389949503553517</v>
      </c>
      <c r="AL34" s="11">
        <v>9.7801712946147319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0.51879511301462111</v>
      </c>
      <c r="N35" s="11">
        <v>0.3569824148242256</v>
      </c>
      <c r="O35" s="11">
        <v>0.36016760843295198</v>
      </c>
      <c r="P35" s="11">
        <v>0.302433480440297</v>
      </c>
      <c r="Q35" s="11">
        <v>0.339220010775303</v>
      </c>
      <c r="R35" s="11">
        <v>0.32699841461554252</v>
      </c>
      <c r="S35" s="11">
        <v>0.28272463730489344</v>
      </c>
      <c r="T35" s="11">
        <v>0.30511832774969666</v>
      </c>
      <c r="U35" s="11">
        <v>0.3266647045759154</v>
      </c>
      <c r="V35" s="11">
        <v>0.27111238480919858</v>
      </c>
      <c r="W35" s="11">
        <v>0.36073257427191818</v>
      </c>
      <c r="X35" s="11">
        <v>0.26662942787744764</v>
      </c>
      <c r="Y35" s="11">
        <v>0.26892402152612532</v>
      </c>
      <c r="Z35" s="11">
        <v>0.27161306309333916</v>
      </c>
      <c r="AA35" s="11">
        <v>0.27336616002204672</v>
      </c>
      <c r="AB35" s="11">
        <v>0.27388622845650878</v>
      </c>
      <c r="AC35" s="11">
        <v>0.27482758481524561</v>
      </c>
      <c r="AD35" s="11">
        <v>0.27560797663610298</v>
      </c>
      <c r="AE35" s="11">
        <v>0.27669854936070737</v>
      </c>
      <c r="AF35" s="11">
        <v>0.27725686047293668</v>
      </c>
      <c r="AG35" s="11">
        <v>0.27845255847749706</v>
      </c>
      <c r="AH35" s="11">
        <v>0.27952151466512387</v>
      </c>
      <c r="AI35" s="11">
        <v>0.2809459235851165</v>
      </c>
      <c r="AJ35" s="11">
        <v>0.28141792131981508</v>
      </c>
      <c r="AK35" s="11">
        <v>0.28265663619313286</v>
      </c>
      <c r="AL35" s="11">
        <v>0.28311864777187951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33.203645987731932</v>
      </c>
      <c r="N37" s="87">
        <f t="shared" ref="N37:AL37" si="19">SUM(N38:N39)</f>
        <v>33.918304168365964</v>
      </c>
      <c r="O37" s="87">
        <f t="shared" si="19"/>
        <v>36.586249745649489</v>
      </c>
      <c r="P37" s="87">
        <f t="shared" si="19"/>
        <v>35.770240891648697</v>
      </c>
      <c r="Q37" s="87">
        <f t="shared" si="19"/>
        <v>34.876675627300941</v>
      </c>
      <c r="R37" s="87">
        <f t="shared" si="19"/>
        <v>34.359776848392485</v>
      </c>
      <c r="S37" s="87">
        <f t="shared" si="19"/>
        <v>37.031400823621667</v>
      </c>
      <c r="T37" s="87">
        <f t="shared" si="19"/>
        <v>35.656441255399095</v>
      </c>
      <c r="U37" s="87">
        <f t="shared" si="19"/>
        <v>34.976391083162262</v>
      </c>
      <c r="V37" s="87">
        <f t="shared" si="19"/>
        <v>33.780474912157359</v>
      </c>
      <c r="W37" s="87">
        <f t="shared" si="19"/>
        <v>34.08589790168466</v>
      </c>
      <c r="X37" s="87">
        <f t="shared" si="19"/>
        <v>33.733046959251212</v>
      </c>
      <c r="Y37" s="87">
        <f t="shared" si="19"/>
        <v>33.874073764550957</v>
      </c>
      <c r="Z37" s="87">
        <f t="shared" si="19"/>
        <v>34.039276851520569</v>
      </c>
      <c r="AA37" s="87">
        <f t="shared" si="19"/>
        <v>34.189519191736657</v>
      </c>
      <c r="AB37" s="87">
        <f t="shared" si="19"/>
        <v>34.263179913979272</v>
      </c>
      <c r="AC37" s="87">
        <f t="shared" si="19"/>
        <v>34.301665150176269</v>
      </c>
      <c r="AD37" s="87">
        <f t="shared" si="19"/>
        <v>34.306355268415636</v>
      </c>
      <c r="AE37" s="87">
        <f t="shared" si="19"/>
        <v>34.294631848062288</v>
      </c>
      <c r="AF37" s="87">
        <f t="shared" si="19"/>
        <v>34.280248233175143</v>
      </c>
      <c r="AG37" s="87">
        <f t="shared" si="19"/>
        <v>34.262135516053128</v>
      </c>
      <c r="AH37" s="87">
        <f t="shared" si="19"/>
        <v>34.229257823999859</v>
      </c>
      <c r="AI37" s="87">
        <f t="shared" si="19"/>
        <v>34.193567792236905</v>
      </c>
      <c r="AJ37" s="87">
        <f t="shared" si="19"/>
        <v>34.142690410801485</v>
      </c>
      <c r="AK37" s="87">
        <f t="shared" si="19"/>
        <v>34.092792347890736</v>
      </c>
      <c r="AL37" s="87">
        <f t="shared" si="19"/>
        <v>34.011957669218319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27.712726887771144</v>
      </c>
      <c r="N38" s="11">
        <v>28.631451887593251</v>
      </c>
      <c r="O38" s="11">
        <v>31.116511692460133</v>
      </c>
      <c r="P38" s="11">
        <v>30.273141402168839</v>
      </c>
      <c r="Q38" s="11">
        <v>29.587029816796022</v>
      </c>
      <c r="R38" s="11">
        <v>28.794983635680271</v>
      </c>
      <c r="S38" s="11">
        <v>31.535968796164074</v>
      </c>
      <c r="T38" s="11">
        <v>29.564024026644791</v>
      </c>
      <c r="U38" s="11">
        <v>28.600043749923881</v>
      </c>
      <c r="V38" s="11">
        <v>27.591760936704127</v>
      </c>
      <c r="W38" s="11">
        <v>27.673792531299821</v>
      </c>
      <c r="X38" s="11">
        <v>26.028830687657585</v>
      </c>
      <c r="Y38" s="11">
        <v>26.034000708386127</v>
      </c>
      <c r="Z38" s="11">
        <v>26.03996179981619</v>
      </c>
      <c r="AA38" s="11">
        <v>26.045399684260108</v>
      </c>
      <c r="AB38" s="11">
        <v>25.995545747426121</v>
      </c>
      <c r="AC38" s="11">
        <v>25.918610914979187</v>
      </c>
      <c r="AD38" s="11">
        <v>25.809199416752875</v>
      </c>
      <c r="AE38" s="11">
        <v>25.685217827889502</v>
      </c>
      <c r="AF38" s="11">
        <v>25.554187672666455</v>
      </c>
      <c r="AG38" s="11">
        <v>25.414481169615225</v>
      </c>
      <c r="AH38" s="11">
        <v>25.260521779900976</v>
      </c>
      <c r="AI38" s="11">
        <v>25.107350208916749</v>
      </c>
      <c r="AJ38" s="11">
        <v>24.937801460480959</v>
      </c>
      <c r="AK38" s="11">
        <v>24.772115043550297</v>
      </c>
      <c r="AL38" s="11">
        <v>24.576154508286553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5.4909190999607906</v>
      </c>
      <c r="N39" s="11">
        <v>5.2868522807727114</v>
      </c>
      <c r="O39" s="11">
        <v>5.4697380531893556</v>
      </c>
      <c r="P39" s="11">
        <v>5.4970994894798597</v>
      </c>
      <c r="Q39" s="11">
        <v>5.2896458105049211</v>
      </c>
      <c r="R39" s="11">
        <v>5.5647932127122175</v>
      </c>
      <c r="S39" s="11">
        <v>5.4954320274575927</v>
      </c>
      <c r="T39" s="11">
        <v>6.0924172287543019</v>
      </c>
      <c r="U39" s="11">
        <v>6.37634733323838</v>
      </c>
      <c r="V39" s="11">
        <v>6.1887139754532319</v>
      </c>
      <c r="W39" s="11">
        <v>6.412105370384837</v>
      </c>
      <c r="X39" s="11">
        <v>7.70421627159363</v>
      </c>
      <c r="Y39" s="11">
        <v>7.8400730561648304</v>
      </c>
      <c r="Z39" s="11">
        <v>7.9993150517043787</v>
      </c>
      <c r="AA39" s="11">
        <v>8.1441195074765478</v>
      </c>
      <c r="AB39" s="11">
        <v>8.2676341665531528</v>
      </c>
      <c r="AC39" s="11">
        <v>8.3830542351970809</v>
      </c>
      <c r="AD39" s="11">
        <v>8.497155851662761</v>
      </c>
      <c r="AE39" s="11">
        <v>8.6094140201727853</v>
      </c>
      <c r="AF39" s="11">
        <v>8.7260605605086905</v>
      </c>
      <c r="AG39" s="11">
        <v>8.8476543464379027</v>
      </c>
      <c r="AH39" s="11">
        <v>8.968736044098879</v>
      </c>
      <c r="AI39" s="11">
        <v>9.0862175833201544</v>
      </c>
      <c r="AJ39" s="11">
        <v>9.2048889503205267</v>
      </c>
      <c r="AK39" s="11">
        <v>9.3206773043404425</v>
      </c>
      <c r="AL39" s="11">
        <v>9.4358031609317639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20.419979835239204</v>
      </c>
      <c r="N41" s="87">
        <f t="shared" ref="N41" si="20">SUM(N42:N43)</f>
        <v>19.575384445501413</v>
      </c>
      <c r="O41" s="87">
        <f t="shared" ref="O41" si="21">SUM(O42:O43)</f>
        <v>19.876717004951942</v>
      </c>
      <c r="P41" s="87">
        <f t="shared" ref="P41" si="22">SUM(P42:P43)</f>
        <v>20.468628404647539</v>
      </c>
      <c r="Q41" s="87">
        <f t="shared" ref="Q41" si="23">SUM(Q42:Q43)</f>
        <v>20.682623149788967</v>
      </c>
      <c r="R41" s="87">
        <f t="shared" ref="R41" si="24">SUM(R42:R43)</f>
        <v>19.846624943749852</v>
      </c>
      <c r="S41" s="87">
        <f t="shared" ref="S41" si="25">SUM(S42:S43)</f>
        <v>20.380269384617513</v>
      </c>
      <c r="T41" s="87">
        <f t="shared" ref="T41" si="26">SUM(T42:T43)</f>
        <v>20.150689150631024</v>
      </c>
      <c r="U41" s="87">
        <f t="shared" ref="U41" si="27">SUM(U42:U43)</f>
        <v>21.484614396574841</v>
      </c>
      <c r="V41" s="87">
        <f t="shared" ref="V41" si="28">SUM(V42:V43)</f>
        <v>20.085319284238928</v>
      </c>
      <c r="W41" s="87">
        <f t="shared" ref="W41" si="29">SUM(W42:W43)</f>
        <v>17.908715684848076</v>
      </c>
      <c r="X41" s="87">
        <f t="shared" ref="X41" si="30">SUM(X42:X43)</f>
        <v>20.05893095394822</v>
      </c>
      <c r="Y41" s="87">
        <f t="shared" ref="Y41" si="31">SUM(Y42:Y43)</f>
        <v>20.045388034368116</v>
      </c>
      <c r="Z41" s="87">
        <f t="shared" ref="Z41" si="32">SUM(Z42:Z43)</f>
        <v>20.170522896991926</v>
      </c>
      <c r="AA41" s="87">
        <f t="shared" ref="AA41" si="33">SUM(AA42:AA43)</f>
        <v>20.28647883839928</v>
      </c>
      <c r="AB41" s="87">
        <f t="shared" ref="AB41" si="34">SUM(AB42:AB43)</f>
        <v>20.336193713016268</v>
      </c>
      <c r="AC41" s="87">
        <f t="shared" ref="AC41" si="35">SUM(AC42:AC43)</f>
        <v>20.3803462686773</v>
      </c>
      <c r="AD41" s="87">
        <f t="shared" ref="AD41" si="36">SUM(AD42:AD43)</f>
        <v>20.413103944268602</v>
      </c>
      <c r="AE41" s="87">
        <f t="shared" ref="AE41" si="37">SUM(AE42:AE43)</f>
        <v>20.434530141008793</v>
      </c>
      <c r="AF41" s="87">
        <f t="shared" ref="AF41" si="38">SUM(AF42:AF43)</f>
        <v>20.454247428329111</v>
      </c>
      <c r="AG41" s="87">
        <f t="shared" ref="AG41" si="39">SUM(AG42:AG43)</f>
        <v>20.493666461697366</v>
      </c>
      <c r="AH41" s="87">
        <f t="shared" ref="AH41" si="40">SUM(AH42:AH43)</f>
        <v>20.530686748129632</v>
      </c>
      <c r="AI41" s="87">
        <f t="shared" ref="AI41" si="41">SUM(AI42:AI43)</f>
        <v>20.562188432816416</v>
      </c>
      <c r="AJ41" s="87">
        <f t="shared" ref="AJ41" si="42">SUM(AJ42:AJ43)</f>
        <v>20.617480239666406</v>
      </c>
      <c r="AK41" s="87">
        <f t="shared" ref="AK41" si="43">SUM(AK42:AK43)</f>
        <v>20.67684486059116</v>
      </c>
      <c r="AL41" s="87">
        <f t="shared" ref="AL41" si="44">SUM(AL42:AL43)</f>
        <v>20.765659677852497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9.4039496765550208</v>
      </c>
      <c r="N42" s="11">
        <v>9.0080411776744</v>
      </c>
      <c r="O42" s="11">
        <v>9.5495364447732829</v>
      </c>
      <c r="P42" s="11">
        <v>9.9405668160512874</v>
      </c>
      <c r="Q42" s="11">
        <v>9.7703597177441726</v>
      </c>
      <c r="R42" s="11">
        <v>9.6247047758183299</v>
      </c>
      <c r="S42" s="11">
        <v>9.4731790758637775</v>
      </c>
      <c r="T42" s="11">
        <v>9.8032263125769674</v>
      </c>
      <c r="U42" s="11">
        <v>9.9639943768793469</v>
      </c>
      <c r="V42" s="11">
        <v>9.2940247177451241</v>
      </c>
      <c r="W42" s="11">
        <v>8.1706567228852798</v>
      </c>
      <c r="X42" s="11">
        <v>9.8194318754440566</v>
      </c>
      <c r="Y42" s="11">
        <v>9.8183849977891704</v>
      </c>
      <c r="Z42" s="11">
        <v>9.8749002004948387</v>
      </c>
      <c r="AA42" s="11">
        <v>9.9253857692078693</v>
      </c>
      <c r="AB42" s="11">
        <v>9.9429771304517622</v>
      </c>
      <c r="AC42" s="11">
        <v>9.9503367553362292</v>
      </c>
      <c r="AD42" s="11">
        <v>9.9554780116713673</v>
      </c>
      <c r="AE42" s="11">
        <v>9.9444576607320521</v>
      </c>
      <c r="AF42" s="11">
        <v>9.9317752156278036</v>
      </c>
      <c r="AG42" s="11">
        <v>9.9312660180289569</v>
      </c>
      <c r="AH42" s="11">
        <v>9.9286617486061814</v>
      </c>
      <c r="AI42" s="11">
        <v>9.924071072986969</v>
      </c>
      <c r="AJ42" s="11">
        <v>9.9422765785119864</v>
      </c>
      <c r="AK42" s="11">
        <v>9.9659191440757429</v>
      </c>
      <c r="AL42" s="11">
        <v>10.018954111255848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11.016030158684183</v>
      </c>
      <c r="N43" s="11">
        <v>10.567343267827015</v>
      </c>
      <c r="O43" s="11">
        <v>10.327180560178659</v>
      </c>
      <c r="P43" s="11">
        <v>10.528061588596254</v>
      </c>
      <c r="Q43" s="11">
        <v>10.912263432044794</v>
      </c>
      <c r="R43" s="11">
        <v>10.221920167931522</v>
      </c>
      <c r="S43" s="11">
        <v>10.907090308753737</v>
      </c>
      <c r="T43" s="11">
        <v>10.347462838054055</v>
      </c>
      <c r="U43" s="11">
        <v>11.520620019695492</v>
      </c>
      <c r="V43" s="11">
        <v>10.791294566493805</v>
      </c>
      <c r="W43" s="11">
        <v>9.7380589619627962</v>
      </c>
      <c r="X43" s="11">
        <v>10.239499078504164</v>
      </c>
      <c r="Y43" s="11">
        <v>10.227003036578944</v>
      </c>
      <c r="Z43" s="11">
        <v>10.295622696497089</v>
      </c>
      <c r="AA43" s="11">
        <v>10.36109306919141</v>
      </c>
      <c r="AB43" s="11">
        <v>10.393216582564506</v>
      </c>
      <c r="AC43" s="11">
        <v>10.430009513341069</v>
      </c>
      <c r="AD43" s="11">
        <v>10.457625932597235</v>
      </c>
      <c r="AE43" s="11">
        <v>10.490072480276739</v>
      </c>
      <c r="AF43" s="11">
        <v>10.522472212701308</v>
      </c>
      <c r="AG43" s="11">
        <v>10.562400443668409</v>
      </c>
      <c r="AH43" s="11">
        <v>10.602024999523449</v>
      </c>
      <c r="AI43" s="11">
        <v>10.638117359829447</v>
      </c>
      <c r="AJ43" s="11">
        <v>10.675203661154422</v>
      </c>
      <c r="AK43" s="11">
        <v>10.710925716515417</v>
      </c>
      <c r="AL43" s="11">
        <v>10.746705566596649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44.456887925963819</v>
      </c>
      <c r="N45" s="87">
        <f t="shared" ref="N45" si="45">SUM(N46:N47)</f>
        <v>40.808244602932064</v>
      </c>
      <c r="O45" s="87">
        <f t="shared" ref="O45" si="46">SUM(O46:O47)</f>
        <v>42.829462042482724</v>
      </c>
      <c r="P45" s="87">
        <f t="shared" ref="P45" si="47">SUM(P46:P47)</f>
        <v>42.127159447931227</v>
      </c>
      <c r="Q45" s="87">
        <f t="shared" ref="Q45" si="48">SUM(Q46:Q47)</f>
        <v>43.772543176075828</v>
      </c>
      <c r="R45" s="87">
        <f t="shared" ref="R45" si="49">SUM(R46:R47)</f>
        <v>41.742983351014757</v>
      </c>
      <c r="S45" s="87">
        <f t="shared" ref="S45" si="50">SUM(S46:S47)</f>
        <v>41.82370168092983</v>
      </c>
      <c r="T45" s="87">
        <f t="shared" ref="T45" si="51">SUM(T46:T47)</f>
        <v>42.392843563635026</v>
      </c>
      <c r="U45" s="87">
        <f t="shared" ref="U45" si="52">SUM(U46:U47)</f>
        <v>43.857894071423544</v>
      </c>
      <c r="V45" s="87">
        <f t="shared" ref="V45" si="53">SUM(V46:V47)</f>
        <v>42.144914486219839</v>
      </c>
      <c r="W45" s="87">
        <f t="shared" ref="W45" si="54">SUM(W46:W47)</f>
        <v>39.457162930405815</v>
      </c>
      <c r="X45" s="87">
        <f t="shared" ref="X45" si="55">SUM(X46:X47)</f>
        <v>40.22687562971258</v>
      </c>
      <c r="Y45" s="87">
        <f t="shared" ref="Y45" si="56">SUM(Y46:Y47)</f>
        <v>40.366599041324179</v>
      </c>
      <c r="Z45" s="87">
        <f t="shared" ref="Z45" si="57">SUM(Z46:Z47)</f>
        <v>40.688066448412812</v>
      </c>
      <c r="AA45" s="87">
        <f t="shared" ref="AA45" si="58">SUM(AA46:AA47)</f>
        <v>40.799426055120698</v>
      </c>
      <c r="AB45" s="87">
        <f t="shared" ref="AB45" si="59">SUM(AB46:AB47)</f>
        <v>40.747188412437772</v>
      </c>
      <c r="AC45" s="87">
        <f t="shared" ref="AC45" si="60">SUM(AC46:AC47)</f>
        <v>40.694821560359109</v>
      </c>
      <c r="AD45" s="87">
        <f t="shared" ref="AD45" si="61">SUM(AD46:AD47)</f>
        <v>40.596326618613332</v>
      </c>
      <c r="AE45" s="87">
        <f t="shared" ref="AE45" si="62">SUM(AE46:AE47)</f>
        <v>40.456967439462169</v>
      </c>
      <c r="AF45" s="87">
        <f t="shared" ref="AF45" si="63">SUM(AF46:AF47)</f>
        <v>40.307650020471939</v>
      </c>
      <c r="AG45" s="87">
        <f t="shared" ref="AG45" si="64">SUM(AG46:AG47)</f>
        <v>40.222028214759995</v>
      </c>
      <c r="AH45" s="87">
        <f t="shared" ref="AH45" si="65">SUM(AH46:AH47)</f>
        <v>40.095859171762967</v>
      </c>
      <c r="AI45" s="87">
        <f t="shared" ref="AI45" si="66">SUM(AI46:AI47)</f>
        <v>39.948739553323762</v>
      </c>
      <c r="AJ45" s="87">
        <f t="shared" ref="AJ45" si="67">SUM(AJ46:AJ47)</f>
        <v>39.798914959890723</v>
      </c>
      <c r="AK45" s="87">
        <f t="shared" ref="AK45" si="68">SUM(AK46:AK47)</f>
        <v>39.650218106740304</v>
      </c>
      <c r="AL45" s="87">
        <f t="shared" ref="AL45" si="69">SUM(AL46:AL47)</f>
        <v>39.500887663359798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6.4419022993354655</v>
      </c>
      <c r="N46" s="11">
        <v>6.1587746422442171</v>
      </c>
      <c r="O46" s="11">
        <v>6.4524673973107705</v>
      </c>
      <c r="P46" s="11">
        <v>6.1584929924550265</v>
      </c>
      <c r="Q46" s="11">
        <v>6.7226005598360814</v>
      </c>
      <c r="R46" s="11">
        <v>6.5635579453883768</v>
      </c>
      <c r="S46" s="11">
        <v>6.5435996511513137</v>
      </c>
      <c r="T46" s="11">
        <v>6.3929779197035161</v>
      </c>
      <c r="U46" s="11">
        <v>6.4415666280656749</v>
      </c>
      <c r="V46" s="11">
        <v>5.9066982239980126</v>
      </c>
      <c r="W46" s="11">
        <v>5.337919846322837</v>
      </c>
      <c r="X46" s="11">
        <v>4.6553285390809584</v>
      </c>
      <c r="Y46" s="11">
        <v>4.6779325523258874</v>
      </c>
      <c r="Z46" s="11">
        <v>4.7189337459350442</v>
      </c>
      <c r="AA46" s="11">
        <v>4.7512604207216986</v>
      </c>
      <c r="AB46" s="11">
        <v>4.7677108978719209</v>
      </c>
      <c r="AC46" s="11">
        <v>4.7831650741215572</v>
      </c>
      <c r="AD46" s="11">
        <v>4.7947736869344331</v>
      </c>
      <c r="AE46" s="11">
        <v>4.8008555908163517</v>
      </c>
      <c r="AF46" s="11">
        <v>4.8069440065205251</v>
      </c>
      <c r="AG46" s="11">
        <v>4.8252928999656932</v>
      </c>
      <c r="AH46" s="11">
        <v>4.8291330993002131</v>
      </c>
      <c r="AI46" s="11">
        <v>4.8262028769007941</v>
      </c>
      <c r="AJ46" s="11">
        <v>4.8219135099169357</v>
      </c>
      <c r="AK46" s="11">
        <v>4.8151507065381507</v>
      </c>
      <c r="AL46" s="11">
        <v>4.8108401607792377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38.014985626628352</v>
      </c>
      <c r="N47" s="11">
        <v>34.649469960687846</v>
      </c>
      <c r="O47" s="11">
        <v>36.376994645171955</v>
      </c>
      <c r="P47" s="11">
        <v>35.968666455476203</v>
      </c>
      <c r="Q47" s="11">
        <v>37.049942616239747</v>
      </c>
      <c r="R47" s="11">
        <v>35.179425405626382</v>
      </c>
      <c r="S47" s="11">
        <v>35.280102029778519</v>
      </c>
      <c r="T47" s="11">
        <v>35.999865643931507</v>
      </c>
      <c r="U47" s="11">
        <v>37.416327443357872</v>
      </c>
      <c r="V47" s="11">
        <v>36.238216262221826</v>
      </c>
      <c r="W47" s="11">
        <v>34.119243084082981</v>
      </c>
      <c r="X47" s="11">
        <v>35.571547090631626</v>
      </c>
      <c r="Y47" s="11">
        <v>35.688666488998294</v>
      </c>
      <c r="Z47" s="11">
        <v>35.969132702477765</v>
      </c>
      <c r="AA47" s="11">
        <v>36.048165634398998</v>
      </c>
      <c r="AB47" s="11">
        <v>35.979477514565851</v>
      </c>
      <c r="AC47" s="11">
        <v>35.911656486237554</v>
      </c>
      <c r="AD47" s="11">
        <v>35.801552931678899</v>
      </c>
      <c r="AE47" s="11">
        <v>35.656111848645814</v>
      </c>
      <c r="AF47" s="11">
        <v>35.500706013951415</v>
      </c>
      <c r="AG47" s="11">
        <v>35.396735314794299</v>
      </c>
      <c r="AH47" s="11">
        <v>35.266726072462752</v>
      </c>
      <c r="AI47" s="11">
        <v>35.122536676422968</v>
      </c>
      <c r="AJ47" s="11">
        <v>34.977001449973784</v>
      </c>
      <c r="AK47" s="11">
        <v>34.835067400202156</v>
      </c>
      <c r="AL47" s="11">
        <v>34.690047502580562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366.29700000000003</v>
      </c>
      <c r="N49" s="87">
        <f t="shared" si="70"/>
        <v>364.96500000000003</v>
      </c>
      <c r="O49" s="87">
        <f t="shared" si="70"/>
        <v>373.45000000000016</v>
      </c>
      <c r="P49" s="87">
        <f t="shared" si="70"/>
        <v>378.70399999999989</v>
      </c>
      <c r="Q49" s="87">
        <f t="shared" si="70"/>
        <v>387.09200000000021</v>
      </c>
      <c r="R49" s="87">
        <f t="shared" si="70"/>
        <v>377.35699999999986</v>
      </c>
      <c r="S49" s="87">
        <f t="shared" si="70"/>
        <v>385.29700000000014</v>
      </c>
      <c r="T49" s="87">
        <f t="shared" si="70"/>
        <v>391.11</v>
      </c>
      <c r="U49" s="87">
        <f t="shared" si="70"/>
        <v>404.66600000000028</v>
      </c>
      <c r="V49" s="87">
        <f t="shared" si="70"/>
        <v>404.03699999999992</v>
      </c>
      <c r="W49" s="87">
        <f t="shared" si="70"/>
        <v>399.697</v>
      </c>
      <c r="X49" s="87">
        <f t="shared" si="70"/>
        <v>401.05899999999991</v>
      </c>
      <c r="Y49" s="87">
        <f t="shared" si="70"/>
        <v>404.5680000000001</v>
      </c>
      <c r="Z49" s="87">
        <f t="shared" si="70"/>
        <v>409.00799999999992</v>
      </c>
      <c r="AA49" s="87">
        <f t="shared" si="70"/>
        <v>412.80599999999993</v>
      </c>
      <c r="AB49" s="87">
        <f t="shared" si="70"/>
        <v>415.38799999999975</v>
      </c>
      <c r="AC49" s="87">
        <f t="shared" si="70"/>
        <v>417.82800000000003</v>
      </c>
      <c r="AD49" s="87">
        <f t="shared" si="70"/>
        <v>420.08499999999987</v>
      </c>
      <c r="AE49" s="87">
        <f t="shared" ref="AE49:AL49" si="71">SUM(AE5,AE9,AE15,AE22,AE26,AE32,AE37,AE41,AE45)</f>
        <v>422.33499999999975</v>
      </c>
      <c r="AF49" s="87">
        <f t="shared" si="71"/>
        <v>424.55399999999992</v>
      </c>
      <c r="AG49" s="87">
        <f t="shared" si="71"/>
        <v>426.93999999999994</v>
      </c>
      <c r="AH49" s="87">
        <f t="shared" si="71"/>
        <v>429.28100000000023</v>
      </c>
      <c r="AI49" s="87">
        <f t="shared" si="71"/>
        <v>431.62700000000012</v>
      </c>
      <c r="AJ49" s="87">
        <f t="shared" si="71"/>
        <v>433.98799999999994</v>
      </c>
      <c r="AK49" s="87">
        <f t="shared" si="71"/>
        <v>436.33300000000025</v>
      </c>
      <c r="AL49" s="87">
        <f t="shared" si="71"/>
        <v>438.68600000000004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8.5611290152511815E-2</v>
      </c>
      <c r="N52" s="337">
        <f t="shared" si="73"/>
        <v>9.6227255553428342E-2</v>
      </c>
      <c r="O52" s="337">
        <f t="shared" si="73"/>
        <v>9.5733906571180735E-2</v>
      </c>
      <c r="P52" s="337">
        <f t="shared" si="73"/>
        <v>9.8975081313100927E-2</v>
      </c>
      <c r="Q52" s="337">
        <f t="shared" si="73"/>
        <v>0.10103064404562248</v>
      </c>
      <c r="R52" s="337">
        <f t="shared" si="73"/>
        <v>0.10145802708493189</v>
      </c>
      <c r="S52" s="337">
        <f t="shared" si="73"/>
        <v>0.10124568975709042</v>
      </c>
      <c r="T52" s="337">
        <f t="shared" si="73"/>
        <v>0.10817978443460481</v>
      </c>
      <c r="U52" s="337">
        <f t="shared" si="73"/>
        <v>0.10881298350157011</v>
      </c>
      <c r="V52" s="337">
        <f t="shared" si="73"/>
        <v>0.11173987305427975</v>
      </c>
      <c r="W52" s="337">
        <f t="shared" si="73"/>
        <v>0.11598140316766203</v>
      </c>
      <c r="X52" s="337">
        <f t="shared" si="73"/>
        <v>0.1125933635241351</v>
      </c>
      <c r="Y52" s="337">
        <f t="shared" si="73"/>
        <v>0.11338411312462665</v>
      </c>
      <c r="Z52" s="337">
        <f t="shared" si="73"/>
        <v>0.11418014853500941</v>
      </c>
      <c r="AA52" s="337">
        <f t="shared" si="73"/>
        <v>0.11497693957184191</v>
      </c>
      <c r="AB52" s="337">
        <f t="shared" si="73"/>
        <v>0.11576304908707982</v>
      </c>
      <c r="AC52" s="337">
        <f t="shared" si="73"/>
        <v>0.11650998728374443</v>
      </c>
      <c r="AD52" s="337">
        <f t="shared" si="73"/>
        <v>0.11723163302397678</v>
      </c>
      <c r="AE52" s="337">
        <f t="shared" ref="AE52:AL52" si="74">AE5/AE$49</f>
        <v>0.11798564765211923</v>
      </c>
      <c r="AF52" s="337">
        <f t="shared" si="74"/>
        <v>0.11874033032848461</v>
      </c>
      <c r="AG52" s="337">
        <f t="shared" si="74"/>
        <v>0.11950374252837563</v>
      </c>
      <c r="AH52" s="337">
        <f t="shared" si="74"/>
        <v>0.12030086347646665</v>
      </c>
      <c r="AI52" s="337">
        <f t="shared" si="74"/>
        <v>0.12106688762402475</v>
      </c>
      <c r="AJ52" s="337">
        <f t="shared" si="74"/>
        <v>0.12184636041670514</v>
      </c>
      <c r="AK52" s="337">
        <f t="shared" si="74"/>
        <v>0.12249162901111807</v>
      </c>
      <c r="AL52" s="337">
        <f t="shared" si="74"/>
        <v>0.12248406155556545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5.4448266538892627E-2</v>
      </c>
      <c r="N53" s="336">
        <f t="shared" si="75"/>
        <v>6.0445479762473789E-2</v>
      </c>
      <c r="O53" s="336">
        <f t="shared" si="75"/>
        <v>6.1816734308933967E-2</v>
      </c>
      <c r="P53" s="336">
        <f t="shared" si="75"/>
        <v>6.3209267070927694E-2</v>
      </c>
      <c r="Q53" s="336">
        <f t="shared" si="75"/>
        <v>5.9727440104441996E-2</v>
      </c>
      <c r="R53" s="336">
        <f t="shared" si="75"/>
        <v>6.3872132655751035E-2</v>
      </c>
      <c r="S53" s="336">
        <f t="shared" si="75"/>
        <v>6.6468952526012509E-2</v>
      </c>
      <c r="T53" s="336">
        <f t="shared" si="75"/>
        <v>6.908455000415753E-2</v>
      </c>
      <c r="U53" s="336">
        <f t="shared" si="75"/>
        <v>6.9689224088507015E-2</v>
      </c>
      <c r="V53" s="336">
        <f t="shared" si="75"/>
        <v>7.2531367411709319E-2</v>
      </c>
      <c r="W53" s="336">
        <f t="shared" si="75"/>
        <v>7.5669348558316363E-2</v>
      </c>
      <c r="X53" s="336">
        <f t="shared" si="75"/>
        <v>6.6958192462627852E-2</v>
      </c>
      <c r="Y53" s="336">
        <f t="shared" si="75"/>
        <v>6.7194049117027171E-2</v>
      </c>
      <c r="Z53" s="336">
        <f t="shared" si="75"/>
        <v>6.744367989905839E-2</v>
      </c>
      <c r="AA53" s="336">
        <f t="shared" si="75"/>
        <v>6.7760274433421502E-2</v>
      </c>
      <c r="AB53" s="336">
        <f t="shared" si="75"/>
        <v>6.8091593473322734E-2</v>
      </c>
      <c r="AC53" s="336">
        <f t="shared" si="75"/>
        <v>6.8392170417047968E-2</v>
      </c>
      <c r="AD53" s="336">
        <f t="shared" si="75"/>
        <v>6.8682576105487628E-2</v>
      </c>
      <c r="AE53" s="336">
        <f t="shared" ref="AE53:AL53" si="76">AE6/AE$49</f>
        <v>6.8973658742181601E-2</v>
      </c>
      <c r="AF53" s="336">
        <f t="shared" si="76"/>
        <v>6.927145779104317E-2</v>
      </c>
      <c r="AG53" s="336">
        <f t="shared" si="76"/>
        <v>6.9580596461906355E-2</v>
      </c>
      <c r="AH53" s="336">
        <f t="shared" si="76"/>
        <v>6.9915591383726258E-2</v>
      </c>
      <c r="AI53" s="336">
        <f t="shared" si="76"/>
        <v>7.0259842006261813E-2</v>
      </c>
      <c r="AJ53" s="336">
        <f t="shared" si="76"/>
        <v>7.0633149683776486E-2</v>
      </c>
      <c r="AK53" s="336">
        <f t="shared" si="76"/>
        <v>7.0921874514080302E-2</v>
      </c>
      <c r="AL53" s="336">
        <f t="shared" si="76"/>
        <v>7.1159088629649828E-2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3.1163023613619188E-2</v>
      </c>
      <c r="N54" s="336">
        <f t="shared" si="77"/>
        <v>3.5781775790954554E-2</v>
      </c>
      <c r="O54" s="336">
        <f t="shared" si="77"/>
        <v>3.3917172262246761E-2</v>
      </c>
      <c r="P54" s="336">
        <f t="shared" si="77"/>
        <v>3.5765814242173247E-2</v>
      </c>
      <c r="Q54" s="336">
        <f t="shared" si="77"/>
        <v>4.1303203941180491E-2</v>
      </c>
      <c r="R54" s="336">
        <f t="shared" si="77"/>
        <v>3.7585894429180852E-2</v>
      </c>
      <c r="S54" s="336">
        <f t="shared" si="77"/>
        <v>3.4776737231077916E-2</v>
      </c>
      <c r="T54" s="336">
        <f t="shared" si="77"/>
        <v>3.9095234430447282E-2</v>
      </c>
      <c r="U54" s="336">
        <f t="shared" si="77"/>
        <v>3.9123759413063078E-2</v>
      </c>
      <c r="V54" s="336">
        <f t="shared" si="77"/>
        <v>3.9208505642570439E-2</v>
      </c>
      <c r="W54" s="336">
        <f t="shared" si="77"/>
        <v>4.0312054609345671E-2</v>
      </c>
      <c r="X54" s="336">
        <f t="shared" si="77"/>
        <v>4.5635171061507239E-2</v>
      </c>
      <c r="Y54" s="336">
        <f t="shared" si="77"/>
        <v>4.6190064007599473E-2</v>
      </c>
      <c r="Z54" s="336">
        <f t="shared" si="77"/>
        <v>4.6736468635950996E-2</v>
      </c>
      <c r="AA54" s="336">
        <f t="shared" si="77"/>
        <v>4.7216665138420405E-2</v>
      </c>
      <c r="AB54" s="336">
        <f t="shared" si="77"/>
        <v>4.7671455613757088E-2</v>
      </c>
      <c r="AC54" s="336">
        <f t="shared" si="77"/>
        <v>4.8117816866696458E-2</v>
      </c>
      <c r="AD54" s="336">
        <f t="shared" si="77"/>
        <v>4.8549056918489146E-2</v>
      </c>
      <c r="AE54" s="336">
        <f t="shared" ref="AE54:AL54" si="78">AE7/AE$49</f>
        <v>4.9011988909937639E-2</v>
      </c>
      <c r="AF54" s="336">
        <f t="shared" si="78"/>
        <v>4.9468872537441429E-2</v>
      </c>
      <c r="AG54" s="336">
        <f t="shared" si="78"/>
        <v>4.9923146066469262E-2</v>
      </c>
      <c r="AH54" s="336">
        <f t="shared" si="78"/>
        <v>5.0385272092740373E-2</v>
      </c>
      <c r="AI54" s="336">
        <f t="shared" si="78"/>
        <v>5.080704561776294E-2</v>
      </c>
      <c r="AJ54" s="336">
        <f t="shared" si="78"/>
        <v>5.1213210732928657E-2</v>
      </c>
      <c r="AK54" s="336">
        <f t="shared" si="78"/>
        <v>5.1569754497037754E-2</v>
      </c>
      <c r="AL54" s="336">
        <f t="shared" si="78"/>
        <v>5.1324972925915605E-2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0.19287006983196131</v>
      </c>
      <c r="N56" s="337">
        <f t="shared" si="79"/>
        <v>0.19704440568673662</v>
      </c>
      <c r="O56" s="337">
        <f t="shared" si="79"/>
        <v>0.1930461611161754</v>
      </c>
      <c r="P56" s="337">
        <f t="shared" si="79"/>
        <v>0.19610470180473688</v>
      </c>
      <c r="Q56" s="337">
        <f t="shared" si="79"/>
        <v>0.19465139496259554</v>
      </c>
      <c r="R56" s="337">
        <f t="shared" si="79"/>
        <v>0.19747473807794183</v>
      </c>
      <c r="S56" s="337">
        <f t="shared" si="79"/>
        <v>0.20320413995518297</v>
      </c>
      <c r="T56" s="337">
        <f t="shared" si="79"/>
        <v>0.2021523461474698</v>
      </c>
      <c r="U56" s="337">
        <f t="shared" si="79"/>
        <v>0.20703370135852414</v>
      </c>
      <c r="V56" s="337">
        <f t="shared" si="79"/>
        <v>0.21531287323763651</v>
      </c>
      <c r="W56" s="337">
        <f t="shared" si="79"/>
        <v>0.22473858059144386</v>
      </c>
      <c r="X56" s="337">
        <f t="shared" si="79"/>
        <v>0.23021389879009074</v>
      </c>
      <c r="Y56" s="337">
        <f t="shared" si="79"/>
        <v>0.23152271211744196</v>
      </c>
      <c r="Z56" s="337">
        <f t="shared" si="79"/>
        <v>0.23263154051468665</v>
      </c>
      <c r="AA56" s="337">
        <f t="shared" si="79"/>
        <v>0.23403160596753578</v>
      </c>
      <c r="AB56" s="337">
        <f t="shared" si="79"/>
        <v>0.23557307901902622</v>
      </c>
      <c r="AC56" s="337">
        <f t="shared" si="79"/>
        <v>0.23712359519498163</v>
      </c>
      <c r="AD56" s="337">
        <f t="shared" si="79"/>
        <v>0.23868134564734839</v>
      </c>
      <c r="AE56" s="337">
        <f t="shared" ref="AE56:AL56" si="80">AE9/AE$49</f>
        <v>0.2402939558526371</v>
      </c>
      <c r="AF56" s="337">
        <f t="shared" si="80"/>
        <v>0.24193277025810381</v>
      </c>
      <c r="AG56" s="337">
        <f t="shared" si="80"/>
        <v>0.2435242772267798</v>
      </c>
      <c r="AH56" s="337">
        <f t="shared" si="80"/>
        <v>0.24507701997671139</v>
      </c>
      <c r="AI56" s="337">
        <f t="shared" si="80"/>
        <v>0.24668800719976713</v>
      </c>
      <c r="AJ56" s="337">
        <f t="shared" si="80"/>
        <v>0.24838144939773477</v>
      </c>
      <c r="AK56" s="337">
        <f t="shared" si="80"/>
        <v>0.25000729903054669</v>
      </c>
      <c r="AL56" s="337">
        <f t="shared" si="80"/>
        <v>0.2515534807914927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4.7369284710874225E-2</v>
      </c>
      <c r="N57" s="336">
        <f t="shared" si="81"/>
        <v>4.7960894464813157E-2</v>
      </c>
      <c r="O57" s="336">
        <f t="shared" si="81"/>
        <v>4.7607062918858009E-2</v>
      </c>
      <c r="P57" s="336">
        <f t="shared" si="81"/>
        <v>4.7224941186443804E-2</v>
      </c>
      <c r="Q57" s="336">
        <f t="shared" si="81"/>
        <v>4.8260278702861918E-2</v>
      </c>
      <c r="R57" s="336">
        <f t="shared" si="81"/>
        <v>5.1466770952001077E-2</v>
      </c>
      <c r="S57" s="336">
        <f t="shared" si="81"/>
        <v>5.2496733427496736E-2</v>
      </c>
      <c r="T57" s="336">
        <f t="shared" si="81"/>
        <v>5.1575454956213691E-2</v>
      </c>
      <c r="U57" s="336">
        <f t="shared" si="81"/>
        <v>5.5021720282373218E-2</v>
      </c>
      <c r="V57" s="336">
        <f t="shared" si="81"/>
        <v>5.604819279288098E-2</v>
      </c>
      <c r="W57" s="336">
        <f t="shared" si="81"/>
        <v>5.8519457136842173E-2</v>
      </c>
      <c r="X57" s="336">
        <f t="shared" si="81"/>
        <v>5.861416049877987E-2</v>
      </c>
      <c r="Y57" s="336">
        <f t="shared" si="81"/>
        <v>5.8919677246725762E-2</v>
      </c>
      <c r="Z57" s="336">
        <f t="shared" si="81"/>
        <v>5.9234759057564916E-2</v>
      </c>
      <c r="AA57" s="336">
        <f t="shared" si="81"/>
        <v>5.9592441171828221E-2</v>
      </c>
      <c r="AB57" s="336">
        <f t="shared" si="81"/>
        <v>5.9942410520787019E-2</v>
      </c>
      <c r="AC57" s="336">
        <f t="shared" si="81"/>
        <v>6.0302093715453878E-2</v>
      </c>
      <c r="AD57" s="336">
        <f t="shared" si="81"/>
        <v>6.0669454957224776E-2</v>
      </c>
      <c r="AE57" s="336">
        <f t="shared" ref="AE57:AL57" si="82">AE10/AE$49</f>
        <v>6.1050825036361007E-2</v>
      </c>
      <c r="AF57" s="336">
        <f t="shared" si="82"/>
        <v>6.1441523985272813E-2</v>
      </c>
      <c r="AG57" s="336">
        <f t="shared" si="82"/>
        <v>6.1842277123227318E-2</v>
      </c>
      <c r="AH57" s="336">
        <f t="shared" si="82"/>
        <v>6.2235613559540763E-2</v>
      </c>
      <c r="AI57" s="336">
        <f t="shared" si="82"/>
        <v>6.2642563797235915E-2</v>
      </c>
      <c r="AJ57" s="336">
        <f t="shared" si="82"/>
        <v>6.3051526421064139E-2</v>
      </c>
      <c r="AK57" s="336">
        <f t="shared" si="82"/>
        <v>6.3432626615264637E-2</v>
      </c>
      <c r="AL57" s="336">
        <f t="shared" si="82"/>
        <v>6.3823876979777525E-2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Dorset</v>
      </c>
      <c r="L58" s="232" t="str">
        <f>'Occ T3'!A13</f>
        <v>22 Health professionals</v>
      </c>
      <c r="M58" s="336">
        <f t="shared" ref="M58:AD58" si="83">M11/M$49</f>
        <v>3.9243584782851525E-2</v>
      </c>
      <c r="N58" s="336">
        <f t="shared" si="83"/>
        <v>4.2171589706612937E-2</v>
      </c>
      <c r="O58" s="336">
        <f t="shared" si="83"/>
        <v>4.29439552265772E-2</v>
      </c>
      <c r="P58" s="336">
        <f t="shared" si="83"/>
        <v>4.4239548551829252E-2</v>
      </c>
      <c r="Q58" s="336">
        <f t="shared" si="83"/>
        <v>4.467895115653666E-2</v>
      </c>
      <c r="R58" s="336">
        <f t="shared" si="83"/>
        <v>4.4991849509054875E-2</v>
      </c>
      <c r="S58" s="336">
        <f t="shared" si="83"/>
        <v>4.5231286975392825E-2</v>
      </c>
      <c r="T58" s="336">
        <f t="shared" si="83"/>
        <v>4.74770949054657E-2</v>
      </c>
      <c r="U58" s="336">
        <f t="shared" si="83"/>
        <v>4.707633367187377E-2</v>
      </c>
      <c r="V58" s="336">
        <f t="shared" si="83"/>
        <v>4.8835995489220241E-2</v>
      </c>
      <c r="W58" s="336">
        <f t="shared" si="83"/>
        <v>4.8630809616481835E-2</v>
      </c>
      <c r="X58" s="336">
        <f t="shared" si="83"/>
        <v>5.0342535421409706E-2</v>
      </c>
      <c r="Y58" s="336">
        <f t="shared" si="83"/>
        <v>5.0745322377812797E-2</v>
      </c>
      <c r="Z58" s="336">
        <f t="shared" si="83"/>
        <v>5.104929073276427E-2</v>
      </c>
      <c r="AA58" s="336">
        <f t="shared" si="83"/>
        <v>5.1432917935248873E-2</v>
      </c>
      <c r="AB58" s="336">
        <f t="shared" si="83"/>
        <v>5.1890653503191844E-2</v>
      </c>
      <c r="AC58" s="336">
        <f t="shared" si="83"/>
        <v>5.2323110243378476E-2</v>
      </c>
      <c r="AD58" s="336">
        <f t="shared" si="83"/>
        <v>5.274681489339883E-2</v>
      </c>
      <c r="AE58" s="336">
        <f t="shared" ref="AE58:AL58" si="84">AE11/AE$49</f>
        <v>5.3232394019096616E-2</v>
      </c>
      <c r="AF58" s="336">
        <f t="shared" si="84"/>
        <v>5.3688951980118589E-2</v>
      </c>
      <c r="AG58" s="336">
        <f t="shared" si="84"/>
        <v>5.413913209790943E-2</v>
      </c>
      <c r="AH58" s="336">
        <f t="shared" si="84"/>
        <v>5.4577329478990487E-2</v>
      </c>
      <c r="AI58" s="336">
        <f t="shared" si="84"/>
        <v>5.5014223212703987E-2</v>
      </c>
      <c r="AJ58" s="336">
        <f t="shared" si="84"/>
        <v>5.5483720026880366E-2</v>
      </c>
      <c r="AK58" s="336">
        <f t="shared" si="84"/>
        <v>5.5939079394254167E-2</v>
      </c>
      <c r="AL58" s="336">
        <f t="shared" si="84"/>
        <v>5.6342211921809514E-2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5.0559561167609672E-2</v>
      </c>
      <c r="N59" s="336">
        <f t="shared" si="85"/>
        <v>5.2839029351731688E-2</v>
      </c>
      <c r="O59" s="336">
        <f t="shared" si="85"/>
        <v>5.0314507850699089E-2</v>
      </c>
      <c r="P59" s="336">
        <f t="shared" si="85"/>
        <v>4.9669722589711821E-2</v>
      </c>
      <c r="Q59" s="336">
        <f t="shared" si="85"/>
        <v>4.6912180585736228E-2</v>
      </c>
      <c r="R59" s="336">
        <f t="shared" si="85"/>
        <v>4.5617893363548621E-2</v>
      </c>
      <c r="S59" s="336">
        <f t="shared" si="85"/>
        <v>4.9434106917694967E-2</v>
      </c>
      <c r="T59" s="336">
        <f t="shared" si="85"/>
        <v>4.7568034831692523E-2</v>
      </c>
      <c r="U59" s="336">
        <f t="shared" si="85"/>
        <v>4.6284658967820962E-2</v>
      </c>
      <c r="V59" s="336">
        <f t="shared" si="85"/>
        <v>4.8745540230003756E-2</v>
      </c>
      <c r="W59" s="336">
        <f t="shared" si="85"/>
        <v>4.9697756760567605E-2</v>
      </c>
      <c r="X59" s="336">
        <f t="shared" si="85"/>
        <v>4.9766244879659104E-2</v>
      </c>
      <c r="Y59" s="336">
        <f t="shared" si="85"/>
        <v>4.988056424289624E-2</v>
      </c>
      <c r="Z59" s="336">
        <f t="shared" si="85"/>
        <v>4.9949553524923342E-2</v>
      </c>
      <c r="AA59" s="336">
        <f t="shared" si="85"/>
        <v>5.012521549197306E-2</v>
      </c>
      <c r="AB59" s="336">
        <f t="shared" si="85"/>
        <v>5.0345619292542838E-2</v>
      </c>
      <c r="AC59" s="336">
        <f t="shared" si="85"/>
        <v>5.0572833508593991E-2</v>
      </c>
      <c r="AD59" s="336">
        <f t="shared" si="85"/>
        <v>5.0809287133335095E-2</v>
      </c>
      <c r="AE59" s="336">
        <f t="shared" ref="AE59:AL59" si="86">AE12/AE$49</f>
        <v>5.1044396199616135E-2</v>
      </c>
      <c r="AF59" s="336">
        <f t="shared" si="86"/>
        <v>5.1302895180658545E-2</v>
      </c>
      <c r="AG59" s="336">
        <f t="shared" si="86"/>
        <v>5.1517712780604408E-2</v>
      </c>
      <c r="AH59" s="336">
        <f t="shared" si="86"/>
        <v>5.1737207836854274E-2</v>
      </c>
      <c r="AI59" s="336">
        <f t="shared" si="86"/>
        <v>5.1955707751427833E-2</v>
      </c>
      <c r="AJ59" s="336">
        <f t="shared" si="86"/>
        <v>5.218687761586685E-2</v>
      </c>
      <c r="AK59" s="336">
        <f t="shared" si="86"/>
        <v>5.2439880535974426E-2</v>
      </c>
      <c r="AL59" s="336">
        <f t="shared" si="86"/>
        <v>5.2678098214989963E-2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5.5697639170625875E-2</v>
      </c>
      <c r="N60" s="336">
        <f t="shared" si="87"/>
        <v>5.4072892163578822E-2</v>
      </c>
      <c r="O60" s="336">
        <f t="shared" si="87"/>
        <v>5.2180635120041105E-2</v>
      </c>
      <c r="P60" s="336">
        <f t="shared" si="87"/>
        <v>5.497048947675201E-2</v>
      </c>
      <c r="Q60" s="336">
        <f t="shared" si="87"/>
        <v>5.4799984517460709E-2</v>
      </c>
      <c r="R60" s="336">
        <f t="shared" si="87"/>
        <v>5.5398224253337257E-2</v>
      </c>
      <c r="S60" s="336">
        <f t="shared" si="87"/>
        <v>5.6042012634598438E-2</v>
      </c>
      <c r="T60" s="336">
        <f t="shared" si="87"/>
        <v>5.5531761454097883E-2</v>
      </c>
      <c r="U60" s="336">
        <f t="shared" si="87"/>
        <v>5.8650988436456192E-2</v>
      </c>
      <c r="V60" s="336">
        <f t="shared" si="87"/>
        <v>6.1683144725531547E-2</v>
      </c>
      <c r="W60" s="336">
        <f t="shared" si="87"/>
        <v>6.7890557077552233E-2</v>
      </c>
      <c r="X60" s="336">
        <f t="shared" si="87"/>
        <v>7.1490957990242035E-2</v>
      </c>
      <c r="Y60" s="336">
        <f t="shared" si="87"/>
        <v>7.1977148250007145E-2</v>
      </c>
      <c r="Z60" s="336">
        <f t="shared" si="87"/>
        <v>7.2397937199434145E-2</v>
      </c>
      <c r="AA60" s="336">
        <f t="shared" si="87"/>
        <v>7.2881031368485602E-2</v>
      </c>
      <c r="AB60" s="336">
        <f t="shared" si="87"/>
        <v>7.3394395702504514E-2</v>
      </c>
      <c r="AC60" s="336">
        <f t="shared" si="87"/>
        <v>7.3925557727555269E-2</v>
      </c>
      <c r="AD60" s="336">
        <f t="shared" si="87"/>
        <v>7.4455788663389658E-2</v>
      </c>
      <c r="AE60" s="336">
        <f t="shared" ref="AE60:AL60" si="88">AE13/AE$49</f>
        <v>7.4966340597563338E-2</v>
      </c>
      <c r="AF60" s="336">
        <f t="shared" si="88"/>
        <v>7.5499399112053833E-2</v>
      </c>
      <c r="AG60" s="336">
        <f t="shared" si="88"/>
        <v>7.6025155225038624E-2</v>
      </c>
      <c r="AH60" s="336">
        <f t="shared" si="88"/>
        <v>7.6526869101325862E-2</v>
      </c>
      <c r="AI60" s="336">
        <f t="shared" si="88"/>
        <v>7.7075512438399385E-2</v>
      </c>
      <c r="AJ60" s="336">
        <f t="shared" si="88"/>
        <v>7.7659325333923418E-2</v>
      </c>
      <c r="AK60" s="336">
        <f t="shared" si="88"/>
        <v>7.8195712485053429E-2</v>
      </c>
      <c r="AL60" s="336">
        <f t="shared" si="88"/>
        <v>7.8709293674915706E-2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0.11523880450430829</v>
      </c>
      <c r="N62" s="337">
        <f t="shared" si="89"/>
        <v>0.11893344309754748</v>
      </c>
      <c r="O62" s="337">
        <f t="shared" si="89"/>
        <v>0.1199015475134754</v>
      </c>
      <c r="P62" s="337">
        <f t="shared" si="89"/>
        <v>0.11850419974376747</v>
      </c>
      <c r="Q62" s="337">
        <f t="shared" si="89"/>
        <v>0.11902891923858672</v>
      </c>
      <c r="R62" s="337">
        <f t="shared" si="89"/>
        <v>0.120740383461155</v>
      </c>
      <c r="S62" s="337">
        <f t="shared" si="89"/>
        <v>0.12156528565656823</v>
      </c>
      <c r="T62" s="337">
        <f t="shared" si="89"/>
        <v>0.12296082632888744</v>
      </c>
      <c r="U62" s="337">
        <f t="shared" si="89"/>
        <v>0.12610012165146275</v>
      </c>
      <c r="V62" s="337">
        <f t="shared" si="89"/>
        <v>0.12497929728013289</v>
      </c>
      <c r="W62" s="337">
        <f t="shared" si="89"/>
        <v>0.13087989572304087</v>
      </c>
      <c r="X62" s="337">
        <f t="shared" si="89"/>
        <v>0.12333929608317895</v>
      </c>
      <c r="Y62" s="337">
        <f t="shared" si="89"/>
        <v>0.12395120575246132</v>
      </c>
      <c r="Z62" s="337">
        <f t="shared" si="89"/>
        <v>0.12432191217654297</v>
      </c>
      <c r="AA62" s="337">
        <f t="shared" si="89"/>
        <v>0.12465130949431512</v>
      </c>
      <c r="AB62" s="337">
        <f t="shared" si="89"/>
        <v>0.12501529567955574</v>
      </c>
      <c r="AC62" s="337">
        <f t="shared" si="89"/>
        <v>0.12536502275668823</v>
      </c>
      <c r="AD62" s="337">
        <f t="shared" si="89"/>
        <v>0.12571105113142816</v>
      </c>
      <c r="AE62" s="337">
        <f t="shared" ref="AE62:AL62" si="90">AE15/AE$49</f>
        <v>0.1260685545539475</v>
      </c>
      <c r="AF62" s="337">
        <f t="shared" si="90"/>
        <v>0.12644392466353552</v>
      </c>
      <c r="AG62" s="337">
        <f t="shared" si="90"/>
        <v>0.12684007102197034</v>
      </c>
      <c r="AH62" s="337">
        <f t="shared" si="90"/>
        <v>0.12725651371742361</v>
      </c>
      <c r="AI62" s="337">
        <f t="shared" si="90"/>
        <v>0.12774219321692806</v>
      </c>
      <c r="AJ62" s="337">
        <f t="shared" si="90"/>
        <v>0.1281696178666103</v>
      </c>
      <c r="AK62" s="337">
        <f t="shared" si="90"/>
        <v>0.12859619240533515</v>
      </c>
      <c r="AL62" s="337">
        <f t="shared" si="90"/>
        <v>0.12891366514630279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1.623275043520183E-2</v>
      </c>
      <c r="N63" s="336">
        <f t="shared" si="91"/>
        <v>1.6233284814434871E-2</v>
      </c>
      <c r="O63" s="336">
        <f t="shared" si="91"/>
        <v>1.6355665800544514E-2</v>
      </c>
      <c r="P63" s="336">
        <f t="shared" si="91"/>
        <v>1.6527721111750136E-2</v>
      </c>
      <c r="Q63" s="336">
        <f t="shared" si="91"/>
        <v>1.4847043046873065E-2</v>
      </c>
      <c r="R63" s="336">
        <f t="shared" si="91"/>
        <v>1.5444158982224926E-2</v>
      </c>
      <c r="S63" s="336">
        <f t="shared" si="91"/>
        <v>1.567977031034232E-2</v>
      </c>
      <c r="T63" s="336">
        <f t="shared" si="91"/>
        <v>1.7533803823496192E-2</v>
      </c>
      <c r="U63" s="336">
        <f t="shared" si="91"/>
        <v>1.7662091222185809E-2</v>
      </c>
      <c r="V63" s="336">
        <f t="shared" si="91"/>
        <v>1.7318309269743155E-2</v>
      </c>
      <c r="W63" s="336">
        <f t="shared" si="91"/>
        <v>1.9101588871267828E-2</v>
      </c>
      <c r="X63" s="336">
        <f t="shared" si="91"/>
        <v>1.6193416691020375E-2</v>
      </c>
      <c r="Y63" s="336">
        <f t="shared" si="91"/>
        <v>1.6206717578484887E-2</v>
      </c>
      <c r="Z63" s="336">
        <f t="shared" si="91"/>
        <v>1.6223265150511978E-2</v>
      </c>
      <c r="AA63" s="336">
        <f t="shared" si="91"/>
        <v>1.6256791565693915E-2</v>
      </c>
      <c r="AB63" s="336">
        <f t="shared" si="91"/>
        <v>1.6281561352337971E-2</v>
      </c>
      <c r="AC63" s="336">
        <f t="shared" si="91"/>
        <v>1.6303851549329087E-2</v>
      </c>
      <c r="AD63" s="336">
        <f t="shared" si="91"/>
        <v>1.6332496095652842E-2</v>
      </c>
      <c r="AE63" s="336">
        <f t="shared" ref="AE63:AL63" si="92">AE16/AE$49</f>
        <v>1.6348487766059946E-2</v>
      </c>
      <c r="AF63" s="336">
        <f t="shared" si="92"/>
        <v>1.6354412509880067E-2</v>
      </c>
      <c r="AG63" s="336">
        <f t="shared" si="92"/>
        <v>1.6360290551524888E-2</v>
      </c>
      <c r="AH63" s="336">
        <f t="shared" si="92"/>
        <v>1.6389830319697294E-2</v>
      </c>
      <c r="AI63" s="336">
        <f t="shared" si="92"/>
        <v>1.6430984328435663E-2</v>
      </c>
      <c r="AJ63" s="336">
        <f t="shared" si="92"/>
        <v>1.6466998687042746E-2</v>
      </c>
      <c r="AK63" s="336">
        <f t="shared" si="92"/>
        <v>1.6498438915368292E-2</v>
      </c>
      <c r="AL63" s="336">
        <f t="shared" si="92"/>
        <v>1.6527210378271765E-2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1.6063091250458142E-2</v>
      </c>
      <c r="N64" s="336">
        <f t="shared" si="93"/>
        <v>1.9602707500845869E-2</v>
      </c>
      <c r="O64" s="336">
        <f t="shared" si="93"/>
        <v>1.957586710119142E-2</v>
      </c>
      <c r="P64" s="336">
        <f t="shared" si="93"/>
        <v>1.9350007283736367E-2</v>
      </c>
      <c r="Q64" s="336">
        <f t="shared" si="93"/>
        <v>1.9465808514289751E-2</v>
      </c>
      <c r="R64" s="336">
        <f t="shared" si="93"/>
        <v>1.9915747270545028E-2</v>
      </c>
      <c r="S64" s="336">
        <f t="shared" si="93"/>
        <v>1.9582954677790799E-2</v>
      </c>
      <c r="T64" s="336">
        <f t="shared" si="93"/>
        <v>1.9197998031891195E-2</v>
      </c>
      <c r="U64" s="336">
        <f t="shared" si="93"/>
        <v>2.0887783832171686E-2</v>
      </c>
      <c r="V64" s="336">
        <f t="shared" si="93"/>
        <v>2.0703881917063651E-2</v>
      </c>
      <c r="W64" s="336">
        <f t="shared" si="93"/>
        <v>2.0967849275586464E-2</v>
      </c>
      <c r="X64" s="336">
        <f t="shared" si="93"/>
        <v>2.0394520521933867E-2</v>
      </c>
      <c r="Y64" s="336">
        <f t="shared" si="93"/>
        <v>2.0532281318553117E-2</v>
      </c>
      <c r="Z64" s="336">
        <f t="shared" si="93"/>
        <v>2.0636517442462702E-2</v>
      </c>
      <c r="AA64" s="336">
        <f t="shared" si="93"/>
        <v>2.0772195666591806E-2</v>
      </c>
      <c r="AB64" s="336">
        <f t="shared" si="93"/>
        <v>2.0937963926826189E-2</v>
      </c>
      <c r="AC64" s="336">
        <f t="shared" si="93"/>
        <v>2.109179594943791E-2</v>
      </c>
      <c r="AD64" s="336">
        <f t="shared" si="93"/>
        <v>2.1238615774833026E-2</v>
      </c>
      <c r="AE64" s="336">
        <f t="shared" ref="AE64:AL64" si="94">AE17/AE$49</f>
        <v>2.1395551614166231E-2</v>
      </c>
      <c r="AF64" s="336">
        <f t="shared" si="94"/>
        <v>2.1555482621062369E-2</v>
      </c>
      <c r="AG64" s="336">
        <f t="shared" si="94"/>
        <v>2.1717023804602387E-2</v>
      </c>
      <c r="AH64" s="336">
        <f t="shared" si="94"/>
        <v>2.1875020163209739E-2</v>
      </c>
      <c r="AI64" s="336">
        <f t="shared" si="94"/>
        <v>2.2024082547205857E-2</v>
      </c>
      <c r="AJ64" s="336">
        <f t="shared" si="94"/>
        <v>2.2171539956301976E-2</v>
      </c>
      <c r="AK64" s="336">
        <f t="shared" si="94"/>
        <v>2.2318734575890373E-2</v>
      </c>
      <c r="AL64" s="336">
        <f t="shared" si="94"/>
        <v>2.2466656290459262E-2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8.5806937165032356E-3</v>
      </c>
      <c r="N65" s="336">
        <f t="shared" si="95"/>
        <v>9.3437152487718198E-3</v>
      </c>
      <c r="O65" s="336">
        <f t="shared" si="95"/>
        <v>9.4559708045002262E-3</v>
      </c>
      <c r="P65" s="336">
        <f t="shared" si="95"/>
        <v>8.173851065089846E-3</v>
      </c>
      <c r="Q65" s="336">
        <f t="shared" si="95"/>
        <v>7.8354138540460364E-3</v>
      </c>
      <c r="R65" s="336">
        <f t="shared" si="95"/>
        <v>7.9074059514440825E-3</v>
      </c>
      <c r="S65" s="336">
        <f t="shared" si="95"/>
        <v>8.8482779990200922E-3</v>
      </c>
      <c r="T65" s="336">
        <f t="shared" si="95"/>
        <v>8.4112558709099738E-3</v>
      </c>
      <c r="U65" s="336">
        <f t="shared" si="95"/>
        <v>8.0348320871983271E-3</v>
      </c>
      <c r="V65" s="336">
        <f t="shared" si="95"/>
        <v>7.4522187393547762E-3</v>
      </c>
      <c r="W65" s="336">
        <f t="shared" si="95"/>
        <v>8.003715454330056E-3</v>
      </c>
      <c r="X65" s="336">
        <f t="shared" si="95"/>
        <v>8.7835757039635663E-3</v>
      </c>
      <c r="Y65" s="336">
        <f t="shared" si="95"/>
        <v>8.8409996992166208E-3</v>
      </c>
      <c r="Z65" s="336">
        <f t="shared" si="95"/>
        <v>8.8916220711519733E-3</v>
      </c>
      <c r="AA65" s="336">
        <f t="shared" si="95"/>
        <v>8.941859424204562E-3</v>
      </c>
      <c r="AB65" s="336">
        <f t="shared" si="95"/>
        <v>8.9879139967938906E-3</v>
      </c>
      <c r="AC65" s="336">
        <f t="shared" si="95"/>
        <v>9.0483304689922966E-3</v>
      </c>
      <c r="AD65" s="336">
        <f t="shared" si="95"/>
        <v>9.1054004666040501E-3</v>
      </c>
      <c r="AE65" s="336">
        <f t="shared" ref="AE65:AL65" si="96">AE18/AE$49</f>
        <v>9.1682702226197153E-3</v>
      </c>
      <c r="AF65" s="336">
        <f t="shared" si="96"/>
        <v>9.2274519254791649E-3</v>
      </c>
      <c r="AG65" s="336">
        <f t="shared" si="96"/>
        <v>9.3065685380465234E-3</v>
      </c>
      <c r="AH65" s="336">
        <f t="shared" si="96"/>
        <v>9.3808139415579878E-3</v>
      </c>
      <c r="AI65" s="336">
        <f t="shared" si="96"/>
        <v>9.4648991050542836E-3</v>
      </c>
      <c r="AJ65" s="336">
        <f t="shared" si="96"/>
        <v>9.5081982531353866E-3</v>
      </c>
      <c r="AK65" s="336">
        <f t="shared" si="96"/>
        <v>9.5751993670540273E-3</v>
      </c>
      <c r="AL65" s="336">
        <f t="shared" si="96"/>
        <v>9.6137041818067214E-3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1.5627835574281435E-2</v>
      </c>
      <c r="N66" s="336">
        <f t="shared" si="97"/>
        <v>1.9619078862448458E-2</v>
      </c>
      <c r="O66" s="336">
        <f t="shared" si="97"/>
        <v>1.871785170019763E-2</v>
      </c>
      <c r="P66" s="336">
        <f t="shared" si="97"/>
        <v>1.8001811287677621E-2</v>
      </c>
      <c r="Q66" s="336">
        <f t="shared" si="97"/>
        <v>1.9598367136865899E-2</v>
      </c>
      <c r="R66" s="336">
        <f t="shared" si="97"/>
        <v>2.022129896132336E-2</v>
      </c>
      <c r="S66" s="336">
        <f t="shared" si="97"/>
        <v>2.0460369446883911E-2</v>
      </c>
      <c r="T66" s="336">
        <f t="shared" si="97"/>
        <v>1.9465654644648275E-2</v>
      </c>
      <c r="U66" s="336">
        <f t="shared" si="97"/>
        <v>2.1263351114012622E-2</v>
      </c>
      <c r="V66" s="336">
        <f t="shared" si="97"/>
        <v>2.1043011823339213E-2</v>
      </c>
      <c r="W66" s="336">
        <f t="shared" si="97"/>
        <v>2.1161357749355385E-2</v>
      </c>
      <c r="X66" s="336">
        <f t="shared" si="97"/>
        <v>2.0156319357281665E-2</v>
      </c>
      <c r="Y66" s="336">
        <f t="shared" si="97"/>
        <v>2.0683315118437073E-2</v>
      </c>
      <c r="Z66" s="336">
        <f t="shared" si="97"/>
        <v>2.1007818675620387E-2</v>
      </c>
      <c r="AA66" s="336">
        <f t="shared" si="97"/>
        <v>2.1198698437554456E-2</v>
      </c>
      <c r="AB66" s="336">
        <f t="shared" si="97"/>
        <v>2.1379431317345942E-2</v>
      </c>
      <c r="AC66" s="336">
        <f t="shared" si="97"/>
        <v>2.1557105756515347E-2</v>
      </c>
      <c r="AD66" s="336">
        <f t="shared" si="97"/>
        <v>2.1740751628598592E-2</v>
      </c>
      <c r="AE66" s="336">
        <f t="shared" ref="AE66:AL66" si="98">AE19/AE$49</f>
        <v>2.1921815904792055E-2</v>
      </c>
      <c r="AF66" s="336">
        <f t="shared" si="98"/>
        <v>2.2109702749727005E-2</v>
      </c>
      <c r="AG66" s="336">
        <f t="shared" si="98"/>
        <v>2.229704581069537E-2</v>
      </c>
      <c r="AH66" s="336">
        <f t="shared" si="98"/>
        <v>2.2483663753745442E-2</v>
      </c>
      <c r="AI66" s="336">
        <f t="shared" si="98"/>
        <v>2.2743904724006739E-2</v>
      </c>
      <c r="AJ66" s="336">
        <f t="shared" si="98"/>
        <v>2.3001376831125565E-2</v>
      </c>
      <c r="AK66" s="336">
        <f t="shared" si="98"/>
        <v>2.3236484705925837E-2</v>
      </c>
      <c r="AL66" s="336">
        <f t="shared" si="98"/>
        <v>2.3419708815888417E-2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5.873443352786363E-2</v>
      </c>
      <c r="N67" s="336">
        <f t="shared" si="99"/>
        <v>5.4134656671046472E-2</v>
      </c>
      <c r="O67" s="336">
        <f t="shared" si="99"/>
        <v>5.5796192107041606E-2</v>
      </c>
      <c r="P67" s="336">
        <f t="shared" si="99"/>
        <v>5.6450808995513503E-2</v>
      </c>
      <c r="Q67" s="336">
        <f t="shared" si="99"/>
        <v>5.7282286686511967E-2</v>
      </c>
      <c r="R67" s="336">
        <f t="shared" si="99"/>
        <v>5.7251772295617592E-2</v>
      </c>
      <c r="S67" s="336">
        <f t="shared" si="99"/>
        <v>5.6993913222531105E-2</v>
      </c>
      <c r="T67" s="336">
        <f t="shared" si="99"/>
        <v>5.8352113957941799E-2</v>
      </c>
      <c r="U67" s="336">
        <f t="shared" si="99"/>
        <v>5.8252063395894324E-2</v>
      </c>
      <c r="V67" s="336">
        <f t="shared" si="99"/>
        <v>5.846187553063209E-2</v>
      </c>
      <c r="W67" s="336">
        <f t="shared" si="99"/>
        <v>6.1645384372501152E-2</v>
      </c>
      <c r="X67" s="336">
        <f t="shared" si="99"/>
        <v>5.7811463808979481E-2</v>
      </c>
      <c r="Y67" s="336">
        <f t="shared" si="99"/>
        <v>5.7687892037769632E-2</v>
      </c>
      <c r="Z67" s="336">
        <f t="shared" si="99"/>
        <v>5.7562688836795932E-2</v>
      </c>
      <c r="AA67" s="336">
        <f t="shared" si="99"/>
        <v>5.748176440027037E-2</v>
      </c>
      <c r="AB67" s="336">
        <f t="shared" si="99"/>
        <v>5.7428425086251761E-2</v>
      </c>
      <c r="AC67" s="336">
        <f t="shared" si="99"/>
        <v>5.7363939032413602E-2</v>
      </c>
      <c r="AD67" s="336">
        <f t="shared" si="99"/>
        <v>5.7293787165739664E-2</v>
      </c>
      <c r="AE67" s="336">
        <f t="shared" ref="AE67:AL67" si="100">AE20/AE$49</f>
        <v>5.7234429046309543E-2</v>
      </c>
      <c r="AF67" s="336">
        <f t="shared" si="100"/>
        <v>5.7196874857386899E-2</v>
      </c>
      <c r="AG67" s="336">
        <f t="shared" si="100"/>
        <v>5.7159142317101182E-2</v>
      </c>
      <c r="AH67" s="336">
        <f t="shared" si="100"/>
        <v>5.7127185539213136E-2</v>
      </c>
      <c r="AI67" s="336">
        <f t="shared" si="100"/>
        <v>5.7078322512225547E-2</v>
      </c>
      <c r="AJ67" s="336">
        <f t="shared" si="100"/>
        <v>5.7021504139004628E-2</v>
      </c>
      <c r="AK67" s="336">
        <f t="shared" si="100"/>
        <v>5.6967334841096624E-2</v>
      </c>
      <c r="AL67" s="336">
        <f t="shared" si="100"/>
        <v>5.6886385479876608E-2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0.11617944276830676</v>
      </c>
      <c r="N69" s="337">
        <f t="shared" si="101"/>
        <v>0.10928466694851752</v>
      </c>
      <c r="O69" s="337">
        <f t="shared" si="101"/>
        <v>0.11082698259193462</v>
      </c>
      <c r="P69" s="337">
        <f t="shared" si="101"/>
        <v>0.11004132492134591</v>
      </c>
      <c r="Q69" s="337">
        <f t="shared" si="101"/>
        <v>0.10874121364368204</v>
      </c>
      <c r="R69" s="337">
        <f t="shared" si="101"/>
        <v>0.10625454113471756</v>
      </c>
      <c r="S69" s="337">
        <f t="shared" si="101"/>
        <v>0.10101748380209145</v>
      </c>
      <c r="T69" s="337">
        <f t="shared" si="101"/>
        <v>0.10417467642469171</v>
      </c>
      <c r="U69" s="337">
        <f t="shared" si="101"/>
        <v>0.10136384793883525</v>
      </c>
      <c r="V69" s="337">
        <f t="shared" si="101"/>
        <v>9.8122713786390078E-2</v>
      </c>
      <c r="W69" s="337">
        <f t="shared" si="101"/>
        <v>0.10240012474626002</v>
      </c>
      <c r="X69" s="337">
        <f t="shared" si="101"/>
        <v>9.833307010227875E-2</v>
      </c>
      <c r="Y69" s="337">
        <f t="shared" si="101"/>
        <v>9.693280029139642E-2</v>
      </c>
      <c r="Z69" s="337">
        <f t="shared" si="101"/>
        <v>9.5438846793157867E-2</v>
      </c>
      <c r="AA69" s="337">
        <f t="shared" si="101"/>
        <v>9.3949300634071781E-2</v>
      </c>
      <c r="AB69" s="337">
        <f t="shared" si="101"/>
        <v>9.2496536173246421E-2</v>
      </c>
      <c r="AC69" s="337">
        <f t="shared" si="101"/>
        <v>9.1108732388516842E-2</v>
      </c>
      <c r="AD69" s="337">
        <f t="shared" si="101"/>
        <v>8.9901005416783711E-2</v>
      </c>
      <c r="AE69" s="337">
        <f t="shared" ref="AE69:AL69" si="102">AE22/AE$49</f>
        <v>8.8632361356822439E-2</v>
      </c>
      <c r="AF69" s="337">
        <f t="shared" si="102"/>
        <v>8.732715233266157E-2</v>
      </c>
      <c r="AG69" s="337">
        <f t="shared" si="102"/>
        <v>8.5921583240719135E-2</v>
      </c>
      <c r="AH69" s="337">
        <f t="shared" si="102"/>
        <v>8.4615292984645429E-2</v>
      </c>
      <c r="AI69" s="337">
        <f t="shared" si="102"/>
        <v>8.3391327209310681E-2</v>
      </c>
      <c r="AJ69" s="337">
        <f t="shared" si="102"/>
        <v>8.2121646302119988E-2</v>
      </c>
      <c r="AK69" s="337">
        <f t="shared" si="102"/>
        <v>8.1032959387034767E-2</v>
      </c>
      <c r="AL69" s="337">
        <f t="shared" si="102"/>
        <v>8.1039874935265294E-2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8.8530800505159393E-2</v>
      </c>
      <c r="N70" s="336">
        <f t="shared" si="103"/>
        <v>8.5571638836552028E-2</v>
      </c>
      <c r="O70" s="336">
        <f t="shared" si="103"/>
        <v>8.758475236775573E-2</v>
      </c>
      <c r="P70" s="336">
        <f t="shared" si="103"/>
        <v>8.5623313180478097E-2</v>
      </c>
      <c r="Q70" s="336">
        <f t="shared" si="103"/>
        <v>8.4806350185974225E-2</v>
      </c>
      <c r="R70" s="336">
        <f t="shared" si="103"/>
        <v>8.4725782795192162E-2</v>
      </c>
      <c r="S70" s="336">
        <f t="shared" si="103"/>
        <v>8.1325723228008684E-2</v>
      </c>
      <c r="T70" s="336">
        <f t="shared" si="103"/>
        <v>8.3587239205089911E-2</v>
      </c>
      <c r="U70" s="336">
        <f t="shared" si="103"/>
        <v>8.068386982545625E-2</v>
      </c>
      <c r="V70" s="336">
        <f t="shared" si="103"/>
        <v>7.9086035593546045E-2</v>
      </c>
      <c r="W70" s="336">
        <f t="shared" si="103"/>
        <v>8.3668169257904851E-2</v>
      </c>
      <c r="X70" s="336">
        <f t="shared" si="103"/>
        <v>7.7303744086232404E-2</v>
      </c>
      <c r="Y70" s="336">
        <f t="shared" si="103"/>
        <v>7.6385140145303121E-2</v>
      </c>
      <c r="Z70" s="336">
        <f t="shared" si="103"/>
        <v>7.5412197899048308E-2</v>
      </c>
      <c r="AA70" s="336">
        <f t="shared" si="103"/>
        <v>7.4465089390770178E-2</v>
      </c>
      <c r="AB70" s="336">
        <f t="shared" si="103"/>
        <v>7.3537198186731143E-2</v>
      </c>
      <c r="AC70" s="336">
        <f t="shared" si="103"/>
        <v>7.257608862652562E-2</v>
      </c>
      <c r="AD70" s="336">
        <f t="shared" si="103"/>
        <v>7.164725800177793E-2</v>
      </c>
      <c r="AE70" s="336">
        <f t="shared" ref="AE70:AL70" si="104">AE23/AE$49</f>
        <v>7.0794301450971361E-2</v>
      </c>
      <c r="AF70" s="336">
        <f t="shared" si="104"/>
        <v>6.993000812858699E-2</v>
      </c>
      <c r="AG70" s="336">
        <f t="shared" si="104"/>
        <v>6.9070272941937211E-2</v>
      </c>
      <c r="AH70" s="336">
        <f t="shared" si="104"/>
        <v>6.8256712865763222E-2</v>
      </c>
      <c r="AI70" s="336">
        <f t="shared" si="104"/>
        <v>6.7498695461729596E-2</v>
      </c>
      <c r="AJ70" s="336">
        <f t="shared" si="104"/>
        <v>6.6738835169200053E-2</v>
      </c>
      <c r="AK70" s="336">
        <f t="shared" si="104"/>
        <v>6.5944694567722145E-2</v>
      </c>
      <c r="AL70" s="336">
        <f t="shared" si="104"/>
        <v>6.5117475299402303E-2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2.7648642263147359E-2</v>
      </c>
      <c r="N71" s="336">
        <f t="shared" si="105"/>
        <v>2.3713028111965493E-2</v>
      </c>
      <c r="O71" s="336">
        <f t="shared" si="105"/>
        <v>2.3242230224178883E-2</v>
      </c>
      <c r="P71" s="336">
        <f t="shared" si="105"/>
        <v>2.4418011740867825E-2</v>
      </c>
      <c r="Q71" s="336">
        <f t="shared" si="105"/>
        <v>2.3934863457707813E-2</v>
      </c>
      <c r="R71" s="336">
        <f t="shared" si="105"/>
        <v>2.1528758339525399E-2</v>
      </c>
      <c r="S71" s="336">
        <f t="shared" si="105"/>
        <v>1.9691760574082767E-2</v>
      </c>
      <c r="T71" s="336">
        <f t="shared" si="105"/>
        <v>2.0587437219601788E-2</v>
      </c>
      <c r="U71" s="336">
        <f t="shared" si="105"/>
        <v>2.0679978113378999E-2</v>
      </c>
      <c r="V71" s="336">
        <f t="shared" si="105"/>
        <v>1.9036678192844048E-2</v>
      </c>
      <c r="W71" s="336">
        <f t="shared" si="105"/>
        <v>1.873195548835516E-2</v>
      </c>
      <c r="X71" s="336">
        <f t="shared" si="105"/>
        <v>2.1029326016046356E-2</v>
      </c>
      <c r="Y71" s="336">
        <f t="shared" si="105"/>
        <v>2.0547660146093296E-2</v>
      </c>
      <c r="Z71" s="336">
        <f t="shared" si="105"/>
        <v>2.0026648894109565E-2</v>
      </c>
      <c r="AA71" s="336">
        <f t="shared" si="105"/>
        <v>1.9484211243301588E-2</v>
      </c>
      <c r="AB71" s="336">
        <f t="shared" si="105"/>
        <v>1.8959337986515279E-2</v>
      </c>
      <c r="AC71" s="336">
        <f t="shared" si="105"/>
        <v>1.8532643761991228E-2</v>
      </c>
      <c r="AD71" s="336">
        <f t="shared" si="105"/>
        <v>1.8253747415005784E-2</v>
      </c>
      <c r="AE71" s="336">
        <f t="shared" ref="AE71:AL71" si="106">AE24/AE$49</f>
        <v>1.7838059905851068E-2</v>
      </c>
      <c r="AF71" s="336">
        <f t="shared" si="106"/>
        <v>1.7397144204074587E-2</v>
      </c>
      <c r="AG71" s="336">
        <f t="shared" si="106"/>
        <v>1.6851310298781938E-2</v>
      </c>
      <c r="AH71" s="336">
        <f t="shared" si="106"/>
        <v>1.6358580118882221E-2</v>
      </c>
      <c r="AI71" s="336">
        <f t="shared" si="106"/>
        <v>1.5892631747581088E-2</v>
      </c>
      <c r="AJ71" s="336">
        <f t="shared" si="106"/>
        <v>1.5382811132919932E-2</v>
      </c>
      <c r="AK71" s="336">
        <f t="shared" si="106"/>
        <v>1.5088264819312634E-2</v>
      </c>
      <c r="AL71" s="336">
        <f t="shared" si="106"/>
        <v>1.5922399635862988E-2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0.11559895379938424</v>
      </c>
      <c r="N73" s="337">
        <f t="shared" si="107"/>
        <v>0.11876809592304459</v>
      </c>
      <c r="O73" s="337">
        <f t="shared" si="107"/>
        <v>0.11385173979830294</v>
      </c>
      <c r="P73" s="337">
        <f t="shared" si="107"/>
        <v>0.11372294750581698</v>
      </c>
      <c r="Q73" s="337">
        <f t="shared" si="107"/>
        <v>0.11394856232112247</v>
      </c>
      <c r="R73" s="337">
        <f t="shared" si="107"/>
        <v>0.11666625323663408</v>
      </c>
      <c r="S73" s="337">
        <f t="shared" si="107"/>
        <v>0.11189104464454594</v>
      </c>
      <c r="T73" s="337">
        <f t="shared" si="107"/>
        <v>0.1102447217147189</v>
      </c>
      <c r="U73" s="337">
        <f t="shared" si="107"/>
        <v>0.1083929775859406</v>
      </c>
      <c r="V73" s="337">
        <f t="shared" si="107"/>
        <v>0.11065591638301127</v>
      </c>
      <c r="W73" s="337">
        <f t="shared" si="107"/>
        <v>0.10096786103573922</v>
      </c>
      <c r="X73" s="337">
        <f t="shared" si="107"/>
        <v>0.10199039005828886</v>
      </c>
      <c r="Y73" s="337">
        <f t="shared" si="107"/>
        <v>0.10143296850427301</v>
      </c>
      <c r="Z73" s="337">
        <f t="shared" si="107"/>
        <v>0.10135380776268132</v>
      </c>
      <c r="AA73" s="337">
        <f t="shared" si="107"/>
        <v>0.10113578365583964</v>
      </c>
      <c r="AB73" s="337">
        <f t="shared" si="107"/>
        <v>0.10062669101272992</v>
      </c>
      <c r="AC73" s="337">
        <f t="shared" si="107"/>
        <v>0.10018740806872647</v>
      </c>
      <c r="AD73" s="337">
        <f t="shared" si="107"/>
        <v>9.9739359713440778E-2</v>
      </c>
      <c r="AE73" s="337">
        <f t="shared" ref="AE73:AL73" si="108">AE26/AE$49</f>
        <v>9.9294064967721973E-2</v>
      </c>
      <c r="AF73" s="337">
        <f t="shared" si="108"/>
        <v>9.8844771596090411E-2</v>
      </c>
      <c r="AG73" s="337">
        <f t="shared" si="108"/>
        <v>9.8409392740825913E-2</v>
      </c>
      <c r="AH73" s="337">
        <f t="shared" si="108"/>
        <v>9.7976139333023349E-2</v>
      </c>
      <c r="AI73" s="337">
        <f t="shared" si="108"/>
        <v>9.7531300703352808E-2</v>
      </c>
      <c r="AJ73" s="337">
        <f t="shared" si="108"/>
        <v>9.7060563639412623E-2</v>
      </c>
      <c r="AK73" s="337">
        <f t="shared" si="108"/>
        <v>9.6587501590745611E-2</v>
      </c>
      <c r="AL73" s="337">
        <f t="shared" si="108"/>
        <v>9.5912433375335809E-2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1.7007110983690111E-2</v>
      </c>
      <c r="N74" s="336">
        <f t="shared" si="109"/>
        <v>1.5796997617845032E-2</v>
      </c>
      <c r="O74" s="336">
        <f t="shared" si="109"/>
        <v>1.5140267451521633E-2</v>
      </c>
      <c r="P74" s="336">
        <f t="shared" si="109"/>
        <v>1.4958595535375145E-2</v>
      </c>
      <c r="Q74" s="336">
        <f t="shared" si="109"/>
        <v>1.4659484850891451E-2</v>
      </c>
      <c r="R74" s="336">
        <f t="shared" si="109"/>
        <v>1.3881522340510133E-2</v>
      </c>
      <c r="S74" s="336">
        <f t="shared" si="109"/>
        <v>1.4596494948332685E-2</v>
      </c>
      <c r="T74" s="336">
        <f t="shared" si="109"/>
        <v>1.4397797182696718E-2</v>
      </c>
      <c r="U74" s="336">
        <f t="shared" si="109"/>
        <v>1.4592675114590314E-2</v>
      </c>
      <c r="V74" s="336">
        <f t="shared" si="109"/>
        <v>1.3063361713115748E-2</v>
      </c>
      <c r="W74" s="336">
        <f t="shared" si="109"/>
        <v>1.4570969657345719E-2</v>
      </c>
      <c r="X74" s="336">
        <f t="shared" si="109"/>
        <v>1.3931127948346311E-2</v>
      </c>
      <c r="Y74" s="336">
        <f t="shared" si="109"/>
        <v>1.3946631595465804E-2</v>
      </c>
      <c r="Z74" s="336">
        <f t="shared" si="109"/>
        <v>1.4039842155844168E-2</v>
      </c>
      <c r="AA74" s="336">
        <f t="shared" si="109"/>
        <v>1.4104799074373552E-2</v>
      </c>
      <c r="AB74" s="336">
        <f t="shared" si="109"/>
        <v>1.4138733079146993E-2</v>
      </c>
      <c r="AC74" s="336">
        <f t="shared" si="109"/>
        <v>1.4171297366420681E-2</v>
      </c>
      <c r="AD74" s="336">
        <f t="shared" si="109"/>
        <v>1.420762245393889E-2</v>
      </c>
      <c r="AE74" s="336">
        <f t="shared" ref="AE74:AL74" si="110">AE27/AE$49</f>
        <v>1.4244679318193921E-2</v>
      </c>
      <c r="AF74" s="336">
        <f t="shared" si="110"/>
        <v>1.4273751244002011E-2</v>
      </c>
      <c r="AG74" s="336">
        <f t="shared" si="110"/>
        <v>1.4324473321983749E-2</v>
      </c>
      <c r="AH74" s="336">
        <f t="shared" si="110"/>
        <v>1.4378034062283183E-2</v>
      </c>
      <c r="AI74" s="336">
        <f t="shared" si="110"/>
        <v>1.4447567954352323E-2</v>
      </c>
      <c r="AJ74" s="336">
        <f t="shared" si="110"/>
        <v>1.4517401088594551E-2</v>
      </c>
      <c r="AK74" s="336">
        <f t="shared" si="110"/>
        <v>1.4581815263376534E-2</v>
      </c>
      <c r="AL74" s="336">
        <f t="shared" si="110"/>
        <v>1.4639470439308236E-2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3.8176192086844508E-2</v>
      </c>
      <c r="N75" s="336">
        <f t="shared" si="111"/>
        <v>4.2005274660583673E-2</v>
      </c>
      <c r="O75" s="336">
        <f t="shared" si="111"/>
        <v>3.7778622559418315E-2</v>
      </c>
      <c r="P75" s="336">
        <f t="shared" si="111"/>
        <v>3.9680657151434387E-2</v>
      </c>
      <c r="Q75" s="336">
        <f t="shared" si="111"/>
        <v>3.8984304474915889E-2</v>
      </c>
      <c r="R75" s="336">
        <f t="shared" si="111"/>
        <v>4.1977149727445859E-2</v>
      </c>
      <c r="S75" s="336">
        <f t="shared" si="111"/>
        <v>3.9253258106088117E-2</v>
      </c>
      <c r="T75" s="336">
        <f t="shared" si="111"/>
        <v>3.7042286278452623E-2</v>
      </c>
      <c r="U75" s="336">
        <f t="shared" si="111"/>
        <v>3.7348194225426401E-2</v>
      </c>
      <c r="V75" s="336">
        <f t="shared" si="111"/>
        <v>3.8760997468718902E-2</v>
      </c>
      <c r="W75" s="336">
        <f t="shared" si="111"/>
        <v>3.5085736171337041E-2</v>
      </c>
      <c r="X75" s="336">
        <f t="shared" si="111"/>
        <v>3.4943837255566636E-2</v>
      </c>
      <c r="Y75" s="336">
        <f t="shared" si="111"/>
        <v>3.454434369704934E-2</v>
      </c>
      <c r="Z75" s="336">
        <f t="shared" si="111"/>
        <v>3.4230121667492501E-2</v>
      </c>
      <c r="AA75" s="336">
        <f t="shared" si="111"/>
        <v>3.392982226300803E-2</v>
      </c>
      <c r="AB75" s="336">
        <f t="shared" si="111"/>
        <v>3.3604262042117902E-2</v>
      </c>
      <c r="AC75" s="336">
        <f t="shared" si="111"/>
        <v>3.3332698186068002E-2</v>
      </c>
      <c r="AD75" s="336">
        <f t="shared" si="111"/>
        <v>3.3077721520027796E-2</v>
      </c>
      <c r="AE75" s="336">
        <f t="shared" ref="AE75:AL75" si="112">AE28/AE$49</f>
        <v>3.2827365685655842E-2</v>
      </c>
      <c r="AF75" s="336">
        <f t="shared" si="112"/>
        <v>3.258661924325084E-2</v>
      </c>
      <c r="AG75" s="336">
        <f t="shared" si="112"/>
        <v>3.2346860412894814E-2</v>
      </c>
      <c r="AH75" s="336">
        <f t="shared" si="112"/>
        <v>3.2109471731949536E-2</v>
      </c>
      <c r="AI75" s="336">
        <f t="shared" si="112"/>
        <v>3.1867710783012267E-2</v>
      </c>
      <c r="AJ75" s="336">
        <f t="shared" si="112"/>
        <v>3.1621027680988234E-2</v>
      </c>
      <c r="AK75" s="336">
        <f t="shared" si="112"/>
        <v>3.1365981949870489E-2</v>
      </c>
      <c r="AL75" s="336">
        <f t="shared" si="112"/>
        <v>3.1126389954455679E-2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3.8480550772130813E-2</v>
      </c>
      <c r="N76" s="336">
        <f t="shared" si="113"/>
        <v>3.9441816418510502E-2</v>
      </c>
      <c r="O76" s="336">
        <f t="shared" si="113"/>
        <v>3.8648194206758787E-2</v>
      </c>
      <c r="P76" s="336">
        <f t="shared" si="113"/>
        <v>3.741320582096231E-2</v>
      </c>
      <c r="Q76" s="336">
        <f t="shared" si="113"/>
        <v>3.8172075159180231E-2</v>
      </c>
      <c r="R76" s="336">
        <f t="shared" si="113"/>
        <v>3.9236296981926794E-2</v>
      </c>
      <c r="S76" s="336">
        <f t="shared" si="113"/>
        <v>3.6682515509985962E-2</v>
      </c>
      <c r="T76" s="336">
        <f t="shared" si="113"/>
        <v>3.6841018658691348E-2</v>
      </c>
      <c r="U76" s="336">
        <f t="shared" si="113"/>
        <v>3.5245634380387067E-2</v>
      </c>
      <c r="V76" s="336">
        <f t="shared" si="113"/>
        <v>3.9588504534111425E-2</v>
      </c>
      <c r="W76" s="336">
        <f t="shared" si="113"/>
        <v>3.2310672126405794E-2</v>
      </c>
      <c r="X76" s="336">
        <f t="shared" si="113"/>
        <v>3.4149546775396868E-2</v>
      </c>
      <c r="Y76" s="336">
        <f t="shared" si="113"/>
        <v>3.407605076281206E-2</v>
      </c>
      <c r="Z76" s="336">
        <f t="shared" si="113"/>
        <v>3.4352517258946974E-2</v>
      </c>
      <c r="AA76" s="336">
        <f t="shared" si="113"/>
        <v>3.4522044636625768E-2</v>
      </c>
      <c r="AB76" s="336">
        <f t="shared" si="113"/>
        <v>3.4450493758534761E-2</v>
      </c>
      <c r="AC76" s="336">
        <f t="shared" si="113"/>
        <v>3.4384394210536927E-2</v>
      </c>
      <c r="AD76" s="336">
        <f t="shared" si="113"/>
        <v>3.4293414904785581E-2</v>
      </c>
      <c r="AE76" s="336">
        <f t="shared" ref="AE76:AL76" si="114">AE29/AE$49</f>
        <v>3.4192663896758665E-2</v>
      </c>
      <c r="AF76" s="336">
        <f t="shared" si="114"/>
        <v>3.4096444176182579E-2</v>
      </c>
      <c r="AG76" s="336">
        <f t="shared" si="114"/>
        <v>3.4002222696430336E-2</v>
      </c>
      <c r="AH76" s="336">
        <f t="shared" si="114"/>
        <v>3.390013856243012E-2</v>
      </c>
      <c r="AI76" s="336">
        <f t="shared" si="114"/>
        <v>3.3788642569385983E-2</v>
      </c>
      <c r="AJ76" s="336">
        <f t="shared" si="114"/>
        <v>3.3667681903785718E-2</v>
      </c>
      <c r="AK76" s="336">
        <f t="shared" si="114"/>
        <v>3.3541573560595325E-2</v>
      </c>
      <c r="AL76" s="336">
        <f t="shared" si="114"/>
        <v>3.3420925147943703E-2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2.1935099956718794E-2</v>
      </c>
      <c r="N77" s="336">
        <f t="shared" si="115"/>
        <v>2.1524007226105393E-2</v>
      </c>
      <c r="O77" s="336">
        <f t="shared" si="115"/>
        <v>2.2284655580604214E-2</v>
      </c>
      <c r="P77" s="336">
        <f t="shared" si="115"/>
        <v>2.1670488998045148E-2</v>
      </c>
      <c r="Q77" s="336">
        <f t="shared" si="115"/>
        <v>2.2132697836134887E-2</v>
      </c>
      <c r="R77" s="336">
        <f t="shared" si="115"/>
        <v>2.1571284186751291E-2</v>
      </c>
      <c r="S77" s="336">
        <f t="shared" si="115"/>
        <v>2.1358776080139179E-2</v>
      </c>
      <c r="T77" s="336">
        <f t="shared" si="115"/>
        <v>2.1963619594878202E-2</v>
      </c>
      <c r="U77" s="336">
        <f t="shared" si="115"/>
        <v>2.1206473865536805E-2</v>
      </c>
      <c r="V77" s="336">
        <f t="shared" si="115"/>
        <v>1.9243052667065184E-2</v>
      </c>
      <c r="W77" s="336">
        <f t="shared" si="115"/>
        <v>1.9000483080650662E-2</v>
      </c>
      <c r="X77" s="336">
        <f t="shared" si="115"/>
        <v>1.896587807897903E-2</v>
      </c>
      <c r="Y77" s="336">
        <f t="shared" si="115"/>
        <v>1.8865942448945804E-2</v>
      </c>
      <c r="Z77" s="336">
        <f t="shared" si="115"/>
        <v>1.8731326680397668E-2</v>
      </c>
      <c r="AA77" s="336">
        <f t="shared" si="115"/>
        <v>1.8579117681832305E-2</v>
      </c>
      <c r="AB77" s="336">
        <f t="shared" si="115"/>
        <v>1.8433202132930288E-2</v>
      </c>
      <c r="AC77" s="336">
        <f t="shared" si="115"/>
        <v>1.8299018305700864E-2</v>
      </c>
      <c r="AD77" s="336">
        <f t="shared" si="115"/>
        <v>1.8160600834688526E-2</v>
      </c>
      <c r="AE77" s="336">
        <f t="shared" ref="AE77:AL77" si="116">AE30/AE$49</f>
        <v>1.8029356067113547E-2</v>
      </c>
      <c r="AF77" s="336">
        <f t="shared" si="116"/>
        <v>1.7887956932654967E-2</v>
      </c>
      <c r="AG77" s="336">
        <f t="shared" si="116"/>
        <v>1.7735836309517021E-2</v>
      </c>
      <c r="AH77" s="336">
        <f t="shared" si="116"/>
        <v>1.7588494976360509E-2</v>
      </c>
      <c r="AI77" s="336">
        <f t="shared" si="116"/>
        <v>1.7427379396602223E-2</v>
      </c>
      <c r="AJ77" s="336">
        <f t="shared" si="116"/>
        <v>1.7254452966044109E-2</v>
      </c>
      <c r="AK77" s="336">
        <f t="shared" si="116"/>
        <v>1.7098130816903253E-2</v>
      </c>
      <c r="AL77" s="336">
        <f t="shared" si="116"/>
        <v>1.6725647833628197E-2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0.10673917567373577</v>
      </c>
      <c r="N79" s="337">
        <f t="shared" si="117"/>
        <v>0.10135589516026927</v>
      </c>
      <c r="O79" s="337">
        <f t="shared" si="117"/>
        <v>0.10076088668772563</v>
      </c>
      <c r="P79" s="337">
        <f t="shared" si="117"/>
        <v>0.10290791115196796</v>
      </c>
      <c r="Q79" s="337">
        <f t="shared" si="117"/>
        <v>0.10598884254749286</v>
      </c>
      <c r="R79" s="337">
        <f t="shared" si="117"/>
        <v>0.10313918202109705</v>
      </c>
      <c r="S79" s="337">
        <f t="shared" si="117"/>
        <v>0.10352082917764319</v>
      </c>
      <c r="T79" s="337">
        <f t="shared" si="117"/>
        <v>0.10120745275391467</v>
      </c>
      <c r="U79" s="337">
        <f t="shared" si="117"/>
        <v>0.10039093595020278</v>
      </c>
      <c r="V79" s="337">
        <f t="shared" si="117"/>
        <v>0.1015608202489115</v>
      </c>
      <c r="W79" s="337">
        <f t="shared" si="117"/>
        <v>9.6229375353275179E-2</v>
      </c>
      <c r="X79" s="337">
        <f t="shared" si="117"/>
        <v>9.9103491716296413E-2</v>
      </c>
      <c r="Y79" s="337">
        <f t="shared" si="117"/>
        <v>9.9722521124348304E-2</v>
      </c>
      <c r="Z79" s="337">
        <f t="shared" si="117"/>
        <v>0.10005415976743344</v>
      </c>
      <c r="AA79" s="337">
        <f t="shared" si="117"/>
        <v>0.10045554689690454</v>
      </c>
      <c r="AB79" s="337">
        <f t="shared" si="117"/>
        <v>0.10098919959835104</v>
      </c>
      <c r="AC79" s="337">
        <f t="shared" si="117"/>
        <v>0.10143708420095253</v>
      </c>
      <c r="AD79" s="337">
        <f t="shared" si="117"/>
        <v>0.10183917736477738</v>
      </c>
      <c r="AE79" s="337">
        <f t="shared" ref="AE79:AL79" si="118">AE32/AE$49</f>
        <v>0.10234478311285485</v>
      </c>
      <c r="AF79" s="337">
        <f t="shared" si="118"/>
        <v>0.10284754775207706</v>
      </c>
      <c r="AG79" s="337">
        <f t="shared" si="118"/>
        <v>0.10333915830220301</v>
      </c>
      <c r="AH79" s="337">
        <f t="shared" si="118"/>
        <v>0.10380980511029696</v>
      </c>
      <c r="AI79" s="337">
        <f t="shared" si="118"/>
        <v>0.10416746747495377</v>
      </c>
      <c r="AJ79" s="337">
        <f t="shared" si="118"/>
        <v>0.10453626048898093</v>
      </c>
      <c r="AK79" s="337">
        <f t="shared" si="118"/>
        <v>0.10489039081380322</v>
      </c>
      <c r="AL79" s="337">
        <f t="shared" si="118"/>
        <v>0.10518535183614816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8.1967929339769471E-2</v>
      </c>
      <c r="N80" s="336">
        <f t="shared" si="119"/>
        <v>7.660005969157957E-2</v>
      </c>
      <c r="O80" s="336">
        <f t="shared" si="119"/>
        <v>7.8143861110395937E-2</v>
      </c>
      <c r="P80" s="336">
        <f t="shared" si="119"/>
        <v>7.8581889550346562E-2</v>
      </c>
      <c r="Q80" s="336">
        <f t="shared" si="119"/>
        <v>8.0671024909983541E-2</v>
      </c>
      <c r="R80" s="336">
        <f t="shared" si="119"/>
        <v>8.065547162562435E-2</v>
      </c>
      <c r="S80" s="336">
        <f t="shared" si="119"/>
        <v>8.0940309816785558E-2</v>
      </c>
      <c r="T80" s="336">
        <f t="shared" si="119"/>
        <v>7.8627257231035808E-2</v>
      </c>
      <c r="U80" s="336">
        <f t="shared" si="119"/>
        <v>7.6926318588066186E-2</v>
      </c>
      <c r="V80" s="336">
        <f t="shared" si="119"/>
        <v>7.7692820899939341E-2</v>
      </c>
      <c r="W80" s="336">
        <f t="shared" si="119"/>
        <v>7.4593219642683575E-2</v>
      </c>
      <c r="X80" s="336">
        <f t="shared" si="119"/>
        <v>7.7359607051662949E-2</v>
      </c>
      <c r="Y80" s="336">
        <f t="shared" si="119"/>
        <v>7.7742920620416753E-2</v>
      </c>
      <c r="Z80" s="336">
        <f t="shared" si="119"/>
        <v>7.796284726801278E-2</v>
      </c>
      <c r="AA80" s="336">
        <f t="shared" si="119"/>
        <v>7.8279965503635279E-2</v>
      </c>
      <c r="AB80" s="336">
        <f t="shared" si="119"/>
        <v>7.8735565191826715E-2</v>
      </c>
      <c r="AC80" s="336">
        <f t="shared" si="119"/>
        <v>7.9097575467292194E-2</v>
      </c>
      <c r="AD80" s="336">
        <f t="shared" si="119"/>
        <v>7.9412518094224102E-2</v>
      </c>
      <c r="AE80" s="336">
        <f t="shared" ref="AE80:AL80" si="120">AE33/AE$49</f>
        <v>7.9831392721177313E-2</v>
      </c>
      <c r="AF80" s="336">
        <f t="shared" si="120"/>
        <v>8.0250974688373042E-2</v>
      </c>
      <c r="AG80" s="336">
        <f t="shared" si="120"/>
        <v>8.0659667356766038E-2</v>
      </c>
      <c r="AH80" s="336">
        <f t="shared" si="120"/>
        <v>8.1047766071631777E-2</v>
      </c>
      <c r="AI80" s="336">
        <f t="shared" si="120"/>
        <v>8.1323497975623854E-2</v>
      </c>
      <c r="AJ80" s="336">
        <f t="shared" si="120"/>
        <v>8.1616320559204189E-2</v>
      </c>
      <c r="AK80" s="336">
        <f t="shared" si="120"/>
        <v>8.1922493390164677E-2</v>
      </c>
      <c r="AL80" s="336">
        <f t="shared" si="120"/>
        <v>8.2245732285064682E-2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2.3354922659421812E-2</v>
      </c>
      <c r="N81" s="336">
        <f t="shared" si="121"/>
        <v>2.3777707662395356E-2</v>
      </c>
      <c r="O81" s="336">
        <f t="shared" si="121"/>
        <v>2.165259229728431E-2</v>
      </c>
      <c r="P81" s="336">
        <f t="shared" si="121"/>
        <v>2.3527420371002507E-2</v>
      </c>
      <c r="Q81" s="336">
        <f t="shared" si="121"/>
        <v>2.4441488468280034E-2</v>
      </c>
      <c r="R81" s="336">
        <f t="shared" si="121"/>
        <v>2.1617161173872083E-2</v>
      </c>
      <c r="S81" s="336">
        <f t="shared" si="121"/>
        <v>2.1846735715241671E-2</v>
      </c>
      <c r="T81" s="336">
        <f t="shared" si="121"/>
        <v>2.1800061218591859E-2</v>
      </c>
      <c r="U81" s="336">
        <f t="shared" si="121"/>
        <v>2.2657372116487304E-2</v>
      </c>
      <c r="V81" s="336">
        <f t="shared" si="121"/>
        <v>2.3196990543320195E-2</v>
      </c>
      <c r="W81" s="336">
        <f t="shared" si="121"/>
        <v>2.073364061973048E-2</v>
      </c>
      <c r="X81" s="336">
        <f t="shared" si="121"/>
        <v>2.1079071188617602E-2</v>
      </c>
      <c r="Y81" s="336">
        <f t="shared" si="121"/>
        <v>2.1314881540676612E-2</v>
      </c>
      <c r="Z81" s="336">
        <f t="shared" si="121"/>
        <v>2.1427234869904027E-2</v>
      </c>
      <c r="AA81" s="336">
        <f t="shared" si="121"/>
        <v>2.1513366793621865E-2</v>
      </c>
      <c r="AB81" s="336">
        <f t="shared" si="121"/>
        <v>2.159428404383567E-2</v>
      </c>
      <c r="AC81" s="336">
        <f t="shared" si="121"/>
        <v>2.1681755819027402E-2</v>
      </c>
      <c r="AD81" s="336">
        <f t="shared" si="121"/>
        <v>2.1770582579797585E-2</v>
      </c>
      <c r="AE81" s="336">
        <f t="shared" ref="AE81:AL81" si="122">AE34/AE$49</f>
        <v>2.1858226719804003E-2</v>
      </c>
      <c r="AF81" s="336">
        <f t="shared" si="122"/>
        <v>2.1943518657261171E-2</v>
      </c>
      <c r="AG81" s="336">
        <f t="shared" si="122"/>
        <v>2.2027285580567199E-2</v>
      </c>
      <c r="AH81" s="336">
        <f t="shared" si="122"/>
        <v>2.2110900239917693E-2</v>
      </c>
      <c r="AI81" s="336">
        <f t="shared" si="122"/>
        <v>2.2193069709499542E-2</v>
      </c>
      <c r="AJ81" s="336">
        <f t="shared" si="122"/>
        <v>2.2271493610247599E-2</v>
      </c>
      <c r="AK81" s="336">
        <f t="shared" si="122"/>
        <v>2.2320097151385172E-2</v>
      </c>
      <c r="AL81" s="336">
        <f t="shared" si="122"/>
        <v>2.229424074307074E-2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1.4163236745444847E-3</v>
      </c>
      <c r="N82" s="336">
        <f t="shared" si="123"/>
        <v>9.7812780629437227E-4</v>
      </c>
      <c r="O82" s="336">
        <f t="shared" si="123"/>
        <v>9.6443328004539247E-4</v>
      </c>
      <c r="P82" s="336">
        <f t="shared" si="123"/>
        <v>7.9860123061889249E-4</v>
      </c>
      <c r="Q82" s="336">
        <f t="shared" si="123"/>
        <v>8.7632916922928609E-4</v>
      </c>
      <c r="R82" s="336">
        <f t="shared" si="123"/>
        <v>8.6654922160061328E-4</v>
      </c>
      <c r="S82" s="336">
        <f t="shared" si="123"/>
        <v>7.3378364561596206E-4</v>
      </c>
      <c r="T82" s="336">
        <f t="shared" si="123"/>
        <v>7.8013430428702064E-4</v>
      </c>
      <c r="U82" s="336">
        <f t="shared" si="123"/>
        <v>8.0724524564928894E-4</v>
      </c>
      <c r="V82" s="336">
        <f t="shared" si="123"/>
        <v>6.7100880565195429E-4</v>
      </c>
      <c r="W82" s="336">
        <f t="shared" si="123"/>
        <v>9.0251509086112277E-4</v>
      </c>
      <c r="X82" s="336">
        <f t="shared" si="123"/>
        <v>6.6481347601586723E-4</v>
      </c>
      <c r="Y82" s="336">
        <f t="shared" si="123"/>
        <v>6.6471896325494175E-4</v>
      </c>
      <c r="Z82" s="336">
        <f t="shared" si="123"/>
        <v>6.6407762951663349E-4</v>
      </c>
      <c r="AA82" s="336">
        <f t="shared" si="123"/>
        <v>6.6221459964740524E-4</v>
      </c>
      <c r="AB82" s="336">
        <f t="shared" si="123"/>
        <v>6.5935036268864036E-4</v>
      </c>
      <c r="AC82" s="336">
        <f t="shared" si="123"/>
        <v>6.5775291463292447E-4</v>
      </c>
      <c r="AD82" s="336">
        <f t="shared" si="123"/>
        <v>6.5607669075568769E-4</v>
      </c>
      <c r="AE82" s="336">
        <f t="shared" ref="AE82:AL82" si="124">AE35/AE$49</f>
        <v>6.5516367187353061E-4</v>
      </c>
      <c r="AF82" s="336">
        <f t="shared" si="124"/>
        <v>6.5305440644284761E-4</v>
      </c>
      <c r="AG82" s="336">
        <f t="shared" si="124"/>
        <v>6.5220536486976417E-4</v>
      </c>
      <c r="AH82" s="336">
        <f t="shared" si="124"/>
        <v>6.5113879874749577E-4</v>
      </c>
      <c r="AI82" s="336">
        <f t="shared" si="124"/>
        <v>6.5089978983037767E-4</v>
      </c>
      <c r="AJ82" s="336">
        <f t="shared" si="124"/>
        <v>6.484463195291462E-4</v>
      </c>
      <c r="AK82" s="336">
        <f t="shared" si="124"/>
        <v>6.4780027225337688E-4</v>
      </c>
      <c r="AL82" s="336">
        <f t="shared" si="124"/>
        <v>6.4537880801274596E-4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9.0646786590476938E-2</v>
      </c>
      <c r="N84" s="337">
        <f t="shared" si="125"/>
        <v>9.293577238465596E-2</v>
      </c>
      <c r="O84" s="337">
        <f t="shared" si="125"/>
        <v>9.7968268163474287E-2</v>
      </c>
      <c r="P84" s="337">
        <f t="shared" si="125"/>
        <v>9.4454351925642999E-2</v>
      </c>
      <c r="Q84" s="337">
        <f t="shared" si="125"/>
        <v>9.0099189927203144E-2</v>
      </c>
      <c r="R84" s="337">
        <f t="shared" si="125"/>
        <v>9.105376831062495E-2</v>
      </c>
      <c r="S84" s="337">
        <f t="shared" si="125"/>
        <v>9.6111313671327969E-2</v>
      </c>
      <c r="T84" s="337">
        <f t="shared" si="125"/>
        <v>9.1167296298737169E-2</v>
      </c>
      <c r="U84" s="337">
        <f t="shared" si="125"/>
        <v>8.643273979816006E-2</v>
      </c>
      <c r="V84" s="337">
        <f t="shared" si="125"/>
        <v>8.3607379799764292E-2</v>
      </c>
      <c r="W84" s="337">
        <f t="shared" si="125"/>
        <v>8.5279343857183471E-2</v>
      </c>
      <c r="X84" s="337">
        <f t="shared" si="125"/>
        <v>8.4109936341663499E-2</v>
      </c>
      <c r="Y84" s="337">
        <f t="shared" si="125"/>
        <v>8.3728999240055932E-2</v>
      </c>
      <c r="Z84" s="337">
        <f t="shared" si="125"/>
        <v>8.3223987920824471E-2</v>
      </c>
      <c r="AA84" s="337">
        <f t="shared" si="125"/>
        <v>8.2822243842717067E-2</v>
      </c>
      <c r="AB84" s="337">
        <f t="shared" si="125"/>
        <v>8.2484761028193618E-2</v>
      </c>
      <c r="AC84" s="337">
        <f t="shared" si="125"/>
        <v>8.2095180672851667E-2</v>
      </c>
      <c r="AD84" s="337">
        <f t="shared" si="125"/>
        <v>8.1665270762859052E-2</v>
      </c>
      <c r="AE84" s="337">
        <f t="shared" ref="AE84:AL84" si="126">AE37/AE$49</f>
        <v>8.1202438462505619E-2</v>
      </c>
      <c r="AF84" s="337">
        <f t="shared" si="126"/>
        <v>8.0744141459449567E-2</v>
      </c>
      <c r="AG84" s="337">
        <f t="shared" si="126"/>
        <v>8.0250469658624479E-2</v>
      </c>
      <c r="AH84" s="337">
        <f t="shared" si="126"/>
        <v>7.9736251602097089E-2</v>
      </c>
      <c r="AI84" s="337">
        <f t="shared" si="126"/>
        <v>7.9220178052431603E-2</v>
      </c>
      <c r="AJ84" s="337">
        <f t="shared" si="126"/>
        <v>7.8671968835086425E-2</v>
      </c>
      <c r="AK84" s="337">
        <f t="shared" si="126"/>
        <v>7.8134801511439006E-2</v>
      </c>
      <c r="AL84" s="337">
        <f t="shared" si="126"/>
        <v>7.7531440869365142E-2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7.5656439686295929E-2</v>
      </c>
      <c r="N85" s="336">
        <f t="shared" si="127"/>
        <v>7.8449856527593731E-2</v>
      </c>
      <c r="O85" s="336">
        <f t="shared" si="127"/>
        <v>8.332176112588062E-2</v>
      </c>
      <c r="P85" s="336">
        <f t="shared" si="127"/>
        <v>7.993879494847915E-2</v>
      </c>
      <c r="Q85" s="336">
        <f t="shared" si="127"/>
        <v>7.643410304732727E-2</v>
      </c>
      <c r="R85" s="336">
        <f t="shared" si="127"/>
        <v>7.6307008047234531E-2</v>
      </c>
      <c r="S85" s="336">
        <f t="shared" si="127"/>
        <v>8.1848467016779419E-2</v>
      </c>
      <c r="T85" s="336">
        <f t="shared" si="127"/>
        <v>7.5590048903492094E-2</v>
      </c>
      <c r="U85" s="336">
        <f t="shared" si="127"/>
        <v>7.0675677595656322E-2</v>
      </c>
      <c r="V85" s="336">
        <f t="shared" si="127"/>
        <v>6.8290183663140089E-2</v>
      </c>
      <c r="W85" s="336">
        <f t="shared" si="127"/>
        <v>6.9236928301437892E-2</v>
      </c>
      <c r="X85" s="336">
        <f t="shared" si="127"/>
        <v>6.4900253298536104E-2</v>
      </c>
      <c r="Y85" s="336">
        <f t="shared" si="127"/>
        <v>6.4350123362169331E-2</v>
      </c>
      <c r="Z85" s="336">
        <f t="shared" si="127"/>
        <v>6.3666142960079497E-2</v>
      </c>
      <c r="AA85" s="336">
        <f t="shared" si="127"/>
        <v>6.3093558921769821E-2</v>
      </c>
      <c r="AB85" s="336">
        <f t="shared" si="127"/>
        <v>6.2581359469763537E-2</v>
      </c>
      <c r="AC85" s="336">
        <f t="shared" si="127"/>
        <v>6.2031771243141159E-2</v>
      </c>
      <c r="AD85" s="336">
        <f t="shared" si="127"/>
        <v>6.1438040912560277E-2</v>
      </c>
      <c r="AE85" s="336">
        <f t="shared" ref="AE85:AL85" si="128">AE38/AE$49</f>
        <v>6.0817166059856556E-2</v>
      </c>
      <c r="AF85" s="336">
        <f t="shared" si="128"/>
        <v>6.0190665198458761E-2</v>
      </c>
      <c r="AG85" s="336">
        <f t="shared" si="128"/>
        <v>5.9527055721214292E-2</v>
      </c>
      <c r="AH85" s="336">
        <f t="shared" si="128"/>
        <v>5.8843791781842111E-2</v>
      </c>
      <c r="AI85" s="336">
        <f t="shared" si="128"/>
        <v>5.8169090925536959E-2</v>
      </c>
      <c r="AJ85" s="336">
        <f t="shared" si="128"/>
        <v>5.7461960838735088E-2</v>
      </c>
      <c r="AK85" s="336">
        <f t="shared" si="128"/>
        <v>5.6773416275070376E-2</v>
      </c>
      <c r="AL85" s="336">
        <f t="shared" si="128"/>
        <v>5.6022199268466626E-2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1.4990346904181006E-2</v>
      </c>
      <c r="N86" s="336">
        <f t="shared" si="129"/>
        <v>1.4485915857062215E-2</v>
      </c>
      <c r="O86" s="336">
        <f t="shared" si="129"/>
        <v>1.4646507037593662E-2</v>
      </c>
      <c r="P86" s="336">
        <f t="shared" si="129"/>
        <v>1.4515556977163857E-2</v>
      </c>
      <c r="Q86" s="336">
        <f t="shared" si="129"/>
        <v>1.3665086879875891E-2</v>
      </c>
      <c r="R86" s="336">
        <f t="shared" si="129"/>
        <v>1.4746760263390422E-2</v>
      </c>
      <c r="S86" s="336">
        <f t="shared" si="129"/>
        <v>1.4262846654548545E-2</v>
      </c>
      <c r="T86" s="336">
        <f t="shared" si="129"/>
        <v>1.5577247395245077E-2</v>
      </c>
      <c r="U86" s="336">
        <f t="shared" si="129"/>
        <v>1.5757062202503731E-2</v>
      </c>
      <c r="V86" s="336">
        <f t="shared" si="129"/>
        <v>1.5317196136624203E-2</v>
      </c>
      <c r="W86" s="336">
        <f t="shared" si="129"/>
        <v>1.6042415555745568E-2</v>
      </c>
      <c r="X86" s="336">
        <f t="shared" si="129"/>
        <v>1.9209683043127399E-2</v>
      </c>
      <c r="Y86" s="336">
        <f t="shared" si="129"/>
        <v>1.9378875877886607E-2</v>
      </c>
      <c r="Z86" s="336">
        <f t="shared" si="129"/>
        <v>1.9557844960744974E-2</v>
      </c>
      <c r="AA86" s="336">
        <f t="shared" si="129"/>
        <v>1.9728684920947245E-2</v>
      </c>
      <c r="AB86" s="336">
        <f t="shared" si="129"/>
        <v>1.9903401558430088E-2</v>
      </c>
      <c r="AC86" s="336">
        <f t="shared" si="129"/>
        <v>2.0063409429710504E-2</v>
      </c>
      <c r="AD86" s="336">
        <f t="shared" si="129"/>
        <v>2.0227229850298782E-2</v>
      </c>
      <c r="AE86" s="336">
        <f t="shared" ref="AE86:AL86" si="130">AE39/AE$49</f>
        <v>2.0385272402649059E-2</v>
      </c>
      <c r="AF86" s="336">
        <f t="shared" si="130"/>
        <v>2.055347626099081E-2</v>
      </c>
      <c r="AG86" s="336">
        <f t="shared" si="130"/>
        <v>2.0723413937410184E-2</v>
      </c>
      <c r="AH86" s="336">
        <f t="shared" si="130"/>
        <v>2.089245982025497E-2</v>
      </c>
      <c r="AI86" s="336">
        <f t="shared" si="130"/>
        <v>2.1051087126894637E-2</v>
      </c>
      <c r="AJ86" s="336">
        <f t="shared" si="130"/>
        <v>2.1210007996351345E-2</v>
      </c>
      <c r="AK86" s="336">
        <f t="shared" si="130"/>
        <v>2.136138523636864E-2</v>
      </c>
      <c r="AL86" s="336">
        <f t="shared" si="130"/>
        <v>2.150924160089851E-2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5.5747057265659296E-2</v>
      </c>
      <c r="N88" s="337">
        <f t="shared" si="131"/>
        <v>5.3636333471706633E-2</v>
      </c>
      <c r="O88" s="337">
        <f t="shared" si="131"/>
        <v>5.3224573584019101E-2</v>
      </c>
      <c r="P88" s="337">
        <f t="shared" si="131"/>
        <v>5.4049147631521043E-2</v>
      </c>
      <c r="Q88" s="337">
        <f t="shared" si="131"/>
        <v>5.3430768783103127E-2</v>
      </c>
      <c r="R88" s="337">
        <f t="shared" si="131"/>
        <v>5.259376384630432E-2</v>
      </c>
      <c r="S88" s="337">
        <f t="shared" si="131"/>
        <v>5.2894959951978619E-2</v>
      </c>
      <c r="T88" s="337">
        <f t="shared" si="131"/>
        <v>5.1521794765234906E-2</v>
      </c>
      <c r="U88" s="337">
        <f t="shared" si="131"/>
        <v>5.3092215299962997E-2</v>
      </c>
      <c r="V88" s="337">
        <f t="shared" si="131"/>
        <v>4.9711584048586964E-2</v>
      </c>
      <c r="W88" s="337">
        <f t="shared" si="131"/>
        <v>4.4805729552256021E-2</v>
      </c>
      <c r="X88" s="337">
        <f t="shared" si="131"/>
        <v>5.0014912902959972E-2</v>
      </c>
      <c r="Y88" s="337">
        <f t="shared" si="131"/>
        <v>4.9547636081865375E-2</v>
      </c>
      <c r="Z88" s="337">
        <f t="shared" si="131"/>
        <v>4.9315717289128647E-2</v>
      </c>
      <c r="AA88" s="337">
        <f t="shared" si="131"/>
        <v>4.9142887551051298E-2</v>
      </c>
      <c r="AB88" s="337">
        <f t="shared" si="131"/>
        <v>4.8957104473447186E-2</v>
      </c>
      <c r="AC88" s="337">
        <f t="shared" si="131"/>
        <v>4.8776880124542392E-2</v>
      </c>
      <c r="AD88" s="337">
        <f t="shared" si="131"/>
        <v>4.8592794182769225E-2</v>
      </c>
      <c r="AE88" s="337">
        <f t="shared" ref="AE88:AL88" si="132">AE41/AE$49</f>
        <v>4.8384647592571786E-2</v>
      </c>
      <c r="AF88" s="337">
        <f t="shared" si="132"/>
        <v>4.8178199777482056E-2</v>
      </c>
      <c r="AG88" s="337">
        <f t="shared" si="132"/>
        <v>4.8001279949635475E-2</v>
      </c>
      <c r="AH88" s="337">
        <f t="shared" si="132"/>
        <v>4.7825752241840706E-2</v>
      </c>
      <c r="AI88" s="337">
        <f t="shared" si="132"/>
        <v>4.7638790976506126E-2</v>
      </c>
      <c r="AJ88" s="337">
        <f t="shared" si="132"/>
        <v>4.7507028396329871E-2</v>
      </c>
      <c r="AK88" s="337">
        <f t="shared" si="132"/>
        <v>4.7387763154726203E-2</v>
      </c>
      <c r="AL88" s="337">
        <f t="shared" si="132"/>
        <v>4.7336043725700147E-2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2.5673018552035697E-2</v>
      </c>
      <c r="N89" s="336">
        <f t="shared" si="133"/>
        <v>2.4681931630908167E-2</v>
      </c>
      <c r="O89" s="336">
        <f t="shared" si="133"/>
        <v>2.5571124500664826E-2</v>
      </c>
      <c r="P89" s="336">
        <f t="shared" si="133"/>
        <v>2.624890895277391E-2</v>
      </c>
      <c r="Q89" s="336">
        <f t="shared" si="133"/>
        <v>2.5240407235861673E-2</v>
      </c>
      <c r="R89" s="336">
        <f t="shared" si="133"/>
        <v>2.5505568402913775E-2</v>
      </c>
      <c r="S89" s="336">
        <f t="shared" si="133"/>
        <v>2.4586693059805226E-2</v>
      </c>
      <c r="T89" s="336">
        <f t="shared" si="133"/>
        <v>2.5065138484254984E-2</v>
      </c>
      <c r="U89" s="336">
        <f t="shared" si="133"/>
        <v>2.4622761430116047E-2</v>
      </c>
      <c r="V89" s="336">
        <f t="shared" si="133"/>
        <v>2.300290497589361E-2</v>
      </c>
      <c r="W89" s="336">
        <f t="shared" si="133"/>
        <v>2.0442126718202239E-2</v>
      </c>
      <c r="X89" s="336">
        <f t="shared" si="133"/>
        <v>2.4483758936824904E-2</v>
      </c>
      <c r="Y89" s="336">
        <f t="shared" si="133"/>
        <v>2.4268812653964644E-2</v>
      </c>
      <c r="Z89" s="336">
        <f t="shared" si="133"/>
        <v>2.4143538024915992E-2</v>
      </c>
      <c r="AA89" s="336">
        <f t="shared" si="133"/>
        <v>2.4043705201009364E-2</v>
      </c>
      <c r="AB89" s="336">
        <f t="shared" si="133"/>
        <v>2.3936601756554758E-2</v>
      </c>
      <c r="AC89" s="336">
        <f t="shared" si="133"/>
        <v>2.3814432626191227E-2</v>
      </c>
      <c r="AD89" s="336">
        <f t="shared" si="133"/>
        <v>2.3698722905296239E-2</v>
      </c>
      <c r="AE89" s="336">
        <f t="shared" ref="AE89:AL89" si="134">AE42/AE$49</f>
        <v>2.3546373520385612E-2</v>
      </c>
      <c r="AF89" s="336">
        <f t="shared" si="134"/>
        <v>2.3393432203271683E-2</v>
      </c>
      <c r="AG89" s="336">
        <f t="shared" si="134"/>
        <v>2.3261502829505218E-2</v>
      </c>
      <c r="AH89" s="336">
        <f t="shared" si="134"/>
        <v>2.3128584187527928E-2</v>
      </c>
      <c r="AI89" s="336">
        <f t="shared" si="134"/>
        <v>2.2992238838133311E-2</v>
      </c>
      <c r="AJ89" s="336">
        <f t="shared" si="134"/>
        <v>2.2909104810529296E-2</v>
      </c>
      <c r="AK89" s="336">
        <f t="shared" si="134"/>
        <v>2.2840168275321229E-2</v>
      </c>
      <c r="AL89" s="336">
        <f t="shared" si="134"/>
        <v>2.2838554481464754E-2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3.0074038713623595E-2</v>
      </c>
      <c r="N90" s="336">
        <f t="shared" si="135"/>
        <v>2.895440184079847E-2</v>
      </c>
      <c r="O90" s="336">
        <f t="shared" si="135"/>
        <v>2.7653449083354278E-2</v>
      </c>
      <c r="P90" s="336">
        <f t="shared" si="135"/>
        <v>2.780023867874714E-2</v>
      </c>
      <c r="Q90" s="336">
        <f t="shared" si="135"/>
        <v>2.8190361547241451E-2</v>
      </c>
      <c r="R90" s="336">
        <f t="shared" si="135"/>
        <v>2.7088195443390545E-2</v>
      </c>
      <c r="S90" s="336">
        <f t="shared" si="135"/>
        <v>2.8308266892173396E-2</v>
      </c>
      <c r="T90" s="336">
        <f t="shared" si="135"/>
        <v>2.6456656280979915E-2</v>
      </c>
      <c r="U90" s="336">
        <f t="shared" si="135"/>
        <v>2.8469453869846947E-2</v>
      </c>
      <c r="V90" s="336">
        <f t="shared" si="135"/>
        <v>2.6708679072693361E-2</v>
      </c>
      <c r="W90" s="336">
        <f t="shared" si="135"/>
        <v>2.4363602834053786E-2</v>
      </c>
      <c r="X90" s="336">
        <f t="shared" si="135"/>
        <v>2.5531153966135072E-2</v>
      </c>
      <c r="Y90" s="336">
        <f t="shared" si="135"/>
        <v>2.5278823427900728E-2</v>
      </c>
      <c r="Z90" s="336">
        <f t="shared" si="135"/>
        <v>2.5172179264212658E-2</v>
      </c>
      <c r="AA90" s="336">
        <f t="shared" si="135"/>
        <v>2.5099182350041938E-2</v>
      </c>
      <c r="AB90" s="336">
        <f t="shared" si="135"/>
        <v>2.5020502716892427E-2</v>
      </c>
      <c r="AC90" s="336">
        <f t="shared" si="135"/>
        <v>2.4962447498351161E-2</v>
      </c>
      <c r="AD90" s="336">
        <f t="shared" si="135"/>
        <v>2.4894071277472982E-2</v>
      </c>
      <c r="AE90" s="336">
        <f t="shared" ref="AE90:AL90" si="136">AE43/AE$49</f>
        <v>2.4838274072186167E-2</v>
      </c>
      <c r="AF90" s="336">
        <f t="shared" si="136"/>
        <v>2.4784767574210369E-2</v>
      </c>
      <c r="AG90" s="336">
        <f t="shared" si="136"/>
        <v>2.4739777120130254E-2</v>
      </c>
      <c r="AH90" s="336">
        <f t="shared" si="136"/>
        <v>2.4697168054312778E-2</v>
      </c>
      <c r="AI90" s="336">
        <f t="shared" si="136"/>
        <v>2.4646552138372819E-2</v>
      </c>
      <c r="AJ90" s="336">
        <f t="shared" si="136"/>
        <v>2.4597923585800582E-2</v>
      </c>
      <c r="AK90" s="336">
        <f t="shared" si="136"/>
        <v>2.4547594879404975E-2</v>
      </c>
      <c r="AL90" s="336">
        <f t="shared" si="136"/>
        <v>2.4497489244235393E-2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0.12136841941365563</v>
      </c>
      <c r="N92" s="337">
        <f t="shared" si="137"/>
        <v>0.11181413177409356</v>
      </c>
      <c r="O92" s="337">
        <f t="shared" si="137"/>
        <v>0.11468593397371189</v>
      </c>
      <c r="P92" s="337">
        <f t="shared" si="137"/>
        <v>0.1112403340020999</v>
      </c>
      <c r="Q92" s="337">
        <f t="shared" si="137"/>
        <v>0.1130804645305917</v>
      </c>
      <c r="R92" s="337">
        <f t="shared" si="137"/>
        <v>0.11061934282659332</v>
      </c>
      <c r="S92" s="337">
        <f t="shared" si="137"/>
        <v>0.10854925338357116</v>
      </c>
      <c r="T92" s="337">
        <f t="shared" si="137"/>
        <v>0.1083911011317405</v>
      </c>
      <c r="U92" s="337">
        <f t="shared" si="137"/>
        <v>0.10838047691534133</v>
      </c>
      <c r="V92" s="337">
        <f t="shared" si="137"/>
        <v>0.10430954216128684</v>
      </c>
      <c r="W92" s="337">
        <f t="shared" si="137"/>
        <v>9.8717685973139194E-2</v>
      </c>
      <c r="X92" s="337">
        <f t="shared" si="137"/>
        <v>0.10030164048110773</v>
      </c>
      <c r="Y92" s="337">
        <f t="shared" si="137"/>
        <v>9.9777043763530901E-2</v>
      </c>
      <c r="Z92" s="337">
        <f t="shared" si="137"/>
        <v>9.9479879240535196E-2</v>
      </c>
      <c r="AA92" s="337">
        <f t="shared" si="137"/>
        <v>9.8834382385722841E-2</v>
      </c>
      <c r="AB92" s="337">
        <f t="shared" si="137"/>
        <v>9.8094283928370093E-2</v>
      </c>
      <c r="AC92" s="337">
        <f t="shared" si="137"/>
        <v>9.7396109308995824E-2</v>
      </c>
      <c r="AD92" s="337">
        <f t="shared" si="137"/>
        <v>9.6638362756616747E-2</v>
      </c>
      <c r="AE92" s="337">
        <f t="shared" ref="AE92:AL92" si="138">AE45/AE$49</f>
        <v>9.5793546448819517E-2</v>
      </c>
      <c r="AF92" s="337">
        <f t="shared" si="138"/>
        <v>9.4941161832115456E-2</v>
      </c>
      <c r="AG92" s="337">
        <f t="shared" si="138"/>
        <v>9.4210025330866171E-2</v>
      </c>
      <c r="AH92" s="337">
        <f t="shared" si="138"/>
        <v>9.3402361557494845E-2</v>
      </c>
      <c r="AI92" s="337">
        <f t="shared" si="138"/>
        <v>9.2553847542724971E-2</v>
      </c>
      <c r="AJ92" s="337">
        <f t="shared" si="138"/>
        <v>9.1705104657019851E-2</v>
      </c>
      <c r="AK92" s="337">
        <f t="shared" si="138"/>
        <v>9.0871463095251293E-2</v>
      </c>
      <c r="AL92" s="337">
        <f t="shared" si="138"/>
        <v>9.0043647764824486E-2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1.7586554897625329E-2</v>
      </c>
      <c r="N93" s="336">
        <f t="shared" si="139"/>
        <v>1.6874973332358489E-2</v>
      </c>
      <c r="O93" s="336">
        <f t="shared" si="139"/>
        <v>1.7277995440650066E-2</v>
      </c>
      <c r="P93" s="336">
        <f t="shared" si="139"/>
        <v>1.6262022562357484E-2</v>
      </c>
      <c r="Q93" s="336">
        <f t="shared" si="139"/>
        <v>1.7366932305074963E-2</v>
      </c>
      <c r="R93" s="336">
        <f t="shared" si="139"/>
        <v>1.7393497259593379E-2</v>
      </c>
      <c r="S93" s="336">
        <f t="shared" si="139"/>
        <v>1.6983261357216152E-2</v>
      </c>
      <c r="T93" s="336">
        <f t="shared" si="139"/>
        <v>1.6345728617789154E-2</v>
      </c>
      <c r="U93" s="336">
        <f t="shared" si="139"/>
        <v>1.5918230412403488E-2</v>
      </c>
      <c r="V93" s="336">
        <f t="shared" si="139"/>
        <v>1.4619201271165793E-2</v>
      </c>
      <c r="W93" s="336">
        <f t="shared" si="139"/>
        <v>1.3354915964650315E-2</v>
      </c>
      <c r="X93" s="336">
        <f t="shared" si="139"/>
        <v>1.1607590252508881E-2</v>
      </c>
      <c r="Y93" s="336">
        <f t="shared" si="139"/>
        <v>1.1562784383159039E-2</v>
      </c>
      <c r="Z93" s="336">
        <f t="shared" si="139"/>
        <v>1.153750964757424E-2</v>
      </c>
      <c r="AA93" s="336">
        <f t="shared" si="139"/>
        <v>1.1509668998807428E-2</v>
      </c>
      <c r="AB93" s="336">
        <f t="shared" si="139"/>
        <v>1.1477729009677515E-2</v>
      </c>
      <c r="AC93" s="336">
        <f t="shared" si="139"/>
        <v>1.1447689178613106E-2</v>
      </c>
      <c r="AD93" s="336">
        <f t="shared" si="139"/>
        <v>1.1413817886700156E-2</v>
      </c>
      <c r="AE93" s="336">
        <f t="shared" ref="AE93:AL93" si="140">AE46/AE$49</f>
        <v>1.1367411156585067E-2</v>
      </c>
      <c r="AF93" s="336">
        <f t="shared" si="140"/>
        <v>1.1322338280926634E-2</v>
      </c>
      <c r="AG93" s="336">
        <f t="shared" si="140"/>
        <v>1.1302039865006075E-2</v>
      </c>
      <c r="AH93" s="336">
        <f t="shared" si="140"/>
        <v>1.1249352054482286E-2</v>
      </c>
      <c r="AI93" s="336">
        <f t="shared" si="140"/>
        <v>1.1181420246881665E-2</v>
      </c>
      <c r="AJ93" s="336">
        <f t="shared" si="140"/>
        <v>1.1110707000923842E-2</v>
      </c>
      <c r="AK93" s="336">
        <f t="shared" si="140"/>
        <v>1.1035495152872114E-2</v>
      </c>
      <c r="AL93" s="336">
        <f t="shared" si="140"/>
        <v>1.0966477527842779E-2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0.1037818645160303</v>
      </c>
      <c r="N94" s="336">
        <f t="shared" si="141"/>
        <v>9.4939158441735075E-2</v>
      </c>
      <c r="O94" s="336">
        <f t="shared" si="141"/>
        <v>9.740793853306183E-2</v>
      </c>
      <c r="P94" s="336">
        <f t="shared" si="141"/>
        <v>9.4978311439742419E-2</v>
      </c>
      <c r="Q94" s="336">
        <f t="shared" si="141"/>
        <v>9.5713532225516748E-2</v>
      </c>
      <c r="R94" s="336">
        <f t="shared" si="141"/>
        <v>9.3225845566999935E-2</v>
      </c>
      <c r="S94" s="336">
        <f t="shared" si="141"/>
        <v>9.1565992026355014E-2</v>
      </c>
      <c r="T94" s="336">
        <f t="shared" si="141"/>
        <v>9.2045372513951326E-2</v>
      </c>
      <c r="U94" s="336">
        <f t="shared" si="141"/>
        <v>9.2462246502937842E-2</v>
      </c>
      <c r="V94" s="336">
        <f t="shared" si="141"/>
        <v>8.969034089012104E-2</v>
      </c>
      <c r="W94" s="336">
        <f t="shared" si="141"/>
        <v>8.5362770008488881E-2</v>
      </c>
      <c r="X94" s="336">
        <f t="shared" si="141"/>
        <v>8.8694050228598872E-2</v>
      </c>
      <c r="Y94" s="336">
        <f t="shared" si="141"/>
        <v>8.8214259380371862E-2</v>
      </c>
      <c r="Z94" s="336">
        <f t="shared" si="141"/>
        <v>8.7942369592960951E-2</v>
      </c>
      <c r="AA94" s="336">
        <f t="shared" si="141"/>
        <v>8.7324713386915415E-2</v>
      </c>
      <c r="AB94" s="336">
        <f t="shared" si="141"/>
        <v>8.6616554918692579E-2</v>
      </c>
      <c r="AC94" s="336">
        <f t="shared" si="141"/>
        <v>8.5948420130382716E-2</v>
      </c>
      <c r="AD94" s="336">
        <f t="shared" si="141"/>
        <v>8.5224544869916583E-2</v>
      </c>
      <c r="AE94" s="336">
        <f t="shared" ref="AE94:AL94" si="142">AE47/AE$49</f>
        <v>8.4426135292234444E-2</v>
      </c>
      <c r="AF94" s="336">
        <f t="shared" si="142"/>
        <v>8.3618823551188826E-2</v>
      </c>
      <c r="AG94" s="336">
        <f t="shared" si="142"/>
        <v>8.2907985465860076E-2</v>
      </c>
      <c r="AH94" s="336">
        <f t="shared" si="142"/>
        <v>8.2153009503012561E-2</v>
      </c>
      <c r="AI94" s="336">
        <f t="shared" si="142"/>
        <v>8.1372427295843305E-2</v>
      </c>
      <c r="AJ94" s="336">
        <f t="shared" si="142"/>
        <v>8.0594397656095995E-2</v>
      </c>
      <c r="AK94" s="336">
        <f t="shared" si="142"/>
        <v>7.9835967942379182E-2</v>
      </c>
      <c r="AL94" s="336">
        <f t="shared" si="142"/>
        <v>7.9077170236981714E-2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Dorset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Dorset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Dorset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Dorset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Dorset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Dorset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Dorset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Dorset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Dorset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Dorset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Dorset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Dorset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Dorset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6.8611463625433942</v>
      </c>
      <c r="Y4" s="11">
        <f>'Occ T1'!D8-'Occ T1'!C8</f>
        <v>1.2103758126729929</v>
      </c>
      <c r="Z4" s="11">
        <f>'Occ T1'!E8-'Occ T1'!D8</f>
        <v>1.7291625322788704</v>
      </c>
      <c r="AA4" s="11">
        <f>'Occ T1'!F8-'Occ T1'!E8</f>
        <v>5.6454615933809009</v>
      </c>
      <c r="AB4" s="11">
        <f>'Occ T1'!D8-'Occ T1'!B8</f>
        <v>8.071522175216387</v>
      </c>
      <c r="AC4" s="11">
        <f>'Occ T1'!F8-'Occ T1'!D8</f>
        <v>7.3746241256597713</v>
      </c>
    </row>
    <row r="5" spans="1:29" x14ac:dyDescent="0.2">
      <c r="W5" s="10" t="str">
        <f>name!E5</f>
        <v>Professional occupations</v>
      </c>
      <c r="X5" s="11">
        <f>'Occ T1'!C9-'Occ T1'!B9</f>
        <v>12.475892627437062</v>
      </c>
      <c r="Y5" s="11">
        <f>'Occ T1'!D9-'Occ T1'!C9</f>
        <v>2.8329690823434106</v>
      </c>
      <c r="Z5" s="11">
        <f>'Occ T1'!E9-'Occ T1'!D9</f>
        <v>8.0268937008968635</v>
      </c>
      <c r="AA5" s="11">
        <f>'Occ T1'!F9-'Occ T1'!E9</f>
        <v>12.498760126941576</v>
      </c>
      <c r="AB5" s="11">
        <f>'Occ T1'!D9-'Occ T1'!B9</f>
        <v>15.308861709780473</v>
      </c>
      <c r="AC5" s="11">
        <f>'Occ T1'!F9-'Occ T1'!D9</f>
        <v>20.52565382783844</v>
      </c>
    </row>
    <row r="6" spans="1:29" x14ac:dyDescent="0.2">
      <c r="W6" s="10" t="str">
        <f>name!E6</f>
        <v>Associate professional occupations</v>
      </c>
      <c r="X6" s="11">
        <f>'Occ T1'!C10-'Occ T1'!B10</f>
        <v>4.9340314534219942</v>
      </c>
      <c r="Y6" s="11">
        <f>'Occ T1'!D10-'Occ T1'!C10</f>
        <v>1.8160413456392277</v>
      </c>
      <c r="Z6" s="11">
        <f>'Occ T1'!E10-'Occ T1'!D10</f>
        <v>-0.3824480390729974</v>
      </c>
      <c r="AA6" s="11">
        <f>'Occ T1'!F10-'Occ T1'!E10</f>
        <v>4.6227664666317168</v>
      </c>
      <c r="AB6" s="11">
        <f>'Occ T1'!D10-'Occ T1'!B10</f>
        <v>6.7500727990612219</v>
      </c>
      <c r="AC6" s="11">
        <f>'Occ T1'!F10-'Occ T1'!D10</f>
        <v>4.2403184275587193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-0.45068796886192075</v>
      </c>
      <c r="Y7" s="11">
        <f>'Occ T1'!D11-'Occ T1'!C11</f>
        <v>1.2838157505942078</v>
      </c>
      <c r="Z7" s="11">
        <f>'Occ T1'!E11-'Occ T1'!D11</f>
        <v>-2.5070714927734272</v>
      </c>
      <c r="AA7" s="11">
        <f>'Occ T1'!F11-'Occ T1'!E11</f>
        <v>-2.870892592080672</v>
      </c>
      <c r="AB7" s="11">
        <f>'Occ T1'!D11-'Occ T1'!B11</f>
        <v>0.83312778173228708</v>
      </c>
      <c r="AC7" s="11">
        <f>'Occ T1'!F11-'Occ T1'!D11</f>
        <v>-5.3779640848540993</v>
      </c>
    </row>
    <row r="8" spans="1:29" x14ac:dyDescent="0.2">
      <c r="W8" s="10" t="str">
        <f>name!E8</f>
        <v>Skilled trades occupations</v>
      </c>
      <c r="X8" s="11">
        <f>'Occ T1'!C12-'Occ T1'!B12</f>
        <v>0.68425716502620304</v>
      </c>
      <c r="Y8" s="11">
        <f>'Occ T1'!D12-'Occ T1'!C12</f>
        <v>-4.3525333352408495</v>
      </c>
      <c r="Z8" s="11">
        <f>'Occ T1'!E12-'Occ T1'!D12</f>
        <v>1.442568773993969</v>
      </c>
      <c r="AA8" s="11">
        <f>'Occ T1'!F12-'Occ T1'!E12</f>
        <v>0.27632182129673311</v>
      </c>
      <c r="AB8" s="11">
        <f>'Occ T1'!D12-'Occ T1'!B12</f>
        <v>-3.6682761702146465</v>
      </c>
      <c r="AC8" s="11">
        <f>'Occ T1'!F12-'Occ T1'!D12</f>
        <v>1.7188905952907021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2.1140368209743414</v>
      </c>
      <c r="Y9" s="11">
        <f>'Occ T1'!D13-'Occ T1'!C13</f>
        <v>-2.5717364903314177</v>
      </c>
      <c r="Z9" s="11">
        <f>'Occ T1'!E13-'Occ T1'!D13</f>
        <v>3.4871090021817821</v>
      </c>
      <c r="AA9" s="11">
        <f>'Occ T1'!F13-'Occ T1'!E13</f>
        <v>4.1936396128326834</v>
      </c>
      <c r="AB9" s="11">
        <f>'Occ T1'!D13-'Occ T1'!B13</f>
        <v>-0.45769966935707629</v>
      </c>
      <c r="AC9" s="11">
        <f>'Occ T1'!F13-'Occ T1'!D13</f>
        <v>7.6807486150144655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-0.57930193623512594</v>
      </c>
      <c r="Y10" s="11">
        <f>'Occ T1'!D14-'Occ T1'!C14</f>
        <v>0.30542298952730107</v>
      </c>
      <c r="Z10" s="11">
        <f>'Occ T1'!E14-'Occ T1'!D14</f>
        <v>0.17728201229461149</v>
      </c>
      <c r="AA10" s="11">
        <f>'Occ T1'!F14-'Occ T1'!E14</f>
        <v>-0.25122224476095312</v>
      </c>
      <c r="AB10" s="11">
        <f>'Occ T1'!D14-'Occ T1'!B14</f>
        <v>-0.27387894670782487</v>
      </c>
      <c r="AC10" s="11">
        <f>'Occ T1'!F14-'Occ T1'!D14</f>
        <v>-7.3940232466341627E-2</v>
      </c>
    </row>
    <row r="11" spans="1:29" x14ac:dyDescent="0.2">
      <c r="W11" s="10" t="str">
        <f>name!E11</f>
        <v>Process, plant and machine operatives</v>
      </c>
      <c r="X11" s="11">
        <f>'Occ T1'!C15-'Occ T1'!B15</f>
        <v>0.23869434048907578</v>
      </c>
      <c r="Y11" s="11">
        <f>'Occ T1'!D15-'Occ T1'!C15</f>
        <v>-2.1766035993908517</v>
      </c>
      <c r="Z11" s="11">
        <f>'Occ T1'!E15-'Occ T1'!D15</f>
        <v>2.427478028168192</v>
      </c>
      <c r="AA11" s="11">
        <f>'Occ T1'!F15-'Occ T1'!E15</f>
        <v>0.42946596483622912</v>
      </c>
      <c r="AB11" s="11">
        <f>'Occ T1'!D15-'Occ T1'!B15</f>
        <v>-1.9379092589017759</v>
      </c>
      <c r="AC11" s="11">
        <f>'Occ T1'!F15-'Occ T1'!D15</f>
        <v>2.8569439930044211</v>
      </c>
    </row>
    <row r="12" spans="1:29" x14ac:dyDescent="0.2">
      <c r="W12" s="10" t="str">
        <f>name!E12</f>
        <v>Elementary occupations</v>
      </c>
      <c r="X12" s="11">
        <f>'Occ T1'!C16-'Occ T1'!B16</f>
        <v>0.40193113520508206</v>
      </c>
      <c r="Y12" s="11">
        <f>'Occ T1'!D16-'Occ T1'!C16</f>
        <v>-2.6877515558140246</v>
      </c>
      <c r="Z12" s="11">
        <f>'Occ T1'!E16-'Occ T1'!D16</f>
        <v>1.2900254820319574</v>
      </c>
      <c r="AA12" s="11">
        <f>'Occ T1'!F16-'Occ T1'!E16</f>
        <v>-1.2463007490779745</v>
      </c>
      <c r="AB12" s="11">
        <f>'Occ T1'!D16-'Occ T1'!B16</f>
        <v>-2.2858204206089425</v>
      </c>
      <c r="AC12" s="11">
        <f>'Occ T1'!F16-'Occ T1'!D16</f>
        <v>4.3724732953982937E-2</v>
      </c>
    </row>
    <row r="14" spans="1:29" x14ac:dyDescent="0.2">
      <c r="W14" s="10" t="str">
        <f>name!E3</f>
        <v>All occupations</v>
      </c>
      <c r="X14" s="11">
        <f>'Occ T1'!C18-'Occ T1'!B18</f>
        <v>26.680000000000064</v>
      </c>
      <c r="Y14" s="11">
        <f>'Occ T1'!D18-'Occ T1'!C18</f>
        <v>-4.3399999999999181</v>
      </c>
      <c r="Z14" s="11">
        <f>'Occ T1'!E18-'Occ T1'!D18</f>
        <v>15.690999999999747</v>
      </c>
      <c r="AA14" s="11">
        <f>'Occ T1'!F18-'Occ T1'!E18</f>
        <v>23.298000000000286</v>
      </c>
      <c r="AB14" s="11">
        <f>'Occ T1'!D18-'Occ T1'!B18</f>
        <v>22.340000000000146</v>
      </c>
      <c r="AC14" s="11">
        <f>'Occ T1'!F18-'Occ T1'!D18</f>
        <v>38.989000000000033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Dorset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7.3746241256597713</v>
      </c>
      <c r="O3" s="11">
        <f>'Occ T1'!AB64</f>
        <v>3.5822444059008021</v>
      </c>
      <c r="P3" s="11">
        <f>'Occ T1'!Q64</f>
        <v>3.7923797197590794</v>
      </c>
    </row>
    <row r="4" spans="1:16" x14ac:dyDescent="0.2">
      <c r="M4" s="10" t="str">
        <f>name!E5</f>
        <v>Professional occupations</v>
      </c>
      <c r="N4" s="11">
        <f>'Occ T1'!F65</f>
        <v>20.52565382783844</v>
      </c>
      <c r="O4" s="11">
        <f>'Occ T1'!AB65</f>
        <v>11.543274738115045</v>
      </c>
      <c r="P4" s="11">
        <f>'Occ T1'!Q65</f>
        <v>8.9823790897232882</v>
      </c>
    </row>
    <row r="5" spans="1:16" x14ac:dyDescent="0.2">
      <c r="M5" s="10" t="str">
        <f>name!E6</f>
        <v>Associate professional occupations</v>
      </c>
      <c r="N5" s="11">
        <f>'Occ T1'!F66</f>
        <v>4.2403184275587193</v>
      </c>
      <c r="O5" s="11">
        <f>'Occ T1'!AB66</f>
        <v>4.6553546644012229</v>
      </c>
      <c r="P5" s="11">
        <f>'Occ T1'!Q66</f>
        <v>-0.41503623684251068</v>
      </c>
    </row>
    <row r="6" spans="1:16" x14ac:dyDescent="0.2">
      <c r="M6" s="10" t="str">
        <f>name!E7</f>
        <v>Administrative and secretarial occupations</v>
      </c>
      <c r="N6" s="11">
        <f>'Occ T1'!F67</f>
        <v>-5.3779640848540993</v>
      </c>
      <c r="O6" s="11">
        <f>'Occ T1'!AB67</f>
        <v>-5.5909648065528508</v>
      </c>
      <c r="P6" s="11">
        <f>'Occ T1'!Q67</f>
        <v>0.21300072169876572</v>
      </c>
    </row>
    <row r="7" spans="1:16" x14ac:dyDescent="0.2">
      <c r="M7" s="10" t="str">
        <f>name!E8</f>
        <v>Skilled trades occupations</v>
      </c>
      <c r="N7" s="11">
        <f>'Occ T1'!F68</f>
        <v>1.7188905952907021</v>
      </c>
      <c r="O7" s="11">
        <f>'Occ T1'!AB68</f>
        <v>1.2621411708426775</v>
      </c>
      <c r="P7" s="11">
        <f>'Occ T1'!Q68</f>
        <v>0.45674942444804145</v>
      </c>
    </row>
    <row r="8" spans="1:16" x14ac:dyDescent="0.2">
      <c r="M8" s="10" t="str">
        <f>name!E9</f>
        <v>Caring, leisure and other service occupations</v>
      </c>
      <c r="N8" s="11">
        <f>'Occ T1'!F69</f>
        <v>7.6807486150144655</v>
      </c>
      <c r="O8" s="11">
        <f>'Occ T1'!AB69</f>
        <v>5.6964623517420065</v>
      </c>
      <c r="P8" s="11">
        <f>'Occ T1'!Q69</f>
        <v>1.9842862632725096</v>
      </c>
    </row>
    <row r="9" spans="1:16" x14ac:dyDescent="0.2">
      <c r="M9" s="10" t="str">
        <f>name!E10</f>
        <v>Sales and customer service occupations</v>
      </c>
      <c r="N9" s="11">
        <f>'Occ T1'!F70</f>
        <v>-7.3940232466341627E-2</v>
      </c>
      <c r="O9" s="11">
        <f>'Occ T1'!AB70</f>
        <v>-0.86077190272117576</v>
      </c>
      <c r="P9" s="11">
        <f>'Occ T1'!Q70</f>
        <v>0.78683167025480394</v>
      </c>
    </row>
    <row r="10" spans="1:16" x14ac:dyDescent="0.2">
      <c r="M10" s="10" t="str">
        <f>name!E11</f>
        <v>Process, plant and machine operatives</v>
      </c>
      <c r="N10" s="11">
        <f>'Occ T1'!F71</f>
        <v>2.8569439930044211</v>
      </c>
      <c r="O10" s="11">
        <f>'Occ T1'!AB71</f>
        <v>1.3529629679722524</v>
      </c>
      <c r="P10" s="11">
        <f>'Occ T1'!Q71</f>
        <v>1.5039810250321626</v>
      </c>
    </row>
    <row r="11" spans="1:16" x14ac:dyDescent="0.2">
      <c r="M11" s="10" t="str">
        <f>name!E12</f>
        <v>Elementary occupations</v>
      </c>
      <c r="N11" s="11">
        <f>'Occ T1'!F72</f>
        <v>4.3724732953982937E-2</v>
      </c>
      <c r="O11" s="11">
        <f>'Occ T1'!AB72</f>
        <v>-3.4672115887335764E-2</v>
      </c>
      <c r="P11" s="11">
        <f>'Occ T1'!Q72</f>
        <v>7.8396848841322253E-2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38.989000000000033</v>
      </c>
      <c r="O13" s="11">
        <f>'Occ T1'!AB74</f>
        <v>21.606031473812635</v>
      </c>
      <c r="P13" s="11">
        <f>'Occ T1'!Q74</f>
        <v>17.382968526187426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Dorset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1.6130989136159695</v>
      </c>
      <c r="O3" s="11">
        <f>'Occ T5'!H44</f>
        <v>1.7032996597391037</v>
      </c>
      <c r="P3" s="11">
        <f>'Occ T5'!G44</f>
        <v>4.0582255523047763</v>
      </c>
    </row>
    <row r="4" spans="1:16" x14ac:dyDescent="0.2">
      <c r="M4" s="10" t="str">
        <f>name!E5</f>
        <v>Professional occupations</v>
      </c>
      <c r="N4" s="11">
        <f>'Occ T5'!I45</f>
        <v>0.32929806456226274</v>
      </c>
      <c r="O4" s="11">
        <f>'Occ T5'!H45</f>
        <v>5.9979117062684857</v>
      </c>
      <c r="P4" s="11">
        <f>'Occ T5'!G45</f>
        <v>14.198444057007556</v>
      </c>
    </row>
    <row r="5" spans="1:16" x14ac:dyDescent="0.2">
      <c r="M5" s="10" t="str">
        <f>name!E6</f>
        <v>Associate professional occupations</v>
      </c>
      <c r="N5" s="11">
        <f>'Occ T5'!I46</f>
        <v>1.272898052217931</v>
      </c>
      <c r="O5" s="11">
        <f>'Occ T5'!H46</f>
        <v>1.5996762542449776</v>
      </c>
      <c r="P5" s="11">
        <f>'Occ T5'!G46</f>
        <v>1.3677441210957966</v>
      </c>
    </row>
    <row r="6" spans="1:16" x14ac:dyDescent="0.2">
      <c r="M6" s="10" t="str">
        <f>name!E7</f>
        <v>Administrative and secretarial occupations</v>
      </c>
      <c r="N6" s="11">
        <f>'Occ T5'!I47</f>
        <v>0.57667262654887086</v>
      </c>
      <c r="O6" s="11">
        <f>'Occ T5'!H47</f>
        <v>-2.6182700163366857</v>
      </c>
      <c r="P6" s="11">
        <f>'Occ T5'!G47</f>
        <v>-3.3363666950662427</v>
      </c>
    </row>
    <row r="7" spans="1:16" x14ac:dyDescent="0.2">
      <c r="M7" s="10" t="str">
        <f>name!E8</f>
        <v>Skilled trades occupations</v>
      </c>
      <c r="N7" s="11">
        <f>'Occ T5'!I48</f>
        <v>2.5485862065838898</v>
      </c>
      <c r="O7" s="11">
        <f>'Occ T5'!H48</f>
        <v>0.69761628720328384</v>
      </c>
      <c r="P7" s="11">
        <f>'Occ T5'!G48</f>
        <v>-1.5273118984964817</v>
      </c>
    </row>
    <row r="8" spans="1:16" x14ac:dyDescent="0.2">
      <c r="M8" s="10" t="str">
        <f>name!E9</f>
        <v>Caring, leisure and other service occupations</v>
      </c>
      <c r="N8" s="11">
        <f>'Occ T5'!I49</f>
        <v>1.5207988871888398</v>
      </c>
      <c r="O8" s="11">
        <f>'Occ T5'!H49</f>
        <v>2.3236169175533981</v>
      </c>
      <c r="P8" s="11">
        <f>'Occ T5'!G49</f>
        <v>3.8363328102722445</v>
      </c>
    </row>
    <row r="9" spans="1:16" x14ac:dyDescent="0.2">
      <c r="M9" s="10" t="str">
        <f>name!E10</f>
        <v>Sales and customer service occupations</v>
      </c>
      <c r="N9" s="11">
        <f>'Occ T5'!I50</f>
        <v>-0.31394636944678722</v>
      </c>
      <c r="O9" s="11">
        <f>'Occ T5'!H50</f>
        <v>0.39964233562341533</v>
      </c>
      <c r="P9" s="11">
        <f>'Occ T5'!G50</f>
        <v>-0.15963619864298551</v>
      </c>
    </row>
    <row r="10" spans="1:16" x14ac:dyDescent="0.2">
      <c r="M10" s="10" t="str">
        <f>name!E11</f>
        <v>Process, plant and machine operatives</v>
      </c>
      <c r="N10" s="11">
        <f>'Occ T5'!I51</f>
        <v>0.78235928237259067</v>
      </c>
      <c r="O10" s="11">
        <f>'Occ T5'!H51</f>
        <v>1.4182068113073396</v>
      </c>
      <c r="P10" s="11">
        <f>'Occ T5'!G51</f>
        <v>0.65637789932449842</v>
      </c>
    </row>
    <row r="11" spans="1:16" x14ac:dyDescent="0.2">
      <c r="M11" s="10" t="str">
        <f>name!E12</f>
        <v>Elementary occupations</v>
      </c>
      <c r="N11" s="11">
        <f>'Occ T5'!I52</f>
        <v>1.6670875220033161</v>
      </c>
      <c r="O11" s="11">
        <f>'Occ T5'!H52</f>
        <v>-1.8835081895343606</v>
      </c>
      <c r="P11" s="11">
        <f>'Occ T5'!G52</f>
        <v>0.26014540048499235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9.9968531856468843</v>
      </c>
      <c r="O13" s="11">
        <f>'Occ T5'!H54</f>
        <v>9.6381917660689851</v>
      </c>
      <c r="P13" s="11">
        <f>'Occ T5'!G54</f>
        <v>19.353955048284149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0.33261166167238709</v>
      </c>
      <c r="O18" s="11">
        <f>'Occ T5'!AN44</f>
        <v>0.86457718457555544</v>
      </c>
      <c r="P18" s="11">
        <f>'Occ T5'!AM44</f>
        <v>2.385055559652832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0.63593727534321154</v>
      </c>
      <c r="O19" s="11">
        <f>'Occ T5'!AN45</f>
        <v>4.254922393461591</v>
      </c>
      <c r="P19" s="11">
        <f>'Occ T5'!AM45</f>
        <v>6.6524150693102548</v>
      </c>
    </row>
    <row r="20" spans="13:16" x14ac:dyDescent="0.2">
      <c r="M20" s="10" t="str">
        <f t="shared" si="0"/>
        <v>Associate professional occupations</v>
      </c>
      <c r="N20" s="11">
        <f>'Occ T5'!AO46</f>
        <v>0.84900067171385718</v>
      </c>
      <c r="O20" s="11">
        <f>'Occ T5'!AN46</f>
        <v>1.6654588996333271</v>
      </c>
      <c r="P20" s="11">
        <f>'Occ T5'!AM46</f>
        <v>2.1408950930540129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0.40172038943714528</v>
      </c>
      <c r="O21" s="11">
        <f>'Occ T5'!AN47</f>
        <v>-2.3615265482616081</v>
      </c>
      <c r="P21" s="11">
        <f>'Occ T5'!AM47</f>
        <v>-3.6311586477283733</v>
      </c>
    </row>
    <row r="22" spans="13:16" x14ac:dyDescent="0.2">
      <c r="M22" s="10" t="str">
        <f t="shared" si="0"/>
        <v>Skilled trades occupations</v>
      </c>
      <c r="N22" s="11">
        <f>'Occ T5'!AO48</f>
        <v>0.312634727290237</v>
      </c>
      <c r="O22" s="11">
        <f>'Occ T5'!AN48</f>
        <v>0.25567096793122279</v>
      </c>
      <c r="P22" s="11">
        <f>'Occ T5'!AM48</f>
        <v>0.69383547562122105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1.02617587523818</v>
      </c>
      <c r="O23" s="11">
        <f>'Occ T5'!AN49</f>
        <v>1.7929304100466723</v>
      </c>
      <c r="P23" s="11">
        <f>'Occ T5'!AM49</f>
        <v>2.8773560664571232</v>
      </c>
    </row>
    <row r="24" spans="13:16" x14ac:dyDescent="0.2">
      <c r="M24" s="10" t="str">
        <f t="shared" si="0"/>
        <v>Sales and customer service occupations</v>
      </c>
      <c r="N24" s="11">
        <f>'Occ T5'!AO50</f>
        <v>-0.17478659785871076</v>
      </c>
      <c r="O24" s="11">
        <f>'Occ T5'!AN50</f>
        <v>-7.508063518080732E-2</v>
      </c>
      <c r="P24" s="11">
        <f>'Occ T5'!AM50</f>
        <v>-0.61090466968164936</v>
      </c>
    </row>
    <row r="25" spans="13:16" x14ac:dyDescent="0.2">
      <c r="M25" s="10" t="str">
        <f t="shared" si="0"/>
        <v>Process, plant and machine operatives</v>
      </c>
      <c r="N25" s="11">
        <f>'Occ T5'!AO51</f>
        <v>0.28879739183448838</v>
      </c>
      <c r="O25" s="11">
        <f>'Occ T5'!AN51</f>
        <v>0.7791660239821574</v>
      </c>
      <c r="P25" s="11">
        <f>'Occ T5'!AM51</f>
        <v>0.28499955215560524</v>
      </c>
    </row>
    <row r="26" spans="13:16" x14ac:dyDescent="0.2">
      <c r="M26" s="10" t="str">
        <f t="shared" si="0"/>
        <v>Elementary occupations</v>
      </c>
      <c r="N26" s="11">
        <f>'Occ T5'!AO52</f>
        <v>0.88454742564205691</v>
      </c>
      <c r="O26" s="11">
        <f>'Occ T5'!AN52</f>
        <v>-1.9895602469974936</v>
      </c>
      <c r="P26" s="11">
        <f>'Occ T5'!AM52</f>
        <v>1.0703407054680962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4.5566388203128518</v>
      </c>
      <c r="O28" s="11">
        <f>'Occ T5'!AN54</f>
        <v>5.1865584491906276</v>
      </c>
      <c r="P28" s="11">
        <f>'Occ T5'!AM54</f>
        <v>11.862834204309124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1.2804872519435904</v>
      </c>
      <c r="O33" s="11">
        <f>'Occ T5'!X44</f>
        <v>0.83872247516354959</v>
      </c>
      <c r="P33" s="11">
        <f>'Occ T5'!W44</f>
        <v>1.6731699926519497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-0.30663921078094702</v>
      </c>
      <c r="O34" s="11">
        <f>'Occ T5'!X45</f>
        <v>1.7429893128068938</v>
      </c>
      <c r="P34" s="11">
        <f>'Occ T5'!W45</f>
        <v>7.546028987697305</v>
      </c>
    </row>
    <row r="35" spans="1:16" x14ac:dyDescent="0.2">
      <c r="M35" s="10" t="str">
        <f t="shared" si="1"/>
        <v>Associate professional occupations</v>
      </c>
      <c r="N35" s="11">
        <f>'Occ T5'!Y46</f>
        <v>0.423897380504072</v>
      </c>
      <c r="O35" s="11">
        <f>'Occ T5'!X46</f>
        <v>-6.5782645388348548E-2</v>
      </c>
      <c r="P35" s="11">
        <f>'Occ T5'!W46</f>
        <v>-0.77315097195821991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0.17495223711172447</v>
      </c>
      <c r="O36" s="11">
        <f>'Occ T5'!X47</f>
        <v>-0.25674346807507176</v>
      </c>
      <c r="P36" s="11">
        <f>'Occ T5'!W47</f>
        <v>0.29479195266212699</v>
      </c>
    </row>
    <row r="37" spans="1:16" x14ac:dyDescent="0.2">
      <c r="M37" s="10" t="str">
        <f t="shared" si="1"/>
        <v>Skilled trades occupations</v>
      </c>
      <c r="N37" s="11">
        <f>'Occ T5'!Y48</f>
        <v>2.2359514792936608</v>
      </c>
      <c r="O37" s="11">
        <f>'Occ T5'!X48</f>
        <v>0.4419453192720626</v>
      </c>
      <c r="P37" s="11">
        <f>'Occ T5'!W48</f>
        <v>-2.2211473741177059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0.49462301195066116</v>
      </c>
      <c r="O38" s="11">
        <f>'Occ T5'!X49</f>
        <v>0.53068650750671909</v>
      </c>
      <c r="P38" s="11">
        <f>'Occ T5'!W49</f>
        <v>0.95897674381512665</v>
      </c>
    </row>
    <row r="39" spans="1:16" x14ac:dyDescent="0.2">
      <c r="M39" s="10" t="str">
        <f t="shared" si="1"/>
        <v>Sales and customer service occupations</v>
      </c>
      <c r="N39" s="11">
        <f>'Occ T5'!Y50</f>
        <v>-0.13915977158807613</v>
      </c>
      <c r="O39" s="11">
        <f>'Occ T5'!X50</f>
        <v>0.47472297080423065</v>
      </c>
      <c r="P39" s="11">
        <f>'Occ T5'!W50</f>
        <v>0.45126847103866385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Dorset</v>
      </c>
      <c r="M40" s="10" t="str">
        <f t="shared" si="1"/>
        <v>Process, plant and machine operatives</v>
      </c>
      <c r="N40" s="11">
        <f>'Occ T5'!Y51</f>
        <v>0.49356189053810562</v>
      </c>
      <c r="O40" s="11">
        <f>'Occ T5'!X51</f>
        <v>0.6390407873251851</v>
      </c>
      <c r="P40" s="11">
        <f>'Occ T5'!W51</f>
        <v>0.37137834716888385</v>
      </c>
    </row>
    <row r="41" spans="1:16" x14ac:dyDescent="0.2">
      <c r="M41" s="10" t="str">
        <f t="shared" si="1"/>
        <v>Elementary occupations</v>
      </c>
      <c r="N41" s="11">
        <f>'Occ T5'!Y52</f>
        <v>0.78254009636126209</v>
      </c>
      <c r="O41" s="11">
        <f>'Occ T5'!X52</f>
        <v>0.10605205746313651</v>
      </c>
      <c r="P41" s="11">
        <f>'Occ T5'!W52</f>
        <v>-0.81019530498308256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5.4402143653340573</v>
      </c>
      <c r="O43" s="11">
        <f>'Occ T5'!X54</f>
        <v>4.4516333168783575</v>
      </c>
      <c r="P43" s="11">
        <f>'Occ T5'!W54</f>
        <v>7.4911208439750396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Dorset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Dorset, Dorset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4.9051365859860159</v>
      </c>
      <c r="C5" s="11">
        <f>HLOOKUP(C$3,'Qual F1'!$M$4:$BW$14,11,FALSE)</f>
        <v>6.578561204223317</v>
      </c>
      <c r="D5" s="11">
        <f>HLOOKUP(D$3,'Qual F1'!$M$4:$BW$14,11,FALSE)</f>
        <v>6.4476222159681775</v>
      </c>
      <c r="E5" s="11">
        <f>HLOOKUP(E$3,'Qual F1'!$M$4:$BW$14,11,FALSE)</f>
        <v>8.4398418889310154</v>
      </c>
      <c r="F5" s="11">
        <f>HLOOKUP(F$3,'Qual F1'!$M$4:$BW$14,11,FALSE)</f>
        <v>12.433209938147845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32.955729304934025</v>
      </c>
      <c r="C6" s="11">
        <f>HLOOKUP(C$3,'Qual F1'!$M$4:$BW$14,10,FALSE)</f>
        <v>44.386371903668348</v>
      </c>
      <c r="D6" s="11">
        <f>HLOOKUP(D$3,'Qual F1'!$M$4:$BW$14,10,FALSE)</f>
        <v>45.268698281440834</v>
      </c>
      <c r="E6" s="11">
        <f>HLOOKUP(E$3,'Qual F1'!$M$4:$BW$14,10,FALSE)</f>
        <v>58.74355090176838</v>
      </c>
      <c r="F6" s="11">
        <f>HLOOKUP(F$3,'Qual F1'!$M$4:$BW$14,10,FALSE)</f>
        <v>86.897506272215622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70.608524473567812</v>
      </c>
      <c r="C7" s="11">
        <f>HLOOKUP(C$3,'Qual F1'!$M$4:$BW$14,9,FALSE)</f>
        <v>74.870391845580897</v>
      </c>
      <c r="D7" s="11">
        <f>HLOOKUP(D$3,'Qual F1'!$M$4:$BW$14,9,FALSE)</f>
        <v>78.763706331327327</v>
      </c>
      <c r="E7" s="11">
        <f>HLOOKUP(E$3,'Qual F1'!$M$4:$BW$14,9,FALSE)</f>
        <v>87.913110382128778</v>
      </c>
      <c r="F7" s="11">
        <f>HLOOKUP(F$3,'Qual F1'!$M$4:$BW$14,9,FALSE)</f>
        <v>99.391763660028559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22.514232571981477</v>
      </c>
      <c r="C8" s="11">
        <f>HLOOKUP(C$3,'Qual F1'!$M$4:$BW$14,8,FALSE)</f>
        <v>21.008326603647653</v>
      </c>
      <c r="D8" s="11">
        <f>HLOOKUP(D$3,'Qual F1'!$M$4:$BW$14,8,FALSE)</f>
        <v>22.085014756147945</v>
      </c>
      <c r="E8" s="11">
        <f>HLOOKUP(E$3,'Qual F1'!$M$4:$BW$14,8,FALSE)</f>
        <v>23.017040115073868</v>
      </c>
      <c r="F8" s="11">
        <f>HLOOKUP(F$3,'Qual F1'!$M$4:$BW$14,8,FALSE)</f>
        <v>25.302343090143872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20.356142697396557</v>
      </c>
      <c r="C9" s="11">
        <f>HLOOKUP(C$3,'Qual F1'!$M$4:$BW$14,7,FALSE)</f>
        <v>20.71664687381265</v>
      </c>
      <c r="D9" s="11">
        <f>HLOOKUP(D$3,'Qual F1'!$M$4:$BW$14,7,FALSE)</f>
        <v>21.804077830462987</v>
      </c>
      <c r="E9" s="11">
        <f>HLOOKUP(E$3,'Qual F1'!$M$4:$BW$14,7,FALSE)</f>
        <v>23.930702613234551</v>
      </c>
      <c r="F9" s="11">
        <f>HLOOKUP(F$3,'Qual F1'!$M$4:$BW$14,7,FALSE)</f>
        <v>27.152597710085701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85.319574958039198</v>
      </c>
      <c r="C10" s="11">
        <f>HLOOKUP(C$3,'Qual F1'!$M$4:$BW$14,6,FALSE)</f>
        <v>92.014908477826779</v>
      </c>
      <c r="D10" s="11">
        <f>HLOOKUP(D$3,'Qual F1'!$M$4:$BW$14,6,FALSE)</f>
        <v>87.669648909751515</v>
      </c>
      <c r="E10" s="11">
        <f>HLOOKUP(E$3,'Qual F1'!$M$4:$BW$14,6,FALSE)</f>
        <v>90.374064132677617</v>
      </c>
      <c r="F10" s="11">
        <f>HLOOKUP(F$3,'Qual F1'!$M$4:$BW$14,6,FALSE)</f>
        <v>94.078490654732917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82.549295002506071</v>
      </c>
      <c r="C11" s="11">
        <f>HLOOKUP(C$3,'Qual F1'!$M$4:$BW$14,5,FALSE)</f>
        <v>79.477337666061146</v>
      </c>
      <c r="D11" s="11">
        <f>HLOOKUP(D$3,'Qual F1'!$M$4:$BW$14,5,FALSE)</f>
        <v>75.159084818828688</v>
      </c>
      <c r="E11" s="11">
        <f>HLOOKUP(E$3,'Qual F1'!$M$4:$BW$14,5,FALSE)</f>
        <v>68.657786687450482</v>
      </c>
      <c r="F11" s="11">
        <f>HLOOKUP(F$3,'Qual F1'!$M$4:$BW$14,5,FALSE)</f>
        <v>54.081515253742396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46.025436259197228</v>
      </c>
      <c r="C12" s="11">
        <f>HLOOKUP(C$3,'Qual F1'!$M$4:$BW$14,4,FALSE)</f>
        <v>53.767766538395819</v>
      </c>
      <c r="D12" s="11">
        <f>HLOOKUP(D$3,'Qual F1'!$M$4:$BW$14,4,FALSE)</f>
        <v>48.860036424462947</v>
      </c>
      <c r="E12" s="11">
        <f>HLOOKUP(E$3,'Qual F1'!$M$4:$BW$14,4,FALSE)</f>
        <v>44.100068352899285</v>
      </c>
      <c r="F12" s="11">
        <f>HLOOKUP(F$3,'Qual F1'!$M$4:$BW$14,4,FALSE)</f>
        <v>31.642711921842469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12.122928146391121</v>
      </c>
      <c r="C13" s="11">
        <f>HLOOKUP(C$3,'Qual F1'!$M$4:$BW$14,3,FALSE)</f>
        <v>11.216688886783054</v>
      </c>
      <c r="D13" s="11">
        <f>HLOOKUP(D$3,'Qual F1'!$M$4:$BW$14,3,FALSE)</f>
        <v>13.639110431609287</v>
      </c>
      <c r="E13" s="11">
        <f>HLOOKUP(E$3,'Qual F1'!$M$4:$BW$14,3,FALSE)</f>
        <v>10.211834925835916</v>
      </c>
      <c r="F13" s="11">
        <f>HLOOKUP(F$3,'Qual F1'!$M$4:$BW$14,3,FALSE)</f>
        <v>7.7058614990605854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377.35699999999952</v>
      </c>
      <c r="C15" s="11">
        <f t="shared" ref="C15:F15" si="0">SUM(C5:C13)</f>
        <v>404.03699999999964</v>
      </c>
      <c r="D15" s="11">
        <f t="shared" si="0"/>
        <v>399.69699999999978</v>
      </c>
      <c r="E15" s="11">
        <f t="shared" si="0"/>
        <v>415.38799999999992</v>
      </c>
      <c r="F15" s="11">
        <f t="shared" si="0"/>
        <v>438.68599999999998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1.2998663297582984</v>
      </c>
      <c r="C19" s="18">
        <f t="shared" si="1"/>
        <v>1.6282076156944345</v>
      </c>
      <c r="D19" s="18">
        <f t="shared" si="1"/>
        <v>1.6131274980718349</v>
      </c>
      <c r="E19" s="18">
        <f t="shared" si="1"/>
        <v>2.0317972326911264</v>
      </c>
      <c r="F19" s="18">
        <f t="shared" si="1"/>
        <v>2.8341934636956378</v>
      </c>
      <c r="G19" s="11"/>
    </row>
    <row r="20" spans="1:7" x14ac:dyDescent="0.2">
      <c r="A20" t="str">
        <f>$A6</f>
        <v>RQF7 Other higher degree</v>
      </c>
      <c r="B20" s="18">
        <f t="shared" si="1"/>
        <v>8.7333027623534392</v>
      </c>
      <c r="C20" s="18">
        <f t="shared" si="1"/>
        <v>10.985719600845563</v>
      </c>
      <c r="D20" s="18">
        <f t="shared" si="1"/>
        <v>11.325753828885595</v>
      </c>
      <c r="E20" s="18">
        <f t="shared" si="1"/>
        <v>14.14185072793831</v>
      </c>
      <c r="F20" s="18">
        <f t="shared" si="1"/>
        <v>19.808588893243829</v>
      </c>
      <c r="G20" s="11"/>
    </row>
    <row r="21" spans="1:7" x14ac:dyDescent="0.2">
      <c r="A21" t="str">
        <f>$A7</f>
        <v>RQF6 First degree</v>
      </c>
      <c r="B21" s="18">
        <f t="shared" si="1"/>
        <v>18.71133289526043</v>
      </c>
      <c r="C21" s="18">
        <f t="shared" si="1"/>
        <v>18.530578101901799</v>
      </c>
      <c r="D21" s="18">
        <f t="shared" si="1"/>
        <v>19.70585376706039</v>
      </c>
      <c r="E21" s="18">
        <f t="shared" si="1"/>
        <v>21.1640948660358</v>
      </c>
      <c r="F21" s="18">
        <f t="shared" si="1"/>
        <v>22.656698335490205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5.9662951984411325</v>
      </c>
      <c r="C22" s="18">
        <f t="shared" si="3"/>
        <v>5.1996046410718995</v>
      </c>
      <c r="D22" s="18">
        <f t="shared" si="3"/>
        <v>5.5254392092379874</v>
      </c>
      <c r="E22" s="18">
        <f t="shared" si="3"/>
        <v>5.5410941373062945</v>
      </c>
      <c r="F22" s="18">
        <f t="shared" si="3"/>
        <v>5.7677571406755339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5.3943991226866297</v>
      </c>
      <c r="C23" s="18">
        <f t="shared" si="4"/>
        <v>5.1274132997256849</v>
      </c>
      <c r="D23" s="18">
        <f t="shared" si="4"/>
        <v>5.455151735055054</v>
      </c>
      <c r="E23" s="18">
        <f t="shared" si="4"/>
        <v>5.7610481316828013</v>
      </c>
      <c r="F23" s="18">
        <f t="shared" si="4"/>
        <v>6.1895291187969761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22.609776672498271</v>
      </c>
      <c r="C24" s="18">
        <f t="shared" si="5"/>
        <v>22.773881718215623</v>
      </c>
      <c r="D24" s="18">
        <f t="shared" si="5"/>
        <v>21.9340272530821</v>
      </c>
      <c r="E24" s="18">
        <f t="shared" si="5"/>
        <v>21.756541867525694</v>
      </c>
      <c r="F24" s="18">
        <f t="shared" si="5"/>
        <v>21.445519267706953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21.875649584479994</v>
      </c>
      <c r="C25" s="18">
        <f t="shared" si="6"/>
        <v>19.670806798897434</v>
      </c>
      <c r="D25" s="18">
        <f t="shared" si="6"/>
        <v>18.804015246256224</v>
      </c>
      <c r="E25" s="18">
        <f t="shared" si="6"/>
        <v>16.528591747342364</v>
      </c>
      <c r="F25" s="18">
        <f t="shared" si="6"/>
        <v>12.328069565416357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12.196788786002987</v>
      </c>
      <c r="C26" s="18">
        <f>C12/C$15*100</f>
        <v>13.307634335072249</v>
      </c>
      <c r="D26" s="18">
        <f t="shared" si="7"/>
        <v>12.224268989875574</v>
      </c>
      <c r="E26" s="18">
        <f t="shared" si="7"/>
        <v>10.616596616392215</v>
      </c>
      <c r="F26" s="18">
        <f t="shared" si="7"/>
        <v>7.2130662756145565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3.2125886485188131</v>
      </c>
      <c r="C27" s="18">
        <f>C13/C$15*100</f>
        <v>2.7761538885753194</v>
      </c>
      <c r="D27" s="18">
        <f t="shared" si="8"/>
        <v>3.4123624724752237</v>
      </c>
      <c r="E27" s="18">
        <f t="shared" si="8"/>
        <v>2.4583846730853849</v>
      </c>
      <c r="F27" s="18">
        <f t="shared" si="8"/>
        <v>1.756577939359949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7.614292208700757</v>
      </c>
      <c r="C33" s="18">
        <f t="shared" si="9"/>
        <v>-1.9903894512842579</v>
      </c>
      <c r="D33" s="18">
        <f t="shared" si="9"/>
        <v>5.5326747395707976</v>
      </c>
      <c r="E33" s="18">
        <f t="shared" si="9"/>
        <v>3.950096209240872</v>
      </c>
      <c r="F33" s="18">
        <f>IF(F$3-D$3 &lt;&gt; 0,(EXP(LN(F5/D5)/(F$3-D$3))-1)*100,0)</f>
        <v>4.4749677105812014</v>
      </c>
    </row>
    <row r="34" spans="1:6" x14ac:dyDescent="0.2">
      <c r="A34" t="str">
        <f>$A20</f>
        <v>RQF7 Other higher degree</v>
      </c>
      <c r="B34" s="18">
        <f t="shared" si="9"/>
        <v>7.7282686569939196</v>
      </c>
      <c r="C34" s="18">
        <f t="shared" si="9"/>
        <v>1.9878317148502189</v>
      </c>
      <c r="D34" s="18">
        <f t="shared" si="9"/>
        <v>5.3494900507856213</v>
      </c>
      <c r="E34" s="18">
        <f t="shared" si="9"/>
        <v>3.993144844318941</v>
      </c>
      <c r="F34" s="18">
        <f t="shared" ref="F34:F43" si="10">IF(F$3-D$3 &lt;&gt; 0,(EXP(LN(F6/D6)/(F$3-D$3))-1)*100,0)</f>
        <v>4.4433084415340662</v>
      </c>
    </row>
    <row r="35" spans="1:6" x14ac:dyDescent="0.2">
      <c r="A35" t="str">
        <f>$A21</f>
        <v>RQF6 First degree</v>
      </c>
      <c r="B35" s="18">
        <f t="shared" si="9"/>
        <v>1.4759772723495601</v>
      </c>
      <c r="C35" s="18">
        <f t="shared" si="9"/>
        <v>5.2000722712608916</v>
      </c>
      <c r="D35" s="18">
        <f t="shared" si="9"/>
        <v>2.2222651528560622</v>
      </c>
      <c r="E35" s="18">
        <f t="shared" si="9"/>
        <v>1.2347640846425589</v>
      </c>
      <c r="F35" s="18">
        <f t="shared" si="10"/>
        <v>1.5628665763814942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-1.7158291680545834</v>
      </c>
      <c r="C36" s="18">
        <f t="shared" ref="C36:E36" si="12">IF(D$3-C$3 &lt;&gt; 0,(EXP(LN(D8/C8)/(D$3-C$3))-1)*100,0)</f>
        <v>5.1250543311400554</v>
      </c>
      <c r="D36" s="18">
        <f t="shared" si="12"/>
        <v>0.8301367437133722</v>
      </c>
      <c r="E36" s="18">
        <f t="shared" si="12"/>
        <v>0.95111651126460472</v>
      </c>
      <c r="F36" s="18">
        <f t="shared" si="10"/>
        <v>0.91077380222575055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0.43983582802813448</v>
      </c>
      <c r="C37" s="18">
        <f t="shared" si="13"/>
        <v>5.2490683616610134</v>
      </c>
      <c r="D37" s="18">
        <f t="shared" si="13"/>
        <v>1.8787353371010784</v>
      </c>
      <c r="E37" s="18">
        <f t="shared" si="13"/>
        <v>1.2711154495597121</v>
      </c>
      <c r="F37" s="18">
        <f t="shared" si="10"/>
        <v>1.4732516815441299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1.9066156589994554</v>
      </c>
      <c r="C38" s="18">
        <f t="shared" si="14"/>
        <v>-4.7223429767605074</v>
      </c>
      <c r="D38" s="18">
        <f t="shared" si="14"/>
        <v>0.6094811063610539</v>
      </c>
      <c r="E38" s="18">
        <f t="shared" si="14"/>
        <v>0.40252913866334339</v>
      </c>
      <c r="F38" s="18">
        <f t="shared" si="10"/>
        <v>0.47146578497652136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-0.94361251738181995</v>
      </c>
      <c r="C39" s="18">
        <f t="shared" si="15"/>
        <v>-5.433313412404928</v>
      </c>
      <c r="D39" s="18">
        <f t="shared" si="15"/>
        <v>-1.7931766938036664</v>
      </c>
      <c r="E39" s="18">
        <f t="shared" si="15"/>
        <v>-2.358171155916744</v>
      </c>
      <c r="F39" s="18">
        <f t="shared" si="10"/>
        <v>-2.1702017589262157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3.9635308451605455</v>
      </c>
      <c r="C40" s="18">
        <f t="shared" si="16"/>
        <v>-9.1276436234862697</v>
      </c>
      <c r="D40" s="18">
        <f t="shared" si="16"/>
        <v>-2.0291005480749802</v>
      </c>
      <c r="E40" s="18">
        <f t="shared" si="16"/>
        <v>-3.2650428805424569</v>
      </c>
      <c r="F40" s="18">
        <f t="shared" si="10"/>
        <v>-2.8548043230809172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-1.9236520409921853</v>
      </c>
      <c r="C41" s="18">
        <f t="shared" si="17"/>
        <v>21.596583174207872</v>
      </c>
      <c r="D41" s="18">
        <f t="shared" si="17"/>
        <v>-5.6235693782704317</v>
      </c>
      <c r="E41" s="18">
        <f t="shared" si="17"/>
        <v>-2.7763903284529601</v>
      </c>
      <c r="F41" s="18">
        <f t="shared" si="10"/>
        <v>-3.7348681017795315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1.7225366915865958</v>
      </c>
      <c r="C43" s="18">
        <f t="shared" ref="C43" si="18">IF(D$3-C$3 &lt;&gt; 0,(EXP(LN(D15/C15)/(D$3-C$3))-1)*100,0)</f>
        <v>-1.0741590497899578</v>
      </c>
      <c r="D43" s="18">
        <f>IF(E$3-D$3 &lt;&gt; 0,(EXP(LN(E15/D15)/(E$3-D$3))-1)*100,0)</f>
        <v>0.77309835479737465</v>
      </c>
      <c r="E43" s="18">
        <f>IF(F$3-E$3 &lt;&gt; 0,(EXP(LN(F15/E15)/(F$3-E$3))-1)*100,0)</f>
        <v>0.54720042213529663</v>
      </c>
      <c r="F43" s="18">
        <f t="shared" si="10"/>
        <v>0.62244341201385112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1.6734246182373012</v>
      </c>
      <c r="C47" s="27">
        <f>D5-C5</f>
        <v>-0.1309389882551395</v>
      </c>
      <c r="D47" s="27">
        <f>E5-D5</f>
        <v>1.9922196729628379</v>
      </c>
      <c r="E47" s="27">
        <f>F5-E5</f>
        <v>3.99336804921683</v>
      </c>
      <c r="F47" s="27">
        <f>F5-D5</f>
        <v>5.9855877221796678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11.430642598734323</v>
      </c>
      <c r="C48" s="27">
        <f t="shared" si="20"/>
        <v>0.88232637777248613</v>
      </c>
      <c r="D48" s="27">
        <f t="shared" si="20"/>
        <v>13.474852620327546</v>
      </c>
      <c r="E48" s="27">
        <f t="shared" si="20"/>
        <v>28.153955370447243</v>
      </c>
      <c r="F48" s="27">
        <f t="shared" ref="F48:F57" si="21">F6-D6</f>
        <v>41.628807990774789</v>
      </c>
    </row>
    <row r="49" spans="1:6" x14ac:dyDescent="0.2">
      <c r="A49" t="str">
        <f t="shared" si="19"/>
        <v>RQF6 First degree</v>
      </c>
      <c r="B49" s="27">
        <f t="shared" ref="B49:E49" si="22">C7-B7</f>
        <v>4.2618673720130857</v>
      </c>
      <c r="C49" s="27">
        <f t="shared" si="22"/>
        <v>3.8933144857464299</v>
      </c>
      <c r="D49" s="27">
        <f t="shared" si="22"/>
        <v>9.1494040508014507</v>
      </c>
      <c r="E49" s="27">
        <f t="shared" si="22"/>
        <v>11.478653277899781</v>
      </c>
      <c r="F49" s="27">
        <f t="shared" si="21"/>
        <v>20.628057328701232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-1.5059059683338241</v>
      </c>
      <c r="C50" s="27">
        <f t="shared" si="23"/>
        <v>1.0766881525002923</v>
      </c>
      <c r="D50" s="27">
        <f t="shared" si="23"/>
        <v>0.93202535892592309</v>
      </c>
      <c r="E50" s="27">
        <f t="shared" si="23"/>
        <v>2.2853029750700031</v>
      </c>
      <c r="F50" s="27">
        <f t="shared" si="21"/>
        <v>3.2173283339959262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0.360504176416093</v>
      </c>
      <c r="C51" s="27">
        <f t="shared" si="24"/>
        <v>1.0874309566503371</v>
      </c>
      <c r="D51" s="27">
        <f t="shared" si="24"/>
        <v>2.1266247827715645</v>
      </c>
      <c r="E51" s="27">
        <f t="shared" si="24"/>
        <v>3.2218950968511493</v>
      </c>
      <c r="F51" s="27">
        <f t="shared" si="21"/>
        <v>5.3485198796227138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6.6953335197875816</v>
      </c>
      <c r="C52" s="27">
        <f t="shared" si="25"/>
        <v>-4.3452595680752637</v>
      </c>
      <c r="D52" s="27">
        <f t="shared" si="25"/>
        <v>2.7044152229261016</v>
      </c>
      <c r="E52" s="27">
        <f t="shared" si="25"/>
        <v>3.7044265220553001</v>
      </c>
      <c r="F52" s="27">
        <f t="shared" si="21"/>
        <v>6.4088417449814017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-3.0719573364449246</v>
      </c>
      <c r="C53" s="27">
        <f>D11-C11</f>
        <v>-4.3182528472324577</v>
      </c>
      <c r="D53" s="27">
        <f t="shared" si="26"/>
        <v>-6.5012981313782063</v>
      </c>
      <c r="E53" s="27">
        <f t="shared" si="26"/>
        <v>-14.576271433708087</v>
      </c>
      <c r="F53" s="27">
        <f t="shared" si="21"/>
        <v>-21.077569565086293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7.7423302791985904</v>
      </c>
      <c r="C54" s="27">
        <f t="shared" si="27"/>
        <v>-4.9077301139328711</v>
      </c>
      <c r="D54" s="27">
        <f t="shared" si="27"/>
        <v>-4.7599680715636623</v>
      </c>
      <c r="E54" s="27">
        <f t="shared" si="27"/>
        <v>-12.457356431056816</v>
      </c>
      <c r="F54" s="27">
        <f t="shared" si="21"/>
        <v>-17.217324502620478</v>
      </c>
    </row>
    <row r="55" spans="1:6" x14ac:dyDescent="0.2">
      <c r="A55" t="str">
        <f t="shared" si="19"/>
        <v>No Qualification</v>
      </c>
      <c r="B55" s="27">
        <f t="shared" ref="B55:E55" si="28">C13-B13</f>
        <v>-0.90623925960806773</v>
      </c>
      <c r="C55" s="27">
        <f t="shared" si="28"/>
        <v>2.4224215448262338</v>
      </c>
      <c r="D55" s="27">
        <f t="shared" si="28"/>
        <v>-3.4272755057733715</v>
      </c>
      <c r="E55" s="27">
        <f t="shared" si="28"/>
        <v>-2.5059734267753306</v>
      </c>
      <c r="F55" s="27">
        <f t="shared" si="21"/>
        <v>-5.9332489325487021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26.680000000000121</v>
      </c>
      <c r="C57" s="29">
        <f t="shared" ref="C57" si="29">D15-C15</f>
        <v>-4.3399999999998613</v>
      </c>
      <c r="D57" s="29">
        <f>E15-D15</f>
        <v>15.691000000000145</v>
      </c>
      <c r="E57" s="29">
        <f>F15-E15</f>
        <v>23.298000000000059</v>
      </c>
      <c r="F57" s="29">
        <f t="shared" si="21"/>
        <v>38.989000000000203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Dorset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16.616234489753442</v>
      </c>
      <c r="N6" s="11">
        <v>20.361585003226281</v>
      </c>
      <c r="O6" s="11">
        <v>15.790555618543539</v>
      </c>
      <c r="P6" s="11">
        <v>16.267658971329688</v>
      </c>
      <c r="Q6" s="11">
        <v>15.350778775323599</v>
      </c>
      <c r="R6" s="11">
        <v>12.122928146391121</v>
      </c>
      <c r="S6" s="11">
        <v>12.125995927604178</v>
      </c>
      <c r="T6" s="11">
        <v>11.368617394449826</v>
      </c>
      <c r="U6" s="11">
        <v>12.720307938567519</v>
      </c>
      <c r="V6" s="11">
        <v>11.216688886783054</v>
      </c>
      <c r="W6" s="11">
        <v>13.639110431609287</v>
      </c>
      <c r="X6" s="11">
        <v>12.746212687164032</v>
      </c>
      <c r="Y6" s="11">
        <v>11.164465766541911</v>
      </c>
      <c r="Z6" s="11">
        <v>10.800745567978719</v>
      </c>
      <c r="AA6" s="11">
        <v>10.417846567551578</v>
      </c>
      <c r="AB6" s="11">
        <v>10.211834925835916</v>
      </c>
      <c r="AC6" s="11">
        <v>10.013749107549721</v>
      </c>
      <c r="AD6" s="11">
        <v>9.7948269730671793</v>
      </c>
      <c r="AE6" s="11">
        <v>9.5427854499795295</v>
      </c>
      <c r="AF6" s="11">
        <v>9.2651817945888997</v>
      </c>
      <c r="AG6" s="11">
        <v>8.9766106915793493</v>
      </c>
      <c r="AH6" s="11">
        <v>8.6680325922672381</v>
      </c>
      <c r="AI6" s="11">
        <v>8.3408159855913091</v>
      </c>
      <c r="AJ6" s="11">
        <v>7.9955635055192138</v>
      </c>
      <c r="AK6" s="11">
        <v>7.6580793411935248</v>
      </c>
      <c r="AL6" s="11">
        <v>7.7058614990605854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56.524426453629268</v>
      </c>
      <c r="N7" s="11">
        <v>52.960689382505599</v>
      </c>
      <c r="O7" s="11">
        <v>52.846160203911651</v>
      </c>
      <c r="P7" s="11">
        <v>50.466105734122344</v>
      </c>
      <c r="Q7" s="11">
        <v>53.820856270100066</v>
      </c>
      <c r="R7" s="11">
        <v>46.025436259197228</v>
      </c>
      <c r="S7" s="11">
        <v>52.044327567603638</v>
      </c>
      <c r="T7" s="11">
        <v>46.508456690733603</v>
      </c>
      <c r="U7" s="11">
        <v>50.682298024415182</v>
      </c>
      <c r="V7" s="11">
        <v>53.767766538395819</v>
      </c>
      <c r="W7" s="11">
        <v>48.860036424462947</v>
      </c>
      <c r="X7" s="11">
        <v>44.274057869261426</v>
      </c>
      <c r="Y7" s="11">
        <v>46.397423996855188</v>
      </c>
      <c r="Z7" s="11">
        <v>45.803369853815369</v>
      </c>
      <c r="AA7" s="11">
        <v>45.06244634656808</v>
      </c>
      <c r="AB7" s="11">
        <v>44.100068352899285</v>
      </c>
      <c r="AC7" s="11">
        <v>43.073127776080156</v>
      </c>
      <c r="AD7" s="11">
        <v>41.985832903318951</v>
      </c>
      <c r="AE7" s="11">
        <v>40.871731928157558</v>
      </c>
      <c r="AF7" s="11">
        <v>39.710586703305147</v>
      </c>
      <c r="AG7" s="11">
        <v>38.518700834726047</v>
      </c>
      <c r="AH7" s="11">
        <v>37.265906772541335</v>
      </c>
      <c r="AI7" s="11">
        <v>35.956076284077092</v>
      </c>
      <c r="AJ7" s="11">
        <v>34.59292651762275</v>
      </c>
      <c r="AK7" s="11">
        <v>33.165120220869419</v>
      </c>
      <c r="AL7" s="11">
        <v>31.642711921842469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79.612821469730832</v>
      </c>
      <c r="N8" s="11">
        <v>82.688963097635224</v>
      </c>
      <c r="O8" s="11">
        <v>85.479387036776188</v>
      </c>
      <c r="P8" s="11">
        <v>83.542835711687289</v>
      </c>
      <c r="Q8" s="11">
        <v>81.058116059095425</v>
      </c>
      <c r="R8" s="11">
        <v>82.549295002506071</v>
      </c>
      <c r="S8" s="11">
        <v>76.719420390784506</v>
      </c>
      <c r="T8" s="11">
        <v>78.800967862228148</v>
      </c>
      <c r="U8" s="11">
        <v>81.383808635125675</v>
      </c>
      <c r="V8" s="11">
        <v>79.477337666061146</v>
      </c>
      <c r="W8" s="11">
        <v>75.159084818828688</v>
      </c>
      <c r="X8" s="11">
        <v>71.696382317687267</v>
      </c>
      <c r="Y8" s="11">
        <v>72.275769173593574</v>
      </c>
      <c r="Z8" s="11">
        <v>71.245866652378496</v>
      </c>
      <c r="AA8" s="11">
        <v>70.079950980514013</v>
      </c>
      <c r="AB8" s="11">
        <v>68.657786687450482</v>
      </c>
      <c r="AC8" s="11">
        <v>67.209000788882122</v>
      </c>
      <c r="AD8" s="11">
        <v>65.73167011930073</v>
      </c>
      <c r="AE8" s="11">
        <v>64.260950501558483</v>
      </c>
      <c r="AF8" s="11">
        <v>62.788187835259485</v>
      </c>
      <c r="AG8" s="11">
        <v>61.342698279916583</v>
      </c>
      <c r="AH8" s="11">
        <v>59.894972943348272</v>
      </c>
      <c r="AI8" s="11">
        <v>58.451629414127247</v>
      </c>
      <c r="AJ8" s="11">
        <v>57.012535581853378</v>
      </c>
      <c r="AK8" s="11">
        <v>55.574111493917734</v>
      </c>
      <c r="AL8" s="11">
        <v>54.081515253742396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81.796733763054789</v>
      </c>
      <c r="N9" s="11">
        <v>77.166409762801464</v>
      </c>
      <c r="O9" s="11">
        <v>80.022541105424523</v>
      </c>
      <c r="P9" s="11">
        <v>86.628224055075279</v>
      </c>
      <c r="Q9" s="11">
        <v>82.98040370376296</v>
      </c>
      <c r="R9" s="11">
        <v>85.319574958039198</v>
      </c>
      <c r="S9" s="11">
        <v>84.654733946667918</v>
      </c>
      <c r="T9" s="11">
        <v>87.430632094190656</v>
      </c>
      <c r="U9" s="11">
        <v>90.944523473738073</v>
      </c>
      <c r="V9" s="11">
        <v>92.014908477826779</v>
      </c>
      <c r="W9" s="11">
        <v>87.669648909751515</v>
      </c>
      <c r="X9" s="11">
        <v>82.99204768243743</v>
      </c>
      <c r="Y9" s="11">
        <v>88.37278257506766</v>
      </c>
      <c r="Z9" s="11">
        <v>89.239759562025355</v>
      </c>
      <c r="AA9" s="11">
        <v>89.967271304714544</v>
      </c>
      <c r="AB9" s="11">
        <v>90.374064132677617</v>
      </c>
      <c r="AC9" s="11">
        <v>90.750217176974971</v>
      </c>
      <c r="AD9" s="11">
        <v>91.087295834463077</v>
      </c>
      <c r="AE9" s="11">
        <v>91.432185299449685</v>
      </c>
      <c r="AF9" s="11">
        <v>91.778920388030073</v>
      </c>
      <c r="AG9" s="11">
        <v>92.169002230721091</v>
      </c>
      <c r="AH9" s="11">
        <v>92.55793999192224</v>
      </c>
      <c r="AI9" s="11">
        <v>92.953410298414482</v>
      </c>
      <c r="AJ9" s="11">
        <v>93.358101509162893</v>
      </c>
      <c r="AK9" s="11">
        <v>93.75959973482783</v>
      </c>
      <c r="AL9" s="11">
        <v>94.078490654732917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19.127238856009388</v>
      </c>
      <c r="N10" s="11">
        <v>19.07757784621819</v>
      </c>
      <c r="O10" s="11">
        <v>20.368250481843667</v>
      </c>
      <c r="P10" s="11">
        <v>20.175315344994765</v>
      </c>
      <c r="Q10" s="11">
        <v>21.144871842335959</v>
      </c>
      <c r="R10" s="11">
        <v>20.356142697396557</v>
      </c>
      <c r="S10" s="11">
        <v>21.583500320178867</v>
      </c>
      <c r="T10" s="11">
        <v>21.372729351211824</v>
      </c>
      <c r="U10" s="11">
        <v>21.402369355418081</v>
      </c>
      <c r="V10" s="11">
        <v>20.71664687381265</v>
      </c>
      <c r="W10" s="11">
        <v>21.804077830462987</v>
      </c>
      <c r="X10" s="11">
        <v>24.655868030020542</v>
      </c>
      <c r="Y10" s="11">
        <v>22.839514143185752</v>
      </c>
      <c r="Z10" s="11">
        <v>23.253985156125747</v>
      </c>
      <c r="AA10" s="11">
        <v>23.632444949178335</v>
      </c>
      <c r="AB10" s="11">
        <v>23.930702613234551</v>
      </c>
      <c r="AC10" s="11">
        <v>24.236503369319617</v>
      </c>
      <c r="AD10" s="11">
        <v>24.539784146268072</v>
      </c>
      <c r="AE10">
        <v>24.838884340716472</v>
      </c>
      <c r="AF10">
        <v>25.138434599153687</v>
      </c>
      <c r="AG10">
        <v>25.456773508503815</v>
      </c>
      <c r="AH10">
        <v>25.777619980867353</v>
      </c>
      <c r="AI10" s="11">
        <v>26.103870491051367</v>
      </c>
      <c r="AJ10" s="11">
        <v>26.463838512935823</v>
      </c>
      <c r="AK10" s="11">
        <v>26.832849143145655</v>
      </c>
      <c r="AL10" s="11">
        <v>27.152597710085701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23.220407936091927</v>
      </c>
      <c r="N11" s="11">
        <v>23.089290919416161</v>
      </c>
      <c r="O11" s="11">
        <v>23.344480327749551</v>
      </c>
      <c r="P11" s="11">
        <v>24.300736185416579</v>
      </c>
      <c r="Q11" s="11">
        <v>24.316209619584246</v>
      </c>
      <c r="R11" s="11">
        <v>22.514232571981477</v>
      </c>
      <c r="S11" s="11">
        <v>23.393268640520368</v>
      </c>
      <c r="T11" s="11">
        <v>22.998303650703892</v>
      </c>
      <c r="U11" s="11">
        <v>22.944868784000107</v>
      </c>
      <c r="V11" s="11">
        <v>21.008326603647653</v>
      </c>
      <c r="W11" s="11">
        <v>22.085014756147945</v>
      </c>
      <c r="X11" s="11">
        <v>24.173458641899749</v>
      </c>
      <c r="Y11" s="11">
        <v>22.436918832653344</v>
      </c>
      <c r="Z11" s="11">
        <v>22.658483897581146</v>
      </c>
      <c r="AA11" s="11">
        <v>22.871261754041839</v>
      </c>
      <c r="AB11" s="11">
        <v>23.017040115073868</v>
      </c>
      <c r="AC11" s="11">
        <v>23.168163116700899</v>
      </c>
      <c r="AD11" s="11">
        <v>23.335074300348644</v>
      </c>
      <c r="AE11">
        <v>23.529057051699127</v>
      </c>
      <c r="AF11">
        <v>23.749487660259163</v>
      </c>
      <c r="AG11">
        <v>23.989974611443412</v>
      </c>
      <c r="AH11">
        <v>24.244139607730304</v>
      </c>
      <c r="AI11" s="11">
        <v>24.527975019761719</v>
      </c>
      <c r="AJ11" s="11">
        <v>24.807625731749685</v>
      </c>
      <c r="AK11" s="11">
        <v>25.057306194191785</v>
      </c>
      <c r="AL11" s="11">
        <v>25.302343090143872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57.996767141455507</v>
      </c>
      <c r="N12" s="11">
        <v>61.482116591824372</v>
      </c>
      <c r="O12" s="11">
        <v>65.389899779645233</v>
      </c>
      <c r="P12" s="11">
        <v>68.721796446044465</v>
      </c>
      <c r="Q12" s="11">
        <v>71.737881945067542</v>
      </c>
      <c r="R12" s="11">
        <v>70.608524473567812</v>
      </c>
      <c r="S12" s="11">
        <v>74.847020293872376</v>
      </c>
      <c r="T12" s="11">
        <v>75.570208847550361</v>
      </c>
      <c r="U12" s="11">
        <v>77.738266197290599</v>
      </c>
      <c r="V12" s="11">
        <v>74.870391845580897</v>
      </c>
      <c r="W12" s="11">
        <v>78.763706331327327</v>
      </c>
      <c r="X12" s="11">
        <v>88.14545257269819</v>
      </c>
      <c r="Y12" s="11">
        <v>83.393906270353781</v>
      </c>
      <c r="Z12" s="11">
        <v>85.078451162497956</v>
      </c>
      <c r="AA12" s="11">
        <v>86.63512637198464</v>
      </c>
      <c r="AB12" s="11">
        <v>87.913110382128778</v>
      </c>
      <c r="AC12" s="11">
        <v>89.136464288761729</v>
      </c>
      <c r="AD12" s="11">
        <v>90.302961061587339</v>
      </c>
      <c r="AE12">
        <v>91.452266120108561</v>
      </c>
      <c r="AF12">
        <v>92.582382925614681</v>
      </c>
      <c r="AG12">
        <v>93.740163399343729</v>
      </c>
      <c r="AH12">
        <v>94.885052974454624</v>
      </c>
      <c r="AI12">
        <v>96.017034249691648</v>
      </c>
      <c r="AJ12">
        <v>97.143630556114573</v>
      </c>
      <c r="AK12">
        <v>98.295778298299211</v>
      </c>
      <c r="AL12">
        <v>99.391763660028559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27.528991607811584</v>
      </c>
      <c r="N13" s="11">
        <v>24.526835929531398</v>
      </c>
      <c r="O13" s="11">
        <v>26.422976663327262</v>
      </c>
      <c r="P13" s="11">
        <v>24.857766996701894</v>
      </c>
      <c r="Q13" s="11">
        <v>31.971696024967066</v>
      </c>
      <c r="R13" s="11">
        <v>32.955729304934025</v>
      </c>
      <c r="S13" s="11">
        <v>34.861592163397553</v>
      </c>
      <c r="T13" s="11">
        <v>41.002290709498965</v>
      </c>
      <c r="U13" s="11">
        <v>40.821563269240407</v>
      </c>
      <c r="V13" s="11">
        <v>44.386371903668348</v>
      </c>
      <c r="W13" s="11">
        <v>45.268698281440834</v>
      </c>
      <c r="X13" s="11">
        <v>45.814191221150125</v>
      </c>
      <c r="Y13" s="11">
        <v>50.420196358409953</v>
      </c>
      <c r="Z13" s="11">
        <v>53.262650321566447</v>
      </c>
      <c r="AA13" s="11">
        <v>56.076862450420457</v>
      </c>
      <c r="AB13" s="11">
        <v>58.74355090176838</v>
      </c>
      <c r="AC13" s="11">
        <v>61.424242816833306</v>
      </c>
      <c r="AD13" s="11">
        <v>64.113960004941433</v>
      </c>
      <c r="AE13">
        <v>66.826323701457397</v>
      </c>
      <c r="AF13">
        <v>69.568515377626497</v>
      </c>
      <c r="AG13">
        <v>72.373158557209507</v>
      </c>
      <c r="AH13">
        <v>75.209255238474242</v>
      </c>
      <c r="AI13">
        <v>78.089279421080022</v>
      </c>
      <c r="AJ13">
        <v>81.014086640341418</v>
      </c>
      <c r="AK13">
        <v>83.97239759194585</v>
      </c>
      <c r="AL13">
        <v>86.897506272215622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3.8733782824631069</v>
      </c>
      <c r="N14" s="11">
        <v>3.6115314668414418</v>
      </c>
      <c r="O14" s="11">
        <v>3.7857487827788154</v>
      </c>
      <c r="P14" s="11">
        <v>3.7435605546279591</v>
      </c>
      <c r="Q14" s="11">
        <v>4.7111857597636373</v>
      </c>
      <c r="R14" s="11">
        <v>4.9051365859860159</v>
      </c>
      <c r="S14" s="11">
        <v>5.0671407493707319</v>
      </c>
      <c r="T14" s="11">
        <v>6.0577933994328275</v>
      </c>
      <c r="U14" s="11">
        <v>6.0279943222046102</v>
      </c>
      <c r="V14" s="11">
        <v>6.578561204223317</v>
      </c>
      <c r="W14" s="11">
        <v>6.4476222159681775</v>
      </c>
      <c r="X14" s="11">
        <v>6.5613289776810166</v>
      </c>
      <c r="Y14" s="11">
        <v>7.2670228833389681</v>
      </c>
      <c r="Z14" s="11">
        <v>7.6646878260308018</v>
      </c>
      <c r="AA14" s="11">
        <v>8.062789275026585</v>
      </c>
      <c r="AB14" s="11">
        <v>8.4398418889310154</v>
      </c>
      <c r="AC14" s="11">
        <v>8.8165315588969619</v>
      </c>
      <c r="AD14" s="11">
        <v>9.1935946567044091</v>
      </c>
      <c r="AE14">
        <v>9.5808156068739052</v>
      </c>
      <c r="AF14">
        <v>9.9723027161616535</v>
      </c>
      <c r="AG14">
        <v>10.372917886556515</v>
      </c>
      <c r="AH14">
        <v>10.778079898394592</v>
      </c>
      <c r="AI14">
        <v>11.186908836205193</v>
      </c>
      <c r="AJ14">
        <v>11.599691444700223</v>
      </c>
      <c r="AK14">
        <v>12.017757981609476</v>
      </c>
      <c r="AL14">
        <v>12.433209938147845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Dorset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Dorset</v>
      </c>
      <c r="W1" s="203" t="str">
        <f>CONCATENATE("Shift-share Figure 1: Levels of Employment, ",C4," - ",F40,", ",Info!B5)</f>
        <v>Shift-share Figure 1: Levels of Employment, 2015 - 2035, Dorset</v>
      </c>
      <c r="AK1" s="203" t="str">
        <f>CONCATENATE("Shift-share Figure 1.1: Net Changes, ",C4,"-",F40,", ",Info!B5)</f>
        <v>Shift-share Figure 1.1: Net Changes, 2015-2035, Dorset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24.102596362576236</v>
      </c>
      <c r="C8" s="141">
        <f t="shared" ref="C8:C33" si="0">B8/B$35*100</f>
        <v>6.387213265575105</v>
      </c>
      <c r="E8" s="151">
        <v>30.244811610713377</v>
      </c>
      <c r="F8" s="141">
        <f t="shared" ref="F8:F33" si="1">E8/E$35*100</f>
        <v>7.5669348558316365</v>
      </c>
      <c r="H8" s="151">
        <f>E8-B8</f>
        <v>6.1422152481371413</v>
      </c>
      <c r="I8" s="141">
        <f>IF(B8&lt;&gt;0,((E8/B8)-1)*100,0)</f>
        <v>25.483624899739322</v>
      </c>
      <c r="K8" s="207">
        <f t="shared" ref="K8:K33" si="2">(($E$35/$B$35)-1)*B8</f>
        <v>1.4269034435294898</v>
      </c>
      <c r="L8" s="141">
        <f>IF(B8&lt;&gt;0,K8/B8*100,0)</f>
        <v>5.920123384487419</v>
      </c>
      <c r="N8" s="151">
        <f>H8-(K8+Q8)</f>
        <v>4.8160713255331657</v>
      </c>
      <c r="O8" s="141">
        <f>IF(B8&lt;&gt;0,N8/B8*100,0)</f>
        <v>19.981545776582859</v>
      </c>
      <c r="Q8" s="151">
        <v>-0.10075952092551446</v>
      </c>
      <c r="R8" s="141">
        <f>IF(B8&lt;&gt;0,Q8/B8*100,0)</f>
        <v>-0.41804426133095918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14.183300364112393</v>
      </c>
      <c r="C9" s="141">
        <f t="shared" si="0"/>
        <v>3.7585894429180859</v>
      </c>
      <c r="E9" s="151">
        <v>16.112607291191637</v>
      </c>
      <c r="F9" s="141">
        <f t="shared" si="1"/>
        <v>4.0312054609345669</v>
      </c>
      <c r="H9" s="151">
        <f t="shared" ref="H9:H32" si="3">E9-B9</f>
        <v>1.929306927079244</v>
      </c>
      <c r="I9" s="141">
        <f t="shared" ref="I9:I32" si="4">IF(B9&lt;&gt;0,((E9/B9)-1)*100,0)</f>
        <v>13.602665652917544</v>
      </c>
      <c r="K9" s="207">
        <f t="shared" si="2"/>
        <v>0.83966888154790698</v>
      </c>
      <c r="L9" s="141">
        <f t="shared" ref="L9:L32" si="5">IF(B9&lt;&gt;0,K9/B9*100,0)</f>
        <v>5.920123384487419</v>
      </c>
      <c r="N9" s="151">
        <f t="shared" ref="N9:N31" si="6">H9-(K9+Q9)</f>
        <v>0.63351376507294876</v>
      </c>
      <c r="O9" s="141">
        <f>IF(B9&lt;&gt;0,N9/B9*100,0)</f>
        <v>4.4666174219641492</v>
      </c>
      <c r="Q9" s="151">
        <v>0.45612428045838821</v>
      </c>
      <c r="R9" s="141">
        <f>IF(B9&lt;&gt;0,Q9/B9*100,0)</f>
        <v>3.215924846465966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19.421346286134263</v>
      </c>
      <c r="C10" s="141">
        <f t="shared" si="0"/>
        <v>5.1466770952001086</v>
      </c>
      <c r="E10" s="151">
        <v>23.390051459224406</v>
      </c>
      <c r="F10" s="141">
        <f t="shared" si="1"/>
        <v>5.8519457136842172</v>
      </c>
      <c r="H10" s="151">
        <f t="shared" si="3"/>
        <v>3.968705173090143</v>
      </c>
      <c r="I10" s="141">
        <f t="shared" si="4"/>
        <v>20.434758304698853</v>
      </c>
      <c r="K10" s="207">
        <f t="shared" si="2"/>
        <v>1.1497676630677134</v>
      </c>
      <c r="L10" s="141">
        <f t="shared" si="5"/>
        <v>5.920123384487419</v>
      </c>
      <c r="N10" s="151">
        <f t="shared" si="6"/>
        <v>3.0236150005869886</v>
      </c>
      <c r="O10" s="141">
        <f t="shared" ref="O10:O32" si="7">IF(B10&lt;&gt;0,N10/B10*100,0)</f>
        <v>15.568513922980088</v>
      </c>
      <c r="Q10" s="151">
        <v>-0.20467749056455903</v>
      </c>
      <c r="R10" s="141">
        <f t="shared" ref="R10:R32" si="8">IF(B10&lt;&gt;0,Q10/B10*100,0)</f>
        <v>-1.0538790027686551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16.977989355188413</v>
      </c>
      <c r="C11" s="141">
        <f t="shared" si="0"/>
        <v>4.4991849509054882</v>
      </c>
      <c r="E11" s="151">
        <v>19.437588711278941</v>
      </c>
      <c r="F11" s="141">
        <f t="shared" si="1"/>
        <v>4.8630809616481834</v>
      </c>
      <c r="H11" s="151">
        <f>E11-B11</f>
        <v>2.4595993560905285</v>
      </c>
      <c r="I11" s="141">
        <f>IF(B11&lt;&gt;0,((E11/B11)-1)*100,0)</f>
        <v>14.486988445065109</v>
      </c>
      <c r="K11" s="207">
        <f t="shared" si="2"/>
        <v>1.005117918032294</v>
      </c>
      <c r="L11" s="141">
        <f t="shared" si="5"/>
        <v>5.920123384487419</v>
      </c>
      <c r="N11" s="151">
        <f t="shared" si="6"/>
        <v>2.1784748188158849</v>
      </c>
      <c r="O11" s="141">
        <f t="shared" si="7"/>
        <v>12.831170836787873</v>
      </c>
      <c r="Q11" s="151">
        <v>-0.72399338075765018</v>
      </c>
      <c r="R11" s="141">
        <f>IF(B11&lt;&gt;0,Q11/B11*100,0)</f>
        <v>-4.264305776210187</v>
      </c>
      <c r="T11" s="136"/>
    </row>
    <row r="12" spans="1:97" x14ac:dyDescent="0.2">
      <c r="A12" s="10" t="str">
        <f>name!$D8</f>
        <v>23 Teaching and other educational professionals</v>
      </c>
      <c r="B12" s="151">
        <v>17.214231385988612</v>
      </c>
      <c r="C12" s="141">
        <f t="shared" si="0"/>
        <v>4.5617893363548632</v>
      </c>
      <c r="E12" s="151">
        <v>19.864044283928589</v>
      </c>
      <c r="F12" s="141">
        <f t="shared" si="1"/>
        <v>4.9697756760567602</v>
      </c>
      <c r="H12" s="151">
        <f t="shared" si="3"/>
        <v>2.6498128979399773</v>
      </c>
      <c r="I12" s="141">
        <f t="shared" si="4"/>
        <v>15.39315255223519</v>
      </c>
      <c r="K12" s="207">
        <f t="shared" si="2"/>
        <v>1.0191037377416845</v>
      </c>
      <c r="L12" s="141">
        <f t="shared" si="5"/>
        <v>5.920123384487419</v>
      </c>
      <c r="N12" s="151">
        <f t="shared" si="6"/>
        <v>1.8370522637356257</v>
      </c>
      <c r="O12" s="141">
        <f t="shared" si="7"/>
        <v>10.671706581281811</v>
      </c>
      <c r="Q12" s="151">
        <v>-0.20634310353733298</v>
      </c>
      <c r="R12" s="141">
        <f t="shared" si="8"/>
        <v>-1.1986774135340388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20.904907709566579</v>
      </c>
      <c r="C13" s="141">
        <f t="shared" si="0"/>
        <v>5.5398224253337265</v>
      </c>
      <c r="E13" s="151">
        <v>27.135651992226393</v>
      </c>
      <c r="F13" s="141">
        <f t="shared" si="1"/>
        <v>6.7890557077552236</v>
      </c>
      <c r="H13" s="151">
        <f t="shared" si="3"/>
        <v>6.2307442826598134</v>
      </c>
      <c r="I13" s="141">
        <f t="shared" si="4"/>
        <v>29.805174790647261</v>
      </c>
      <c r="K13" s="207">
        <f t="shared" si="2"/>
        <v>1.2375963298195645</v>
      </c>
      <c r="L13" s="141">
        <f t="shared" si="5"/>
        <v>5.9201233844874199</v>
      </c>
      <c r="N13" s="151">
        <f>H13-(K13+Q13)</f>
        <v>4.8235309497475551</v>
      </c>
      <c r="O13" s="141">
        <f>IF(B13&lt;&gt;0,N13/B13*100,0)</f>
        <v>23.073677323819005</v>
      </c>
      <c r="Q13" s="151">
        <v>0.16961700309269384</v>
      </c>
      <c r="R13" s="141">
        <f t="shared" si="8"/>
        <v>0.81137408234083275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5.8279615010554489</v>
      </c>
      <c r="C14" s="141">
        <f t="shared" si="0"/>
        <v>1.5444158982224927</v>
      </c>
      <c r="E14" s="151">
        <v>7.6348477670791377</v>
      </c>
      <c r="F14" s="141">
        <f t="shared" si="1"/>
        <v>1.9101588871267827</v>
      </c>
      <c r="H14" s="151">
        <f t="shared" si="3"/>
        <v>1.8068862660236888</v>
      </c>
      <c r="I14" s="141">
        <f t="shared" si="4"/>
        <v>31.003744031192724</v>
      </c>
      <c r="K14" s="207">
        <f t="shared" si="2"/>
        <v>0.34502251166290765</v>
      </c>
      <c r="L14" s="141">
        <f>IF(B14&lt;&gt;0,K14/B14*100,0)</f>
        <v>5.9201233844874199</v>
      </c>
      <c r="N14" s="151">
        <f t="shared" si="6"/>
        <v>1.4490192106912159</v>
      </c>
      <c r="O14" s="141">
        <f t="shared" si="7"/>
        <v>24.863225510820502</v>
      </c>
      <c r="Q14" s="151">
        <v>1.2844543669565351E-2</v>
      </c>
      <c r="R14" s="141">
        <f t="shared" si="8"/>
        <v>0.22039513588480625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7.5153466427710578</v>
      </c>
      <c r="C15" s="141">
        <f t="shared" si="0"/>
        <v>1.9915747270545032</v>
      </c>
      <c r="E15" s="151">
        <v>8.3807864519040827</v>
      </c>
      <c r="F15" s="141">
        <f t="shared" si="1"/>
        <v>2.0967849275586463</v>
      </c>
      <c r="H15" s="151">
        <f t="shared" si="3"/>
        <v>0.86543980913302487</v>
      </c>
      <c r="I15" s="141">
        <f t="shared" si="4"/>
        <v>11.515633945714043</v>
      </c>
      <c r="K15" s="207">
        <f t="shared" si="2"/>
        <v>0.44491779402397957</v>
      </c>
      <c r="L15" s="141">
        <f t="shared" si="5"/>
        <v>5.920123384487419</v>
      </c>
      <c r="N15" s="151">
        <f t="shared" si="6"/>
        <v>0.71812762054832358</v>
      </c>
      <c r="O15" s="141">
        <f t="shared" si="7"/>
        <v>9.5554823307995225</v>
      </c>
      <c r="Q15" s="151">
        <v>-0.29760560543927833</v>
      </c>
      <c r="R15" s="141">
        <f t="shared" si="8"/>
        <v>-3.9599717695728969</v>
      </c>
      <c r="T15" s="11"/>
    </row>
    <row r="16" spans="1:97" x14ac:dyDescent="0.2">
      <c r="A16" s="10" t="str">
        <f>name!$D12</f>
        <v>33 Protective service occupations</v>
      </c>
      <c r="B16" s="151">
        <v>2.9839149876190834</v>
      </c>
      <c r="C16" s="141">
        <f t="shared" si="0"/>
        <v>0.7907405951444082</v>
      </c>
      <c r="E16" s="151">
        <v>3.1990610559493602</v>
      </c>
      <c r="F16" s="141">
        <f t="shared" si="1"/>
        <v>0.80037154543300559</v>
      </c>
      <c r="H16" s="151">
        <f t="shared" si="3"/>
        <v>0.21514606833027683</v>
      </c>
      <c r="I16" s="141">
        <f t="shared" si="4"/>
        <v>7.2101942991997126</v>
      </c>
      <c r="K16" s="207">
        <f t="shared" si="2"/>
        <v>0.17665144895526222</v>
      </c>
      <c r="L16" s="141">
        <f t="shared" si="5"/>
        <v>5.920123384487419</v>
      </c>
      <c r="N16" s="151">
        <f t="shared" si="6"/>
        <v>0.17867759167738112</v>
      </c>
      <c r="O16" s="141">
        <f t="shared" si="7"/>
        <v>5.9880255442515473</v>
      </c>
      <c r="Q16" s="151">
        <v>-0.14018297230236651</v>
      </c>
      <c r="R16" s="141">
        <f t="shared" si="8"/>
        <v>-4.6979546295392582</v>
      </c>
      <c r="T16" s="11"/>
    </row>
    <row r="17" spans="1:20" x14ac:dyDescent="0.2">
      <c r="A17" s="10" t="str">
        <f>name!$D13</f>
        <v>34 Culture, media and sports occupations</v>
      </c>
      <c r="B17" s="151">
        <v>7.6306487121480968</v>
      </c>
      <c r="C17" s="141">
        <f t="shared" si="0"/>
        <v>2.0221298961323364</v>
      </c>
      <c r="E17" s="151">
        <v>8.4581312083440992</v>
      </c>
      <c r="F17" s="141">
        <f t="shared" si="1"/>
        <v>2.1161357749355387</v>
      </c>
      <c r="H17" s="151">
        <f t="shared" si="3"/>
        <v>0.82748249619600234</v>
      </c>
      <c r="I17" s="141">
        <f t="shared" si="4"/>
        <v>10.844195918475963</v>
      </c>
      <c r="K17" s="207">
        <f t="shared" si="2"/>
        <v>0.45174381879596759</v>
      </c>
      <c r="L17" s="141">
        <f t="shared" si="5"/>
        <v>5.920123384487419</v>
      </c>
      <c r="N17" s="151">
        <f t="shared" si="6"/>
        <v>0.4319759107626398</v>
      </c>
      <c r="O17" s="141">
        <f t="shared" si="7"/>
        <v>5.6610640465590851</v>
      </c>
      <c r="Q17" s="151">
        <v>-5.6237233362605062E-2</v>
      </c>
      <c r="R17" s="141">
        <f t="shared" si="8"/>
        <v>-0.73699151257054485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21.60435703815736</v>
      </c>
      <c r="C18" s="141">
        <f t="shared" si="0"/>
        <v>5.7251772295617602</v>
      </c>
      <c r="E18" s="151">
        <v>24.639475197535592</v>
      </c>
      <c r="F18" s="141">
        <f t="shared" si="1"/>
        <v>6.1645384372501155</v>
      </c>
      <c r="H18" s="151">
        <f t="shared" si="3"/>
        <v>3.0351181593782321</v>
      </c>
      <c r="I18" s="141">
        <f t="shared" si="4"/>
        <v>14.048639142639807</v>
      </c>
      <c r="K18" s="207">
        <f t="shared" si="2"/>
        <v>1.2790045930841074</v>
      </c>
      <c r="L18" s="141">
        <f t="shared" si="5"/>
        <v>5.920123384487419</v>
      </c>
      <c r="N18" s="151">
        <f t="shared" si="6"/>
        <v>1.7512846846835171</v>
      </c>
      <c r="O18" s="141">
        <f t="shared" si="7"/>
        <v>8.1061643333815443</v>
      </c>
      <c r="Q18" s="151">
        <v>4.8288816106075811E-3</v>
      </c>
      <c r="R18" s="141">
        <f t="shared" si="8"/>
        <v>2.2351424770840747E-2</v>
      </c>
      <c r="T18" s="11"/>
    </row>
    <row r="19" spans="1:20" x14ac:dyDescent="0.2">
      <c r="A19" s="10" t="str">
        <f>name!$D15</f>
        <v>41 Administrative occupations</v>
      </c>
      <c r="B19" s="151">
        <v>31.971867218245318</v>
      </c>
      <c r="C19" s="141">
        <f t="shared" si="0"/>
        <v>8.472578279519217</v>
      </c>
      <c r="E19" s="151">
        <v>33.441916247876797</v>
      </c>
      <c r="F19" s="141">
        <f t="shared" si="1"/>
        <v>8.3668169257904843</v>
      </c>
      <c r="H19" s="151">
        <f t="shared" si="3"/>
        <v>1.470049029631479</v>
      </c>
      <c r="I19" s="141">
        <f t="shared" si="4"/>
        <v>4.5979454987620239</v>
      </c>
      <c r="K19" s="207">
        <f t="shared" si="2"/>
        <v>1.8927739876446084</v>
      </c>
      <c r="L19" s="141">
        <f t="shared" si="5"/>
        <v>5.920123384487419</v>
      </c>
      <c r="N19" s="151">
        <f t="shared" si="6"/>
        <v>-0.36847436212057127</v>
      </c>
      <c r="O19" s="141">
        <f t="shared" si="7"/>
        <v>-1.1524955974741906</v>
      </c>
      <c r="Q19" s="151">
        <v>-5.4250595892558033E-2</v>
      </c>
      <c r="R19" s="141">
        <f t="shared" si="8"/>
        <v>-0.16968228825121279</v>
      </c>
      <c r="T19" s="11"/>
    </row>
    <row r="20" spans="1:20" x14ac:dyDescent="0.2">
      <c r="A20" s="10" t="str">
        <f>name!$D16</f>
        <v>42 Secretarial and related occupations</v>
      </c>
      <c r="B20" s="151">
        <v>8.1240276607282826</v>
      </c>
      <c r="C20" s="141">
        <f t="shared" si="0"/>
        <v>2.1528758339525402</v>
      </c>
      <c r="E20" s="151">
        <v>7.4871064128290925</v>
      </c>
      <c r="F20" s="141">
        <f t="shared" si="1"/>
        <v>1.8731955488355161</v>
      </c>
      <c r="H20" s="151">
        <f t="shared" si="3"/>
        <v>-0.63692124789919013</v>
      </c>
      <c r="I20" s="141">
        <f t="shared" si="4"/>
        <v>-7.8399689722633559</v>
      </c>
      <c r="K20" s="207">
        <f t="shared" si="2"/>
        <v>0.4809524613050013</v>
      </c>
      <c r="L20" s="141">
        <f t="shared" si="5"/>
        <v>5.920123384487419</v>
      </c>
      <c r="N20" s="151">
        <f t="shared" si="6"/>
        <v>-1.1877949604744984</v>
      </c>
      <c r="O20" s="141">
        <f t="shared" si="7"/>
        <v>-14.620764601975985</v>
      </c>
      <c r="Q20" s="151">
        <v>6.9921251270306961E-2</v>
      </c>
      <c r="R20" s="141">
        <f t="shared" si="8"/>
        <v>0.8606722452252068</v>
      </c>
      <c r="T20" s="11"/>
    </row>
    <row r="21" spans="1:20" x14ac:dyDescent="0.2">
      <c r="A21" s="10" t="str">
        <f>name!$D17</f>
        <v>51 Skilled agricultural and related trades</v>
      </c>
      <c r="B21" s="151">
        <v>5.2382896258478802</v>
      </c>
      <c r="C21" s="141">
        <f t="shared" si="0"/>
        <v>1.3881522340510135</v>
      </c>
      <c r="E21" s="151">
        <v>5.8239728591321116</v>
      </c>
      <c r="F21" s="141">
        <f t="shared" si="1"/>
        <v>1.4570969657345718</v>
      </c>
      <c r="H21" s="151">
        <f t="shared" si="3"/>
        <v>0.58568323328423144</v>
      </c>
      <c r="I21" s="141">
        <f t="shared" si="4"/>
        <v>11.180810438472676</v>
      </c>
      <c r="K21" s="207">
        <f t="shared" si="2"/>
        <v>0.31011320908699891</v>
      </c>
      <c r="L21" s="141">
        <f t="shared" si="5"/>
        <v>5.9201233844874199</v>
      </c>
      <c r="N21" s="151">
        <f t="shared" si="6"/>
        <v>-0.40135130860826118</v>
      </c>
      <c r="O21" s="141">
        <f t="shared" si="7"/>
        <v>-7.6618770109202901</v>
      </c>
      <c r="Q21" s="151">
        <v>0.67692133280549371</v>
      </c>
      <c r="R21" s="141">
        <f t="shared" si="8"/>
        <v>12.922564064905554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15.840371289699782</v>
      </c>
      <c r="C22" s="141">
        <f t="shared" si="0"/>
        <v>4.1977149727445866</v>
      </c>
      <c r="E22" s="151">
        <v>14.023663490474902</v>
      </c>
      <c r="F22" s="141">
        <f t="shared" si="1"/>
        <v>3.5085736171337043</v>
      </c>
      <c r="H22" s="151">
        <f t="shared" si="3"/>
        <v>-1.8167077992248792</v>
      </c>
      <c r="I22" s="141">
        <f t="shared" si="4"/>
        <v>-11.468846064272464</v>
      </c>
      <c r="K22" s="207">
        <f t="shared" si="2"/>
        <v>0.93776952491114818</v>
      </c>
      <c r="L22" s="141">
        <f t="shared" si="5"/>
        <v>5.920123384487419</v>
      </c>
      <c r="N22" s="151">
        <f t="shared" si="6"/>
        <v>-2.7431669456273595</v>
      </c>
      <c r="O22" s="141">
        <f t="shared" si="7"/>
        <v>-17.317567217702194</v>
      </c>
      <c r="Q22" s="151">
        <v>-1.1310378508667814E-2</v>
      </c>
      <c r="R22" s="141">
        <f t="shared" si="8"/>
        <v>-7.1402231057692431E-2</v>
      </c>
      <c r="T22" s="11"/>
    </row>
    <row r="23" spans="1:20" x14ac:dyDescent="0.2">
      <c r="A23" s="10" t="str">
        <f>name!$D19</f>
        <v>53 Skilled construction and building trades</v>
      </c>
      <c r="B23" s="151">
        <v>14.806091320208942</v>
      </c>
      <c r="C23" s="141">
        <f t="shared" si="0"/>
        <v>3.9236296981926793</v>
      </c>
      <c r="E23" s="151">
        <v>12.914478716908018</v>
      </c>
      <c r="F23" s="141">
        <f t="shared" si="1"/>
        <v>3.2310672126405793</v>
      </c>
      <c r="H23" s="151">
        <f t="shared" si="3"/>
        <v>-1.8916126033009242</v>
      </c>
      <c r="I23" s="141">
        <f t="shared" si="4"/>
        <v>-12.775907985377943</v>
      </c>
      <c r="K23" s="207">
        <f t="shared" si="2"/>
        <v>0.87653887457625157</v>
      </c>
      <c r="L23" s="141">
        <f t="shared" si="5"/>
        <v>5.9201233844874182</v>
      </c>
      <c r="N23" s="151">
        <f t="shared" si="6"/>
        <v>-4.2052665568114538</v>
      </c>
      <c r="O23" s="141">
        <f t="shared" si="7"/>
        <v>-28.402273536376576</v>
      </c>
      <c r="Q23" s="151">
        <v>1.4371150789342781</v>
      </c>
      <c r="R23" s="141">
        <f t="shared" si="8"/>
        <v>9.7062421665112204</v>
      </c>
      <c r="T23" s="11"/>
    </row>
    <row r="24" spans="1:20" x14ac:dyDescent="0.2">
      <c r="A24" s="10" t="str">
        <f>name!$D20</f>
        <v>54 Textiles, printing and other skilled trades</v>
      </c>
      <c r="B24" s="151">
        <v>8.1400750868599037</v>
      </c>
      <c r="C24" s="141">
        <f t="shared" si="0"/>
        <v>2.1571284186751294</v>
      </c>
      <c r="E24" s="151">
        <v>7.5944360858868274</v>
      </c>
      <c r="F24" s="141">
        <f t="shared" si="1"/>
        <v>1.9000483080650661</v>
      </c>
      <c r="H24" s="151">
        <f t="shared" si="3"/>
        <v>-0.54563900097307627</v>
      </c>
      <c r="I24" s="141">
        <f t="shared" si="4"/>
        <v>-6.7031199976751115</v>
      </c>
      <c r="K24" s="207">
        <f t="shared" si="2"/>
        <v>0.48190248873202773</v>
      </c>
      <c r="L24" s="141">
        <f t="shared" si="5"/>
        <v>5.920123384487419</v>
      </c>
      <c r="N24" s="151">
        <f t="shared" si="6"/>
        <v>-1.2680345184095381</v>
      </c>
      <c r="O24" s="141">
        <f t="shared" si="7"/>
        <v>-15.577675941300095</v>
      </c>
      <c r="Q24" s="151">
        <v>0.24049302870443393</v>
      </c>
      <c r="R24" s="141">
        <f t="shared" si="8"/>
        <v>2.9544325591375591</v>
      </c>
      <c r="T24" s="11"/>
    </row>
    <row r="25" spans="1:20" x14ac:dyDescent="0.2">
      <c r="A25" s="10" t="str">
        <f>name!$D21</f>
        <v>61 Caring personal service occupations</v>
      </c>
      <c r="B25" s="151">
        <v>30.435906806230715</v>
      </c>
      <c r="C25" s="141">
        <f t="shared" si="0"/>
        <v>8.0655471625624369</v>
      </c>
      <c r="E25" s="151">
        <v>29.814686111521695</v>
      </c>
      <c r="F25" s="141">
        <f t="shared" si="1"/>
        <v>7.4593219642683577</v>
      </c>
      <c r="H25" s="151">
        <f t="shared" si="3"/>
        <v>-0.62122069470902019</v>
      </c>
      <c r="I25" s="141">
        <f t="shared" si="4"/>
        <v>-2.0410783180011771</v>
      </c>
      <c r="K25" s="207">
        <f t="shared" si="2"/>
        <v>1.8018432361164625</v>
      </c>
      <c r="L25" s="141">
        <f t="shared" si="5"/>
        <v>5.920123384487419</v>
      </c>
      <c r="N25" s="151">
        <f t="shared" si="6"/>
        <v>-1.306723472084274</v>
      </c>
      <c r="O25" s="141">
        <f t="shared" si="7"/>
        <v>-4.2933613918701017</v>
      </c>
      <c r="Q25" s="151">
        <v>-1.1163404587412087</v>
      </c>
      <c r="R25" s="141">
        <f t="shared" si="8"/>
        <v>-3.6678403106184962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8.1573870890888447</v>
      </c>
      <c r="C26" s="141">
        <f t="shared" si="0"/>
        <v>2.1617161173872086</v>
      </c>
      <c r="E26" s="151">
        <v>8.2871739547844143</v>
      </c>
      <c r="F26" s="141">
        <f t="shared" si="1"/>
        <v>2.0733640619730478</v>
      </c>
      <c r="H26" s="151">
        <f t="shared" si="3"/>
        <v>0.12978686569556963</v>
      </c>
      <c r="I26" s="141">
        <f t="shared" si="4"/>
        <v>1.5910347796191937</v>
      </c>
      <c r="K26" s="207">
        <f t="shared" si="2"/>
        <v>0.48292738062430629</v>
      </c>
      <c r="L26" s="141">
        <f t="shared" si="5"/>
        <v>5.920123384487419</v>
      </c>
      <c r="N26" s="151">
        <f t="shared" si="6"/>
        <v>-0.48506710940830167</v>
      </c>
      <c r="O26" s="141">
        <f t="shared" si="7"/>
        <v>-5.946353950238767</v>
      </c>
      <c r="Q26" s="151">
        <v>0.13192659447956495</v>
      </c>
      <c r="R26" s="141">
        <f t="shared" si="8"/>
        <v>1.617265345370545</v>
      </c>
      <c r="T26" s="11"/>
    </row>
    <row r="27" spans="1:20" x14ac:dyDescent="0.2">
      <c r="A27" s="10" t="str">
        <f>name!$D23</f>
        <v>63 Community and civil enforcement occupations</v>
      </c>
      <c r="B27" s="151">
        <v>0.32699841461554252</v>
      </c>
      <c r="C27" s="141">
        <f t="shared" si="0"/>
        <v>8.6654922160061348E-2</v>
      </c>
      <c r="E27" s="151">
        <v>0.36073257427191818</v>
      </c>
      <c r="F27" s="141">
        <f t="shared" si="1"/>
        <v>9.0251509086112278E-2</v>
      </c>
      <c r="H27" s="151">
        <f t="shared" si="3"/>
        <v>3.3734159656375662E-2</v>
      </c>
      <c r="I27" s="141">
        <f t="shared" si="4"/>
        <v>10.316306791896057</v>
      </c>
      <c r="K27" s="207">
        <f t="shared" si="2"/>
        <v>1.9358709610557859E-2</v>
      </c>
      <c r="L27" s="141">
        <f t="shared" si="5"/>
        <v>5.920123384487419</v>
      </c>
      <c r="N27" s="151">
        <f t="shared" si="6"/>
        <v>2.1323570794307099E-2</v>
      </c>
      <c r="O27" s="141">
        <f t="shared" si="7"/>
        <v>6.5210012774458175</v>
      </c>
      <c r="Q27" s="151">
        <v>-6.9481207484892952E-3</v>
      </c>
      <c r="R27" s="141">
        <f t="shared" si="8"/>
        <v>-2.1248178700371732</v>
      </c>
      <c r="T27" s="172"/>
    </row>
    <row r="28" spans="1:20" x14ac:dyDescent="0.2">
      <c r="A28" s="10" t="str">
        <f>name!$D24</f>
        <v>71 Sales occupations</v>
      </c>
      <c r="B28" s="151">
        <v>28.794983635680271</v>
      </c>
      <c r="C28" s="141">
        <f t="shared" si="0"/>
        <v>7.6307008047234541</v>
      </c>
      <c r="E28" s="151">
        <v>27.673792531299821</v>
      </c>
      <c r="F28" s="141">
        <f t="shared" si="1"/>
        <v>6.9236928301437892</v>
      </c>
      <c r="H28" s="151">
        <f t="shared" si="3"/>
        <v>-1.1211911043804506</v>
      </c>
      <c r="I28" s="141">
        <f t="shared" si="4"/>
        <v>-3.8937028704929211</v>
      </c>
      <c r="K28" s="207">
        <f t="shared" si="2"/>
        <v>1.7046985597752333</v>
      </c>
      <c r="L28" s="141">
        <f t="shared" si="5"/>
        <v>5.920123384487419</v>
      </c>
      <c r="N28" s="151">
        <f>H28-(K28+Q28)</f>
        <v>-2.4218020916274292</v>
      </c>
      <c r="O28" s="141">
        <f t="shared" si="7"/>
        <v>-8.4104999755114989</v>
      </c>
      <c r="Q28" s="151">
        <v>-0.40408757252825467</v>
      </c>
      <c r="R28" s="141">
        <f t="shared" si="8"/>
        <v>-1.4033262794688448</v>
      </c>
      <c r="T28" s="11"/>
    </row>
    <row r="29" spans="1:20" x14ac:dyDescent="0.2">
      <c r="A29" s="10" t="str">
        <f>name!$D25</f>
        <v>72 Customer service occupations</v>
      </c>
      <c r="B29" s="151">
        <v>5.5647932127122175</v>
      </c>
      <c r="C29" s="141">
        <f t="shared" si="0"/>
        <v>1.4746760263390426</v>
      </c>
      <c r="E29" s="151">
        <v>6.412105370384837</v>
      </c>
      <c r="F29" s="141">
        <f t="shared" si="1"/>
        <v>1.6042415555745568</v>
      </c>
      <c r="H29" s="151">
        <f t="shared" si="3"/>
        <v>0.84731215767261947</v>
      </c>
      <c r="I29" s="141">
        <f t="shared" si="4"/>
        <v>15.226300875601616</v>
      </c>
      <c r="K29" s="207">
        <f t="shared" si="2"/>
        <v>0.32944262428414472</v>
      </c>
      <c r="L29" s="141">
        <f t="shared" si="5"/>
        <v>5.920123384487419</v>
      </c>
      <c r="N29" s="151">
        <f t="shared" si="6"/>
        <v>0.51616909541604383</v>
      </c>
      <c r="O29" s="141">
        <f t="shared" si="7"/>
        <v>9.2756204172494101</v>
      </c>
      <c r="Q29" s="151">
        <v>1.7004379724308506E-3</v>
      </c>
      <c r="R29" s="141">
        <f t="shared" si="8"/>
        <v>3.0557073864782056E-2</v>
      </c>
      <c r="T29" s="11"/>
    </row>
    <row r="30" spans="1:20" x14ac:dyDescent="0.2">
      <c r="A30" s="10" t="str">
        <f>name!$D26</f>
        <v>81 Process, plant and machine operatives</v>
      </c>
      <c r="B30" s="151">
        <v>9.6247047758183299</v>
      </c>
      <c r="C30" s="141">
        <f t="shared" si="0"/>
        <v>2.5505568402913776</v>
      </c>
      <c r="E30" s="151">
        <v>8.1706567228852798</v>
      </c>
      <c r="F30" s="141">
        <f t="shared" si="1"/>
        <v>2.0442126718202238</v>
      </c>
      <c r="H30" s="151">
        <f t="shared" si="3"/>
        <v>-1.4540480529330502</v>
      </c>
      <c r="I30" s="141">
        <f t="shared" si="4"/>
        <v>-15.10745614334359</v>
      </c>
      <c r="K30" s="207">
        <f t="shared" si="2"/>
        <v>0.56979439812109833</v>
      </c>
      <c r="L30" s="141">
        <f t="shared" si="5"/>
        <v>5.9201233844874182</v>
      </c>
      <c r="N30" s="151">
        <f t="shared" si="6"/>
        <v>-2.0756085005469602</v>
      </c>
      <c r="O30" s="141">
        <f t="shared" si="7"/>
        <v>-21.565425110615756</v>
      </c>
      <c r="Q30" s="151">
        <v>5.1766049492811717E-2</v>
      </c>
      <c r="R30" s="141">
        <f t="shared" si="8"/>
        <v>0.53784558278474948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10.221920167931522</v>
      </c>
      <c r="C31" s="141">
        <f t="shared" si="0"/>
        <v>2.7088195443390548</v>
      </c>
      <c r="E31" s="151">
        <v>9.7380589619627962</v>
      </c>
      <c r="F31" s="141">
        <f t="shared" si="1"/>
        <v>2.4363602834053788</v>
      </c>
      <c r="H31" s="151">
        <f t="shared" si="3"/>
        <v>-0.48386120596872573</v>
      </c>
      <c r="I31" s="141">
        <f t="shared" si="4"/>
        <v>-4.7335647121047542</v>
      </c>
      <c r="K31" s="207">
        <f t="shared" si="2"/>
        <v>0.60515028620534972</v>
      </c>
      <c r="L31" s="141">
        <f t="shared" si="5"/>
        <v>5.9201233844874199</v>
      </c>
      <c r="N31" s="151">
        <f t="shared" si="6"/>
        <v>-0.58627807021444167</v>
      </c>
      <c r="O31" s="141">
        <f t="shared" si="7"/>
        <v>-5.7354984247845016</v>
      </c>
      <c r="Q31" s="151">
        <v>-0.50273342195963377</v>
      </c>
      <c r="R31" s="141">
        <f t="shared" si="8"/>
        <v>-4.9181896718076743</v>
      </c>
      <c r="T31" s="11"/>
    </row>
    <row r="32" spans="1:20" x14ac:dyDescent="0.2">
      <c r="A32" s="10" t="str">
        <f>name!$D28</f>
        <v>91 Elementary trades and related occupations</v>
      </c>
      <c r="B32" s="151">
        <v>6.5635579453883768</v>
      </c>
      <c r="C32" s="141">
        <f t="shared" si="0"/>
        <v>1.7393497259593382</v>
      </c>
      <c r="E32" s="151">
        <v>5.337919846322837</v>
      </c>
      <c r="F32" s="141">
        <f t="shared" si="1"/>
        <v>1.3354915964650316</v>
      </c>
      <c r="H32" s="151">
        <f t="shared" si="3"/>
        <v>-1.2256380990655398</v>
      </c>
      <c r="I32" s="141">
        <f t="shared" si="4"/>
        <v>-18.673379731898088</v>
      </c>
      <c r="K32" s="207">
        <f t="shared" si="2"/>
        <v>0.38857072877931925</v>
      </c>
      <c r="L32" s="141">
        <f t="shared" si="5"/>
        <v>5.920123384487419</v>
      </c>
      <c r="N32" s="151">
        <f>H32-(K32+Q32)</f>
        <v>-1.7882866368013324</v>
      </c>
      <c r="O32" s="141">
        <f t="shared" si="7"/>
        <v>-27.245689787164917</v>
      </c>
      <c r="Q32" s="151">
        <v>0.17407780895647337</v>
      </c>
      <c r="R32" s="141">
        <f t="shared" si="8"/>
        <v>2.6521866707794088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35.179425405626382</v>
      </c>
      <c r="C33" s="141">
        <f t="shared" si="0"/>
        <v>9.3225845566999954</v>
      </c>
      <c r="E33" s="151">
        <v>34.119243084082981</v>
      </c>
      <c r="F33" s="141">
        <f t="shared" si="1"/>
        <v>8.5362770008488873</v>
      </c>
      <c r="H33" s="151">
        <f t="shared" ref="H33" si="9">E33-B33</f>
        <v>-1.060182321543401</v>
      </c>
      <c r="I33" s="141">
        <f>IF(B33&lt;&gt;0,((E33/B33)-1)*100,0)</f>
        <v>-3.0136430863189734</v>
      </c>
      <c r="K33" s="207">
        <f t="shared" si="2"/>
        <v>2.0826653899667957</v>
      </c>
      <c r="L33" s="141">
        <f t="shared" ref="L33" si="10">IF(B33&lt;&gt;0,K33/B33*100,0)</f>
        <v>5.9201233844874199</v>
      </c>
      <c r="N33" s="151">
        <f>H33-(K33+Q33)</f>
        <v>-3.5409812753337695</v>
      </c>
      <c r="O33" s="141">
        <f t="shared" ref="O33" si="11">IF(B33&lt;&gt;0,N33/B33*100,0)</f>
        <v>-10.06548922987084</v>
      </c>
      <c r="Q33" s="151">
        <v>0.39813356382357279</v>
      </c>
      <c r="R33" s="141">
        <f t="shared" ref="R33" si="12">IF(B33&lt;&gt;0,Q33/B33*100,0)</f>
        <v>1.1317227590644436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377.3569999999998</v>
      </c>
      <c r="C35" s="147">
        <f>B35/B$35*100</f>
        <v>100</v>
      </c>
      <c r="D35" s="145"/>
      <c r="E35" s="152">
        <f>SUM(E8:E33)</f>
        <v>399.697</v>
      </c>
      <c r="F35" s="147">
        <f t="shared" ref="F35" si="13">E35/E$35*100</f>
        <v>100</v>
      </c>
      <c r="G35" s="145"/>
      <c r="H35" s="152">
        <f>E35-B35</f>
        <v>22.340000000000202</v>
      </c>
      <c r="I35" s="147">
        <f>IF(B35&lt;&gt;0,((E35/B35)-1)*100,0)</f>
        <v>5.920123384487419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Dorset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30.244811610713377</v>
      </c>
      <c r="C44" s="141">
        <f t="shared" ref="C44:C68" si="15">B44/B$71*100</f>
        <v>7.5669348558316365</v>
      </c>
      <c r="E44" s="151">
        <v>31.216495954586566</v>
      </c>
      <c r="F44" s="141">
        <f t="shared" ref="F44:F68" si="16">E44/E$71*100</f>
        <v>7.115908862964984</v>
      </c>
      <c r="H44" s="151">
        <f>E44-B44</f>
        <v>0.97168434387318925</v>
      </c>
      <c r="I44" s="141">
        <f>IF(B44&gt;0,((E44/B44)-1)*100,0)</f>
        <v>3.2127306871007066</v>
      </c>
      <c r="K44" s="151">
        <f>(($E$71/$B$71)-1)*B44</f>
        <v>2.9502722309401928</v>
      </c>
      <c r="L44" s="141">
        <f>IF(B44&gt;0,K44/B44*100,0)</f>
        <v>9.7546391391478906</v>
      </c>
      <c r="N44" s="151">
        <f>H44-(K44+Q44)</f>
        <v>-1.1380998604047177</v>
      </c>
      <c r="O44" s="141">
        <f>IF(B44&gt;0,N44/B44*100,0)</f>
        <v>-3.7629589995580517</v>
      </c>
      <c r="Q44" s="151">
        <v>-0.84048802666228561</v>
      </c>
      <c r="R44" s="141">
        <f>IF(B44&gt;0,Q44/B44*100,0)</f>
        <v>-2.7789494524891216</v>
      </c>
      <c r="T44" s="151"/>
    </row>
    <row r="45" spans="1:20" x14ac:dyDescent="0.2">
      <c r="A45" s="135" t="str">
        <f t="shared" si="14"/>
        <v>12 Other managers and proprietors</v>
      </c>
      <c r="B45" s="151">
        <v>16.112607291191637</v>
      </c>
      <c r="C45" s="141">
        <f t="shared" si="15"/>
        <v>4.0312054609345669</v>
      </c>
      <c r="E45" s="151">
        <v>22.515547072978215</v>
      </c>
      <c r="F45" s="141">
        <f t="shared" si="16"/>
        <v>5.1324972925915615</v>
      </c>
      <c r="H45" s="151">
        <f t="shared" ref="H45:H71" si="17">E45-B45</f>
        <v>6.4029397817865785</v>
      </c>
      <c r="I45" s="141">
        <f t="shared" ref="I45:I71" si="18">IF(B45&gt;0,((E45/B45)-1)*100,0)</f>
        <v>39.738694464966606</v>
      </c>
      <c r="K45" s="151">
        <f t="shared" ref="K45:K68" si="19">(($E$71/$B$71)-1)*B45</f>
        <v>1.5717266971637762</v>
      </c>
      <c r="L45" s="141">
        <f t="shared" ref="L45:L68" si="20">IF(B45&gt;0,K45/B45*100,0)</f>
        <v>9.7546391391478906</v>
      </c>
      <c r="N45" s="151">
        <f t="shared" ref="N45:N68" si="21">H45-(K45+Q45)</f>
        <v>4.8177778812129208</v>
      </c>
      <c r="O45" s="141">
        <f t="shared" ref="O45:O68" si="22">IF(B45&gt;0,N45/B45*100,0)</f>
        <v>29.900672151593248</v>
      </c>
      <c r="Q45" s="151">
        <v>1.3435203409881682E-2</v>
      </c>
      <c r="R45" s="141">
        <f>IF(B45&gt;0,Q45/B45*100,0)</f>
        <v>8.3383174225479792E-2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23.390051459224406</v>
      </c>
      <c r="C46" s="141">
        <f t="shared" si="15"/>
        <v>5.8519457136842172</v>
      </c>
      <c r="E46" s="151">
        <v>27.998641296750684</v>
      </c>
      <c r="F46" s="141">
        <f t="shared" si="16"/>
        <v>6.3823876979777525</v>
      </c>
      <c r="H46" s="151">
        <f t="shared" si="17"/>
        <v>4.6085898375262779</v>
      </c>
      <c r="I46" s="141">
        <f t="shared" si="18"/>
        <v>19.703205209105157</v>
      </c>
      <c r="K46" s="151">
        <f t="shared" si="19"/>
        <v>2.2816151143083365</v>
      </c>
      <c r="L46" s="141">
        <f t="shared" si="20"/>
        <v>9.7546391391478906</v>
      </c>
      <c r="N46" s="151">
        <f t="shared" si="21"/>
        <v>2.7106477655798802</v>
      </c>
      <c r="O46" s="141">
        <f t="shared" si="22"/>
        <v>11.588891842779054</v>
      </c>
      <c r="Q46" s="151">
        <v>-0.38367304236193878</v>
      </c>
      <c r="R46" s="141">
        <f t="shared" ref="R46:R68" si="23">IF(B46&gt;0,Q46/B46*100,0)</f>
        <v>-1.6403257728217973</v>
      </c>
      <c r="T46" s="151"/>
    </row>
    <row r="47" spans="1:20" x14ac:dyDescent="0.2">
      <c r="A47" s="135" t="str">
        <f t="shared" si="14"/>
        <v>22 Health professionals</v>
      </c>
      <c r="B47" s="151">
        <v>19.437588711278941</v>
      </c>
      <c r="C47" s="141">
        <f t="shared" si="15"/>
        <v>4.8630809616481834</v>
      </c>
      <c r="E47" s="151">
        <v>24.716539579130931</v>
      </c>
      <c r="F47" s="141">
        <f t="shared" si="16"/>
        <v>5.6342211921809522</v>
      </c>
      <c r="H47" s="151">
        <f t="shared" si="17"/>
        <v>5.2789508678519894</v>
      </c>
      <c r="I47" s="141">
        <f t="shared" si="18"/>
        <v>27.158465724654434</v>
      </c>
      <c r="K47" s="151">
        <f t="shared" si="19"/>
        <v>1.8960666361370078</v>
      </c>
      <c r="L47" s="141">
        <f t="shared" si="20"/>
        <v>9.7546391391478906</v>
      </c>
      <c r="N47" s="151">
        <f t="shared" si="21"/>
        <v>2.1017805942027037</v>
      </c>
      <c r="O47" s="141">
        <f t="shared" si="22"/>
        <v>10.812969784586064</v>
      </c>
      <c r="Q47" s="151">
        <v>1.281103637512278</v>
      </c>
      <c r="R47" s="141">
        <f t="shared" si="23"/>
        <v>6.5908568009204718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19.864044283928589</v>
      </c>
      <c r="C48" s="141">
        <f t="shared" si="15"/>
        <v>4.9697756760567602</v>
      </c>
      <c r="E48" s="151">
        <v>23.109144193541088</v>
      </c>
      <c r="F48" s="141">
        <f t="shared" si="16"/>
        <v>5.2678098214989966</v>
      </c>
      <c r="H48" s="151">
        <f t="shared" si="17"/>
        <v>3.2450999096124988</v>
      </c>
      <c r="I48" s="141">
        <f t="shared" si="18"/>
        <v>16.33655192884369</v>
      </c>
      <c r="K48" s="151">
        <f t="shared" si="19"/>
        <v>1.9376658383377676</v>
      </c>
      <c r="L48" s="141">
        <f t="shared" si="20"/>
        <v>9.7546391391478906</v>
      </c>
      <c r="N48" s="151">
        <f t="shared" si="21"/>
        <v>1.626534177214882</v>
      </c>
      <c r="O48" s="141">
        <f t="shared" si="22"/>
        <v>8.1883334227706239</v>
      </c>
      <c r="Q48" s="151">
        <v>-0.31910010594015087</v>
      </c>
      <c r="R48" s="141">
        <f t="shared" si="23"/>
        <v>-1.6064206330748332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27.135651992226393</v>
      </c>
      <c r="C49" s="141">
        <f t="shared" si="15"/>
        <v>6.7890557077552236</v>
      </c>
      <c r="E49" s="151">
        <v>34.528665205074077</v>
      </c>
      <c r="F49" s="141">
        <f t="shared" si="16"/>
        <v>7.8709293674915717</v>
      </c>
      <c r="H49" s="151">
        <f t="shared" si="17"/>
        <v>7.3930132128476842</v>
      </c>
      <c r="I49" s="141">
        <f t="shared" si="18"/>
        <v>27.244649271613497</v>
      </c>
      <c r="K49" s="151">
        <f t="shared" si="19"/>
        <v>2.6469849298966803</v>
      </c>
      <c r="L49" s="141">
        <f t="shared" si="20"/>
        <v>9.7546391391478906</v>
      </c>
      <c r="N49" s="151">
        <f t="shared" si="21"/>
        <v>4.9694468400179552</v>
      </c>
      <c r="O49" s="141">
        <f t="shared" si="22"/>
        <v>18.313349690074016</v>
      </c>
      <c r="Q49" s="151">
        <v>-0.22341855706695193</v>
      </c>
      <c r="R49" s="141">
        <f t="shared" si="23"/>
        <v>-0.82333955760840061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7.6348477670791377</v>
      </c>
      <c r="C50" s="141">
        <f t="shared" si="15"/>
        <v>1.9101588871267827</v>
      </c>
      <c r="E50" s="151">
        <v>7.2502558120025276</v>
      </c>
      <c r="F50" s="141">
        <f t="shared" si="16"/>
        <v>1.6527210378271766</v>
      </c>
      <c r="H50" s="151">
        <f t="shared" si="17"/>
        <v>-0.38459195507661015</v>
      </c>
      <c r="I50" s="141">
        <f t="shared" si="18"/>
        <v>-5.03732316359915</v>
      </c>
      <c r="K50" s="151">
        <f t="shared" si="19"/>
        <v>0.74475184850186038</v>
      </c>
      <c r="L50" s="141">
        <f t="shared" si="20"/>
        <v>9.7546391391478906</v>
      </c>
      <c r="N50" s="151">
        <f t="shared" si="21"/>
        <v>-0.97966735768739821</v>
      </c>
      <c r="O50" s="141">
        <f t="shared" si="22"/>
        <v>-12.831524446520683</v>
      </c>
      <c r="Q50" s="151">
        <v>-0.14967644589107226</v>
      </c>
      <c r="R50" s="141">
        <f t="shared" si="23"/>
        <v>-1.9604378562263589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8.3807864519040827</v>
      </c>
      <c r="C51" s="141">
        <f t="shared" si="15"/>
        <v>2.0967849275586463</v>
      </c>
      <c r="E51" s="151">
        <v>9.8558075814364123</v>
      </c>
      <c r="F51" s="141">
        <f t="shared" si="16"/>
        <v>2.2466656290459266</v>
      </c>
      <c r="H51" s="151">
        <f t="shared" si="17"/>
        <v>1.4750211295323297</v>
      </c>
      <c r="I51" s="141">
        <f t="shared" si="18"/>
        <v>17.600032383562404</v>
      </c>
      <c r="K51" s="151">
        <f t="shared" si="19"/>
        <v>0.81751547540583958</v>
      </c>
      <c r="L51" s="141">
        <f t="shared" si="20"/>
        <v>9.7546391391478906</v>
      </c>
      <c r="N51" s="151">
        <f t="shared" si="21"/>
        <v>0.12426978695313018</v>
      </c>
      <c r="O51" s="141">
        <f t="shared" si="22"/>
        <v>1.4827938602933446</v>
      </c>
      <c r="Q51" s="151">
        <v>0.53323586717336002</v>
      </c>
      <c r="R51" s="141">
        <f t="shared" si="23"/>
        <v>6.3625993841211743</v>
      </c>
      <c r="T51" s="151"/>
    </row>
    <row r="52" spans="1:20" x14ac:dyDescent="0.2">
      <c r="A52" s="135" t="str">
        <f t="shared" si="14"/>
        <v>33 Protective service occupations</v>
      </c>
      <c r="B52" s="151">
        <v>3.1990610559493602</v>
      </c>
      <c r="C52" s="141">
        <f t="shared" si="15"/>
        <v>0.80037154543300559</v>
      </c>
      <c r="E52" s="151">
        <v>4.2173974327000634</v>
      </c>
      <c r="F52" s="141">
        <f t="shared" si="16"/>
        <v>0.96137041818067215</v>
      </c>
      <c r="H52" s="151">
        <f t="shared" si="17"/>
        <v>1.0183363767507032</v>
      </c>
      <c r="I52" s="141">
        <f t="shared" si="18"/>
        <v>31.832352022693723</v>
      </c>
      <c r="K52" s="151">
        <f t="shared" si="19"/>
        <v>0.3120568618488741</v>
      </c>
      <c r="L52" s="141">
        <f t="shared" si="20"/>
        <v>9.7546391391478906</v>
      </c>
      <c r="N52" s="151">
        <f t="shared" si="21"/>
        <v>0.93458330963043423</v>
      </c>
      <c r="O52" s="141">
        <f t="shared" si="22"/>
        <v>29.214300486462125</v>
      </c>
      <c r="Q52" s="151">
        <v>-0.2283037947286051</v>
      </c>
      <c r="R52" s="141">
        <f t="shared" si="23"/>
        <v>-7.1365876029162933</v>
      </c>
      <c r="T52" s="151"/>
    </row>
    <row r="53" spans="1:20" x14ac:dyDescent="0.2">
      <c r="A53" s="135" t="str">
        <f t="shared" si="14"/>
        <v>34 Culture, media and sports occupations</v>
      </c>
      <c r="B53" s="151">
        <v>8.4581312083440992</v>
      </c>
      <c r="C53" s="141">
        <f t="shared" si="15"/>
        <v>2.1161357749355387</v>
      </c>
      <c r="E53" s="151">
        <v>10.273898381606827</v>
      </c>
      <c r="F53" s="141">
        <f t="shared" si="16"/>
        <v>2.3419708815888418</v>
      </c>
      <c r="H53" s="151">
        <f t="shared" si="17"/>
        <v>1.8157671732627279</v>
      </c>
      <c r="I53" s="141">
        <f t="shared" si="18"/>
        <v>21.467711111781295</v>
      </c>
      <c r="K53" s="151">
        <f t="shared" si="19"/>
        <v>0.825060177289616</v>
      </c>
      <c r="L53" s="141">
        <f t="shared" si="20"/>
        <v>9.7546391391478906</v>
      </c>
      <c r="N53" s="151">
        <f t="shared" si="21"/>
        <v>0.34078783306753291</v>
      </c>
      <c r="O53" s="141">
        <f t="shared" si="22"/>
        <v>4.0291149980191783</v>
      </c>
      <c r="Q53" s="151">
        <v>0.64991916290557883</v>
      </c>
      <c r="R53" s="141">
        <f t="shared" si="23"/>
        <v>7.683956974614226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24.639475197535592</v>
      </c>
      <c r="C54" s="141">
        <f t="shared" si="15"/>
        <v>6.1645384372501155</v>
      </c>
      <c r="E54" s="151">
        <v>24.955260900625152</v>
      </c>
      <c r="F54" s="141">
        <f t="shared" si="16"/>
        <v>5.6886385479876616</v>
      </c>
      <c r="H54" s="151">
        <f t="shared" si="17"/>
        <v>0.31578570308955989</v>
      </c>
      <c r="I54" s="141">
        <f t="shared" si="18"/>
        <v>1.2816251180591154</v>
      </c>
      <c r="K54" s="151">
        <f t="shared" si="19"/>
        <v>2.4034918912994443</v>
      </c>
      <c r="L54" s="141">
        <f t="shared" si="20"/>
        <v>9.7546391391478906</v>
      </c>
      <c r="N54" s="151">
        <f t="shared" si="21"/>
        <v>-1.2155692917352527</v>
      </c>
      <c r="O54" s="141">
        <f t="shared" si="22"/>
        <v>-4.9334220067188461</v>
      </c>
      <c r="Q54" s="151">
        <v>-0.87213689647463155</v>
      </c>
      <c r="R54" s="141">
        <f t="shared" si="23"/>
        <v>-3.5395920143699389</v>
      </c>
      <c r="T54" s="151"/>
    </row>
    <row r="55" spans="1:20" x14ac:dyDescent="0.2">
      <c r="A55" s="135" t="str">
        <f t="shared" si="14"/>
        <v>41 Administrative occupations</v>
      </c>
      <c r="B55" s="151">
        <v>33.441916247876797</v>
      </c>
      <c r="C55" s="141">
        <f t="shared" si="15"/>
        <v>8.3668169257904843</v>
      </c>
      <c r="E55" s="151">
        <v>28.5661247691936</v>
      </c>
      <c r="F55" s="141">
        <f t="shared" si="16"/>
        <v>6.5117475299402301</v>
      </c>
      <c r="H55" s="151">
        <f t="shared" si="17"/>
        <v>-4.8757914786831975</v>
      </c>
      <c r="I55" s="141">
        <f t="shared" si="18"/>
        <v>-14.579880657983402</v>
      </c>
      <c r="K55" s="151">
        <f t="shared" si="19"/>
        <v>3.2621382511964483</v>
      </c>
      <c r="L55" s="141">
        <f t="shared" si="20"/>
        <v>9.7546391391478906</v>
      </c>
      <c r="N55" s="151">
        <f t="shared" si="21"/>
        <v>-7.1482364309972946</v>
      </c>
      <c r="O55" s="141">
        <f t="shared" si="22"/>
        <v>-21.375080237667692</v>
      </c>
      <c r="Q55" s="151">
        <v>-0.98969329888235102</v>
      </c>
      <c r="R55" s="141">
        <f t="shared" si="23"/>
        <v>-2.9594395594635996</v>
      </c>
      <c r="T55" s="151"/>
    </row>
    <row r="56" spans="1:20" x14ac:dyDescent="0.2">
      <c r="A56" s="135" t="str">
        <f t="shared" si="14"/>
        <v>42 Secretarial and related occupations</v>
      </c>
      <c r="B56" s="151">
        <v>7.4871064128290925</v>
      </c>
      <c r="C56" s="141">
        <f t="shared" si="15"/>
        <v>1.8731955488355161</v>
      </c>
      <c r="E56" s="151">
        <v>6.9849338066581907</v>
      </c>
      <c r="F56" s="141">
        <f t="shared" si="16"/>
        <v>1.5922399635862987</v>
      </c>
      <c r="H56" s="151">
        <f t="shared" si="17"/>
        <v>-0.50217260617090176</v>
      </c>
      <c r="I56" s="141">
        <f t="shared" si="18"/>
        <v>-6.7071653384067513</v>
      </c>
      <c r="K56" s="151">
        <f t="shared" si="19"/>
        <v>0.73034021253547832</v>
      </c>
      <c r="L56" s="141">
        <f t="shared" si="20"/>
        <v>9.7546391391478906</v>
      </c>
      <c r="N56" s="151">
        <f t="shared" si="21"/>
        <v>-1.3465981358991739</v>
      </c>
      <c r="O56" s="141">
        <f t="shared" si="22"/>
        <v>-17.98556159949576</v>
      </c>
      <c r="Q56" s="151">
        <v>0.11408531719279394</v>
      </c>
      <c r="R56" s="141">
        <f t="shared" si="23"/>
        <v>1.5237571219411246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5.8239728591321116</v>
      </c>
      <c r="C57" s="141">
        <f t="shared" si="15"/>
        <v>1.4570969657345718</v>
      </c>
      <c r="E57" s="151">
        <v>6.4221307291383729</v>
      </c>
      <c r="F57" s="141">
        <f t="shared" si="16"/>
        <v>1.4639470439308238</v>
      </c>
      <c r="H57" s="151">
        <f t="shared" si="17"/>
        <v>0.59815787000626131</v>
      </c>
      <c r="I57" s="141">
        <f t="shared" si="18"/>
        <v>10.270615685791483</v>
      </c>
      <c r="K57" s="151">
        <f t="shared" si="19"/>
        <v>0.56810753597025143</v>
      </c>
      <c r="L57" s="141">
        <f t="shared" si="20"/>
        <v>9.7546391391478906</v>
      </c>
      <c r="N57" s="151">
        <f t="shared" si="21"/>
        <v>4.1025602131970484E-2</v>
      </c>
      <c r="O57" s="141">
        <f t="shared" si="22"/>
        <v>0.70442639628104509</v>
      </c>
      <c r="Q57" s="151">
        <v>-1.0975268095960606E-2</v>
      </c>
      <c r="R57" s="141">
        <f t="shared" si="23"/>
        <v>-0.18844984963745418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14.023663490474902</v>
      </c>
      <c r="C58" s="141">
        <f t="shared" si="15"/>
        <v>3.5085736171337043</v>
      </c>
      <c r="E58" s="151">
        <v>13.654711503560344</v>
      </c>
      <c r="F58" s="141">
        <f t="shared" si="16"/>
        <v>3.1126389954455682</v>
      </c>
      <c r="H58" s="151">
        <f t="shared" si="17"/>
        <v>-0.36895198691455811</v>
      </c>
      <c r="I58" s="141">
        <f t="shared" si="18"/>
        <v>-2.6309244168983059</v>
      </c>
      <c r="K58" s="151">
        <f t="shared" si="19"/>
        <v>1.3679577675842582</v>
      </c>
      <c r="L58" s="141">
        <f t="shared" si="20"/>
        <v>9.7546391391478906</v>
      </c>
      <c r="N58" s="151">
        <f t="shared" si="21"/>
        <v>-1.1142451079450932</v>
      </c>
      <c r="O58" s="141">
        <f t="shared" si="22"/>
        <v>-7.9454638133744897</v>
      </c>
      <c r="Q58" s="151">
        <v>-0.62266464655372311</v>
      </c>
      <c r="R58" s="141">
        <f t="shared" si="23"/>
        <v>-4.4400997426717135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12.914478716908018</v>
      </c>
      <c r="C59" s="141">
        <f t="shared" si="15"/>
        <v>3.2310672126405793</v>
      </c>
      <c r="E59" s="151">
        <v>14.661291969450831</v>
      </c>
      <c r="F59" s="141">
        <f t="shared" si="16"/>
        <v>3.3420925147943703</v>
      </c>
      <c r="H59" s="151">
        <f t="shared" si="17"/>
        <v>1.7468132525428128</v>
      </c>
      <c r="I59" s="141">
        <f t="shared" si="18"/>
        <v>13.526006669211</v>
      </c>
      <c r="K59" s="151">
        <f t="shared" si="19"/>
        <v>1.2597607955364341</v>
      </c>
      <c r="L59" s="141">
        <f t="shared" si="20"/>
        <v>9.7546391391478906</v>
      </c>
      <c r="N59" s="151">
        <f t="shared" si="21"/>
        <v>-0.57137962907694195</v>
      </c>
      <c r="O59" s="141">
        <f t="shared" si="22"/>
        <v>-4.4243336614808522</v>
      </c>
      <c r="Q59" s="151">
        <v>1.0584320860833205</v>
      </c>
      <c r="R59" s="141">
        <f t="shared" si="23"/>
        <v>8.1957011915439519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7.5944360858868274</v>
      </c>
      <c r="C60" s="141">
        <f t="shared" si="15"/>
        <v>1.9000483080650661</v>
      </c>
      <c r="E60" s="151">
        <v>7.3373075455430206</v>
      </c>
      <c r="F60" s="141">
        <f t="shared" si="16"/>
        <v>1.6725647833628201</v>
      </c>
      <c r="H60" s="151">
        <f t="shared" si="17"/>
        <v>-0.25712854034380683</v>
      </c>
      <c r="I60" s="141">
        <f t="shared" si="18"/>
        <v>-3.3857489540486507</v>
      </c>
      <c r="K60" s="151">
        <f t="shared" si="19"/>
        <v>0.74080983483148766</v>
      </c>
      <c r="L60" s="141">
        <f t="shared" si="20"/>
        <v>9.7546391391478906</v>
      </c>
      <c r="N60" s="151">
        <f t="shared" si="21"/>
        <v>-0.97933798753472101</v>
      </c>
      <c r="O60" s="141">
        <f t="shared" si="22"/>
        <v>-12.895466845190526</v>
      </c>
      <c r="Q60" s="151">
        <v>-1.8600387640573434E-2</v>
      </c>
      <c r="R60" s="141">
        <f t="shared" si="23"/>
        <v>-0.24492124800601839</v>
      </c>
      <c r="T60" s="151"/>
    </row>
    <row r="61" spans="1:20" x14ac:dyDescent="0.2">
      <c r="A61" s="135" t="str">
        <f t="shared" si="14"/>
        <v>61 Caring personal service occupations</v>
      </c>
      <c r="B61" s="151">
        <v>29.814686111521695</v>
      </c>
      <c r="C61" s="141">
        <f t="shared" si="15"/>
        <v>7.4593219642683577</v>
      </c>
      <c r="E61" s="151">
        <v>36.080051313205885</v>
      </c>
      <c r="F61" s="141">
        <f t="shared" si="16"/>
        <v>8.2245732285064683</v>
      </c>
      <c r="H61" s="151">
        <f t="shared" si="17"/>
        <v>6.2653652016841903</v>
      </c>
      <c r="I61" s="141">
        <f t="shared" si="18"/>
        <v>21.014359092189071</v>
      </c>
      <c r="K61" s="151">
        <f t="shared" si="19"/>
        <v>2.9083150406485858</v>
      </c>
      <c r="L61" s="141">
        <f t="shared" si="20"/>
        <v>9.7546391391478906</v>
      </c>
      <c r="N61" s="151">
        <f t="shared" si="21"/>
        <v>1.4336630123590615</v>
      </c>
      <c r="O61" s="141">
        <f t="shared" si="22"/>
        <v>4.8085799293557931</v>
      </c>
      <c r="Q61" s="151">
        <v>1.9233871486765428</v>
      </c>
      <c r="R61" s="141">
        <f t="shared" si="23"/>
        <v>6.4511400236853813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8.2871739547844143</v>
      </c>
      <c r="C62" s="141">
        <f t="shared" si="15"/>
        <v>2.0733640619730478</v>
      </c>
      <c r="E62" s="151">
        <v>9.7801712946147319</v>
      </c>
      <c r="F62" s="141">
        <f t="shared" si="16"/>
        <v>2.2294240743070746</v>
      </c>
      <c r="H62" s="151">
        <f t="shared" si="17"/>
        <v>1.4929973398303176</v>
      </c>
      <c r="I62" s="141">
        <f t="shared" si="18"/>
        <v>18.015759630197813</v>
      </c>
      <c r="K62" s="151">
        <f t="shared" si="19"/>
        <v>0.80838391412267063</v>
      </c>
      <c r="L62" s="141">
        <f t="shared" si="20"/>
        <v>9.7546391391478906</v>
      </c>
      <c r="N62" s="151">
        <f t="shared" si="21"/>
        <v>0.53049271146890076</v>
      </c>
      <c r="O62" s="141">
        <f t="shared" si="22"/>
        <v>6.4013705319004757</v>
      </c>
      <c r="Q62" s="151">
        <v>0.15412071423874615</v>
      </c>
      <c r="R62" s="141">
        <f t="shared" si="23"/>
        <v>1.8597499591494397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0.36073257427191818</v>
      </c>
      <c r="C63" s="141">
        <f t="shared" si="15"/>
        <v>9.0251509086112278E-2</v>
      </c>
      <c r="E63" s="151">
        <v>0.28311864777187951</v>
      </c>
      <c r="F63" s="141">
        <f t="shared" si="16"/>
        <v>6.4537880801274608E-2</v>
      </c>
      <c r="H63" s="151">
        <f t="shared" si="17"/>
        <v>-7.7613926500038677E-2</v>
      </c>
      <c r="I63" s="141">
        <f t="shared" si="18"/>
        <v>-21.515641235530268</v>
      </c>
      <c r="K63" s="151">
        <f t="shared" si="19"/>
        <v>3.5188160877584265E-2</v>
      </c>
      <c r="L63" s="141">
        <f t="shared" si="20"/>
        <v>9.7546391391478906</v>
      </c>
      <c r="N63" s="151">
        <f t="shared" si="21"/>
        <v>-0.11074000144833815</v>
      </c>
      <c r="O63" s="141">
        <f t="shared" si="22"/>
        <v>-30.698641970952966</v>
      </c>
      <c r="Q63" s="151">
        <v>-2.0620859292847984E-3</v>
      </c>
      <c r="R63" s="141">
        <f t="shared" si="23"/>
        <v>-0.57163840372519548</v>
      </c>
      <c r="T63" s="151"/>
    </row>
    <row r="64" spans="1:20" x14ac:dyDescent="0.2">
      <c r="A64" s="135" t="str">
        <f t="shared" si="14"/>
        <v>71 Sales occupations</v>
      </c>
      <c r="B64" s="151">
        <v>27.673792531299821</v>
      </c>
      <c r="C64" s="141">
        <f t="shared" si="15"/>
        <v>6.9236928301437892</v>
      </c>
      <c r="E64" s="151">
        <v>24.576154508286553</v>
      </c>
      <c r="F64" s="141">
        <f t="shared" si="16"/>
        <v>5.6022199268466633</v>
      </c>
      <c r="H64" s="151">
        <f t="shared" si="17"/>
        <v>-3.0976380230132676</v>
      </c>
      <c r="I64" s="141">
        <f t="shared" si="18"/>
        <v>-11.193399023678285</v>
      </c>
      <c r="K64" s="151">
        <f t="shared" si="19"/>
        <v>2.6994785975447582</v>
      </c>
      <c r="L64" s="141">
        <f t="shared" si="20"/>
        <v>9.7546391391478906</v>
      </c>
      <c r="N64" s="151">
        <f t="shared" si="21"/>
        <v>-4.3506716252819109</v>
      </c>
      <c r="O64" s="141">
        <f t="shared" si="22"/>
        <v>-15.721269935666324</v>
      </c>
      <c r="Q64" s="151">
        <v>-1.4464449952761151</v>
      </c>
      <c r="R64" s="141">
        <f t="shared" si="23"/>
        <v>-5.2267682271598517</v>
      </c>
      <c r="T64" s="151"/>
    </row>
    <row r="65" spans="1:20" x14ac:dyDescent="0.2">
      <c r="A65" s="135" t="str">
        <f t="shared" si="14"/>
        <v>72 Customer service occupations</v>
      </c>
      <c r="B65" s="151">
        <v>6.412105370384837</v>
      </c>
      <c r="C65" s="141">
        <f t="shared" si="15"/>
        <v>1.6042415555745568</v>
      </c>
      <c r="E65" s="151">
        <v>9.4358031609317639</v>
      </c>
      <c r="F65" s="141">
        <f t="shared" si="16"/>
        <v>2.150924160089851</v>
      </c>
      <c r="H65" s="151">
        <f t="shared" si="17"/>
        <v>3.0236977905469269</v>
      </c>
      <c r="I65" s="141">
        <f t="shared" si="18"/>
        <v>47.156083936366322</v>
      </c>
      <c r="K65" s="151">
        <f t="shared" si="19"/>
        <v>0.6254777401029632</v>
      </c>
      <c r="L65" s="141">
        <f t="shared" si="20"/>
        <v>9.7546391391478906</v>
      </c>
      <c r="N65" s="151">
        <f t="shared" si="21"/>
        <v>2.5643972336765235</v>
      </c>
      <c r="O65" s="141">
        <f t="shared" si="22"/>
        <v>39.993061335525361</v>
      </c>
      <c r="Q65" s="151">
        <v>-0.16617718323255995</v>
      </c>
      <c r="R65" s="141">
        <f t="shared" si="23"/>
        <v>-2.591616538306925</v>
      </c>
      <c r="T65" s="151"/>
    </row>
    <row r="66" spans="1:20" x14ac:dyDescent="0.2">
      <c r="A66" s="135" t="str">
        <f t="shared" si="14"/>
        <v>81 Process, plant and machine operatives</v>
      </c>
      <c r="B66" s="151">
        <v>8.1706567228852798</v>
      </c>
      <c r="C66" s="141">
        <f t="shared" si="15"/>
        <v>2.0442126718202238</v>
      </c>
      <c r="E66" s="151">
        <v>10.018954111255848</v>
      </c>
      <c r="F66" s="141">
        <f t="shared" si="16"/>
        <v>2.2838554481464759</v>
      </c>
      <c r="H66" s="151">
        <f t="shared" si="17"/>
        <v>1.8482973883705682</v>
      </c>
      <c r="I66" s="141">
        <f t="shared" si="18"/>
        <v>22.621160710297026</v>
      </c>
      <c r="K66" s="151">
        <f t="shared" si="19"/>
        <v>0.79701807861598595</v>
      </c>
      <c r="L66" s="141">
        <f t="shared" si="20"/>
        <v>9.7546391391478906</v>
      </c>
      <c r="N66" s="151">
        <f t="shared" si="21"/>
        <v>1.5393169357239187</v>
      </c>
      <c r="O66" s="141">
        <f t="shared" si="22"/>
        <v>18.839574197413402</v>
      </c>
      <c r="Q66" s="151">
        <v>-0.48803762596933653</v>
      </c>
      <c r="R66" s="141">
        <f t="shared" si="23"/>
        <v>-5.97305262626426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9.7380589619627962</v>
      </c>
      <c r="C67" s="141">
        <f t="shared" si="15"/>
        <v>2.4363602834053788</v>
      </c>
      <c r="E67" s="151">
        <v>10.746705566596649</v>
      </c>
      <c r="F67" s="141">
        <f t="shared" si="16"/>
        <v>2.4497489244235395</v>
      </c>
      <c r="H67" s="151">
        <f t="shared" si="17"/>
        <v>1.0086466046338529</v>
      </c>
      <c r="I67" s="141">
        <f t="shared" si="18"/>
        <v>10.357778778847626</v>
      </c>
      <c r="K67" s="151">
        <f t="shared" si="19"/>
        <v>0.94991251089692175</v>
      </c>
      <c r="L67" s="141">
        <f t="shared" si="20"/>
        <v>9.7546391391478906</v>
      </c>
      <c r="N67" s="151">
        <f t="shared" si="21"/>
        <v>0.37128700711645057</v>
      </c>
      <c r="O67" s="141">
        <f t="shared" si="22"/>
        <v>3.8127414155809771</v>
      </c>
      <c r="Q67" s="151">
        <v>-0.3125529133795194</v>
      </c>
      <c r="R67" s="141">
        <f t="shared" si="23"/>
        <v>-3.2096017758812323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5.337919846322837</v>
      </c>
      <c r="C68" s="141">
        <f t="shared" si="15"/>
        <v>1.3354915964650316</v>
      </c>
      <c r="E68" s="151">
        <v>4.8108401607792377</v>
      </c>
      <c r="F68" s="141">
        <f t="shared" si="16"/>
        <v>1.096647752784278</v>
      </c>
      <c r="H68" s="151">
        <f t="shared" si="17"/>
        <v>-0.5270796855435993</v>
      </c>
      <c r="I68" s="141">
        <f t="shared" si="18"/>
        <v>-9.8742525312869098</v>
      </c>
      <c r="K68" s="151">
        <f t="shared" si="19"/>
        <v>0.52069481854575039</v>
      </c>
      <c r="L68" s="141">
        <f t="shared" si="20"/>
        <v>9.7546391391478906</v>
      </c>
      <c r="N68" s="151">
        <f t="shared" si="21"/>
        <v>-0.98543643169465678</v>
      </c>
      <c r="O68" s="141">
        <f t="shared" si="22"/>
        <v>-18.461057117099649</v>
      </c>
      <c r="Q68" s="151">
        <v>-6.2338072394692898E-2</v>
      </c>
      <c r="R68" s="141">
        <f t="shared" si="23"/>
        <v>-1.1678345533351551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34.119243084082981</v>
      </c>
      <c r="C69" s="141">
        <f t="shared" ref="C69" si="25">B69/B$71*100</f>
        <v>8.5362770008488873</v>
      </c>
      <c r="E69" s="151">
        <v>34.690047502580562</v>
      </c>
      <c r="F69" s="141">
        <f t="shared" ref="F69" si="26">E69/E$71*100</f>
        <v>7.9077170236981731</v>
      </c>
      <c r="H69" s="151">
        <f t="shared" ref="H69" si="27">E69-B69</f>
        <v>0.57080441849758046</v>
      </c>
      <c r="I69" s="141">
        <f t="shared" ref="I69" si="28">IF(B69&gt;0,((E69/B69)-1)*100,0)</f>
        <v>1.6729691719447048</v>
      </c>
      <c r="K69" s="151">
        <f t="shared" ref="K69" si="29">(($E$71/$B$71)-1)*B69</f>
        <v>3.3282090398609685</v>
      </c>
      <c r="L69" s="141">
        <f t="shared" ref="L69" si="30">IF(B69&gt;0,K69/B69*100,0)</f>
        <v>9.7546391391478906</v>
      </c>
      <c r="N69" s="151">
        <f t="shared" ref="N69" si="31">H69-(K69+Q69)</f>
        <v>-4.1660288306500011</v>
      </c>
      <c r="O69" s="141">
        <f t="shared" ref="O69" si="32">IF(B69&gt;0,N69/B69*100,0)</f>
        <v>-12.210202964887875</v>
      </c>
      <c r="Q69" s="151">
        <v>1.4086242092866126</v>
      </c>
      <c r="R69" s="141">
        <f t="shared" ref="R69" si="33">IF(B69&gt;0,Q69/B69*100,0)</f>
        <v>4.1285329976846761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399.697</v>
      </c>
      <c r="C71" s="147">
        <f>B71/B$71*100</f>
        <v>100</v>
      </c>
      <c r="D71" s="145"/>
      <c r="E71" s="152">
        <f>SUM(E44:E69)</f>
        <v>438.68599999999998</v>
      </c>
      <c r="F71" s="147">
        <f>E71/E$71*100</f>
        <v>100</v>
      </c>
      <c r="G71" s="145"/>
      <c r="H71" s="152">
        <f t="shared" si="17"/>
        <v>38.988999999999976</v>
      </c>
      <c r="I71" s="147">
        <f t="shared" si="18"/>
        <v>9.7546391391478906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Dorset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Dorset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Dorset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Dorset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30.244811610713331</v>
      </c>
      <c r="C7" s="11">
        <f t="shared" si="2"/>
        <v>31.21649595458657</v>
      </c>
      <c r="D7" s="11">
        <f t="shared" si="2"/>
        <v>0.97168434387323588</v>
      </c>
      <c r="E7" s="11">
        <f t="shared" si="2"/>
        <v>14.996613522708325</v>
      </c>
      <c r="F7" s="11">
        <f t="shared" si="2"/>
        <v>15.968297866581558</v>
      </c>
      <c r="G7" s="200">
        <f>IF(B7&gt;0,(1+(E7/B7))^(1/($C$6-$B$6))-1,0)</f>
        <v>2.7209497556088147E-2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20.091781154957964</v>
      </c>
      <c r="R7" s="11">
        <v>19.465343305925735</v>
      </c>
      <c r="S7" s="345">
        <f>R7-Q7</f>
        <v>-0.62643784903222866</v>
      </c>
      <c r="T7" s="345">
        <v>8.7476767311330317</v>
      </c>
      <c r="U7" s="345">
        <f>SUM(S7:T7)</f>
        <v>8.121238882100803</v>
      </c>
      <c r="V7" s="346">
        <f>IF(Q7&gt;0,(1+(T7/Q7))^(1/($C$6-$B$6))-1,0)</f>
        <v>2.4388222958788619E-2</v>
      </c>
      <c r="X7" s="10" t="str">
        <f>name!B4</f>
        <v>Agriculture</v>
      </c>
      <c r="Y7" s="11">
        <v>7.6900000000000164</v>
      </c>
      <c r="Z7" s="11">
        <v>8.2609999999999939</v>
      </c>
      <c r="AA7" s="345">
        <f>Z7-Y7</f>
        <v>0.57099999999997753</v>
      </c>
      <c r="AB7" s="11">
        <v>3.9882413250610833</v>
      </c>
      <c r="AC7" s="345">
        <f>SUM(AA7:AB7)</f>
        <v>4.5592413250610608</v>
      </c>
      <c r="AD7" s="348">
        <f>IF(Y7&gt;0,(1+(AB7/Y7))^(1/($C$6-$B$6))-1,0)</f>
        <v>2.8245317300870987E-2</v>
      </c>
    </row>
    <row r="8" spans="1:30" x14ac:dyDescent="0.2">
      <c r="A8" s="10" t="str">
        <f>name!D5</f>
        <v>12 Other managers and proprietors</v>
      </c>
      <c r="B8" s="11">
        <f t="shared" si="2"/>
        <v>16.112607291191633</v>
      </c>
      <c r="C8" s="11">
        <f t="shared" si="2"/>
        <v>22.515547072978258</v>
      </c>
      <c r="D8" s="11">
        <f t="shared" si="2"/>
        <v>6.4029397817866238</v>
      </c>
      <c r="E8" s="11">
        <f t="shared" si="2"/>
        <v>11.536439733415232</v>
      </c>
      <c r="F8" s="11">
        <f t="shared" si="2"/>
        <v>17.939379515201857</v>
      </c>
      <c r="G8" s="200">
        <f t="shared" ref="G8:G33" si="3">IF(B8&gt;0,(1+(E8/B8))^(1/($C$6-$B$6))-1,0)</f>
        <v>3.6655102489913993E-2</v>
      </c>
      <c r="H8" s="11"/>
      <c r="I8" s="10" t="str">
        <f>name!E4</f>
        <v>Managers, directors and senior officials</v>
      </c>
      <c r="J8" s="11">
        <f t="array" ref="J8:J16">MMULT(aggregation!$B$13:$AA$21,B7:B32)</f>
        <v>46.357418901904964</v>
      </c>
      <c r="K8" s="11">
        <f t="array" ref="K8:K16">MMULT(aggregation!$B$13:$AA$21,C7:C32)</f>
        <v>53.732043027564828</v>
      </c>
      <c r="L8" s="11">
        <f t="array" ref="L8:L16">MMULT(aggregation!$B$13:$AA$21,D7:D32)</f>
        <v>7.3746241256598601</v>
      </c>
      <c r="M8" s="11">
        <f t="array" ref="M8:M16">MMULT(aggregation!$B$13:$AA$21,E7:E32)</f>
        <v>26.533053256123559</v>
      </c>
      <c r="N8" s="11">
        <f t="array" ref="N8:N16">MMULT(aggregation!$B$13:$AA$21,F7:F32)</f>
        <v>33.907677381783415</v>
      </c>
      <c r="O8" s="11"/>
      <c r="P8" s="10" t="str">
        <f>name!D5</f>
        <v>12 Other managers and proprietors</v>
      </c>
      <c r="Q8" s="11">
        <v>9.352965323297493</v>
      </c>
      <c r="R8" s="11">
        <v>13.771782892088801</v>
      </c>
      <c r="S8" s="345">
        <f t="shared" ref="S8:S31" si="4">R8-Q8</f>
        <v>4.418817568791308</v>
      </c>
      <c r="T8" s="345">
        <v>6.2890181174848232</v>
      </c>
      <c r="U8" s="345">
        <f t="shared" ref="U8:U31" si="5">SUM(S8:T8)</f>
        <v>10.70783568627613</v>
      </c>
      <c r="V8" s="346">
        <f t="shared" ref="V8:V33" si="6">IF(Q8&gt;0,(1+(T8/Q8))^(1/($C$6-$B$6))-1,0)</f>
        <v>3.4878822731225334E-2</v>
      </c>
      <c r="X8" s="10" t="str">
        <f>name!B5</f>
        <v>Mining and quarrying</v>
      </c>
      <c r="Y8" s="11">
        <v>0.43699999999999856</v>
      </c>
      <c r="Z8" s="11">
        <v>0.22400000000000048</v>
      </c>
      <c r="AA8" s="345">
        <f t="shared" ref="AA8:AA29" si="7">Z8-Y8</f>
        <v>-0.21299999999999808</v>
      </c>
      <c r="AB8" s="11">
        <v>0.12914120239023386</v>
      </c>
      <c r="AC8" s="345">
        <f t="shared" ref="AC8:AC29" si="8">SUM(AA8:AB8)</f>
        <v>-8.3858797609764224E-2</v>
      </c>
      <c r="AD8" s="348">
        <f t="shared" ref="AD8:AD29" si="9">IF(Y8&gt;0,(1+(AB8/Y8))^(1/($C$6-$B$6))-1,0)</f>
        <v>1.7410514889023565E-2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23.390051459224416</v>
      </c>
      <c r="C9" s="11">
        <f t="shared" si="2"/>
        <v>27.998641296750666</v>
      </c>
      <c r="D9" s="11">
        <f t="shared" si="2"/>
        <v>4.6085898375262504</v>
      </c>
      <c r="E9" s="11">
        <f t="shared" si="2"/>
        <v>9.5552004811875602</v>
      </c>
      <c r="F9" s="11">
        <f t="shared" si="2"/>
        <v>14.16379031871381</v>
      </c>
      <c r="G9" s="200">
        <f t="shared" si="3"/>
        <v>2.309849007279885E-2</v>
      </c>
      <c r="H9" s="11"/>
      <c r="I9" s="10" t="str">
        <f>name!E5</f>
        <v>Professional occupations</v>
      </c>
      <c r="J9" s="11">
        <v>89.827336446658336</v>
      </c>
      <c r="K9" s="11">
        <v>110.35299027449666</v>
      </c>
      <c r="L9" s="11">
        <v>20.525653827838322</v>
      </c>
      <c r="M9" s="11">
        <v>47.276134490840789</v>
      </c>
      <c r="N9" s="11">
        <v>67.801788318679115</v>
      </c>
      <c r="O9" s="11"/>
      <c r="P9" s="10" t="str">
        <f>name!D6</f>
        <v>21 Science, research, engineering and technology professionals</v>
      </c>
      <c r="Q9" s="11">
        <v>18.309165408751653</v>
      </c>
      <c r="R9" s="11">
        <v>20.684615264805593</v>
      </c>
      <c r="S9" s="345">
        <f t="shared" si="4"/>
        <v>2.3754498560539403</v>
      </c>
      <c r="T9" s="345">
        <v>6.3015854067517854</v>
      </c>
      <c r="U9" s="345">
        <f t="shared" si="5"/>
        <v>8.6770352628057257</v>
      </c>
      <c r="V9" s="346">
        <f t="shared" si="6"/>
        <v>1.9914472272897221E-2</v>
      </c>
      <c r="X9" s="10" t="str">
        <f>name!B6</f>
        <v>Food drink and tobacco</v>
      </c>
      <c r="Y9" s="11">
        <v>3.6179999999999928</v>
      </c>
      <c r="Z9" s="11">
        <v>3.0589999999999971</v>
      </c>
      <c r="AA9" s="345">
        <f t="shared" si="7"/>
        <v>-0.55899999999999572</v>
      </c>
      <c r="AB9" s="11">
        <v>1.4983843605537319</v>
      </c>
      <c r="AC9" s="345">
        <f t="shared" si="8"/>
        <v>0.9393843605537362</v>
      </c>
      <c r="AD9" s="348">
        <f t="shared" si="9"/>
        <v>2.3370687665089651E-2</v>
      </c>
    </row>
    <row r="10" spans="1:30" x14ac:dyDescent="0.2">
      <c r="A10" s="10" t="str">
        <f>name!D7</f>
        <v>22 Health professionals</v>
      </c>
      <c r="B10" s="11">
        <f t="shared" si="2"/>
        <v>19.437588711278906</v>
      </c>
      <c r="C10" s="11">
        <f t="shared" si="2"/>
        <v>24.716539579130938</v>
      </c>
      <c r="D10" s="11">
        <f t="shared" si="2"/>
        <v>5.2789508678520258</v>
      </c>
      <c r="E10" s="11">
        <f t="shared" si="2"/>
        <v>11.840427833997719</v>
      </c>
      <c r="F10" s="11">
        <f t="shared" si="2"/>
        <v>17.119378701849747</v>
      </c>
      <c r="G10" s="200">
        <f t="shared" si="3"/>
        <v>3.2222023883666129E-2</v>
      </c>
      <c r="H10" s="11"/>
      <c r="I10" s="10" t="str">
        <f>name!E6</f>
        <v>Associate professional occupations</v>
      </c>
      <c r="J10" s="11">
        <v>52.31230168081224</v>
      </c>
      <c r="K10" s="11">
        <v>56.552620108370924</v>
      </c>
      <c r="L10" s="11">
        <v>4.2403184275586892</v>
      </c>
      <c r="M10" s="11">
        <v>24.974220744191978</v>
      </c>
      <c r="N10" s="11">
        <v>29.214539171750666</v>
      </c>
      <c r="O10" s="11"/>
      <c r="P10" s="10" t="str">
        <f>name!D7</f>
        <v>22 Health professionals</v>
      </c>
      <c r="Q10" s="11">
        <v>5.5588320648232266</v>
      </c>
      <c r="R10" s="11">
        <v>7.1371738905423872</v>
      </c>
      <c r="S10" s="345">
        <f t="shared" si="4"/>
        <v>1.5783418257191606</v>
      </c>
      <c r="T10" s="345">
        <v>2.4696307904916921</v>
      </c>
      <c r="U10" s="345">
        <f t="shared" si="5"/>
        <v>4.0479726162108527</v>
      </c>
      <c r="V10" s="346">
        <f t="shared" si="6"/>
        <v>2.4809768745862604E-2</v>
      </c>
      <c r="X10" s="10" t="str">
        <f>name!B7</f>
        <v>Engineering</v>
      </c>
      <c r="Y10" s="11">
        <v>6.6989999999999936</v>
      </c>
      <c r="Z10" s="11">
        <v>5.3910000000000098</v>
      </c>
      <c r="AA10" s="345">
        <f t="shared" si="7"/>
        <v>-1.3079999999999838</v>
      </c>
      <c r="AB10" s="11">
        <v>2.652691665673808</v>
      </c>
      <c r="AC10" s="345">
        <f t="shared" si="8"/>
        <v>1.3446916656738241</v>
      </c>
      <c r="AD10" s="348">
        <f t="shared" si="9"/>
        <v>2.2489083725361958E-2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19.864044283928617</v>
      </c>
      <c r="C11" s="11">
        <f t="shared" si="2"/>
        <v>23.109144193541049</v>
      </c>
      <c r="D11" s="11">
        <f t="shared" si="2"/>
        <v>3.2450999096124336</v>
      </c>
      <c r="E11" s="11">
        <f t="shared" si="2"/>
        <v>10.968580196628892</v>
      </c>
      <c r="F11" s="11">
        <f t="shared" si="2"/>
        <v>14.213680106241323</v>
      </c>
      <c r="G11" s="200">
        <f t="shared" si="3"/>
        <v>2.9744595419089359E-2</v>
      </c>
      <c r="H11" s="11"/>
      <c r="I11" s="10" t="str">
        <f>name!E7</f>
        <v>Administrative and secretarial occupations</v>
      </c>
      <c r="J11" s="11">
        <v>40.929022660705861</v>
      </c>
      <c r="K11" s="11">
        <v>35.551058575851819</v>
      </c>
      <c r="L11" s="11">
        <v>-5.3779640848540504</v>
      </c>
      <c r="M11" s="11">
        <v>19.257436207473837</v>
      </c>
      <c r="N11" s="11">
        <v>13.879472122619786</v>
      </c>
      <c r="O11" s="11"/>
      <c r="P11" s="10" t="str">
        <f>name!D8</f>
        <v>23 Teaching and other educational professionals</v>
      </c>
      <c r="Q11" s="11">
        <v>6.2578925624021045</v>
      </c>
      <c r="R11" s="11">
        <v>7.4940473648851373</v>
      </c>
      <c r="S11" s="345">
        <f t="shared" si="4"/>
        <v>1.2361548024830329</v>
      </c>
      <c r="T11" s="345">
        <v>2.9555816944804629</v>
      </c>
      <c r="U11" s="345">
        <f t="shared" si="5"/>
        <v>4.1917364969634958</v>
      </c>
      <c r="V11" s="346">
        <f t="shared" si="6"/>
        <v>2.6123628644422414E-2</v>
      </c>
      <c r="X11" s="10" t="str">
        <f>name!B8</f>
        <v>Rest of manufacturing</v>
      </c>
      <c r="Y11" s="11">
        <v>21.332000000000026</v>
      </c>
      <c r="Z11" s="11">
        <v>20.133999999999986</v>
      </c>
      <c r="AA11" s="345">
        <f t="shared" si="7"/>
        <v>-1.1980000000000395</v>
      </c>
      <c r="AB11" s="11">
        <v>8.6336264903200188</v>
      </c>
      <c r="AC11" s="345">
        <f t="shared" si="8"/>
        <v>7.4356264903199794</v>
      </c>
      <c r="AD11" s="348">
        <f t="shared" si="9"/>
        <v>2.291477699811395E-2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27.135651992226396</v>
      </c>
      <c r="C12" s="11">
        <f t="shared" si="2"/>
        <v>34.528665205074006</v>
      </c>
      <c r="D12" s="11">
        <f t="shared" si="2"/>
        <v>7.3930132128476131</v>
      </c>
      <c r="E12" s="11">
        <f t="shared" si="2"/>
        <v>14.911925979026622</v>
      </c>
      <c r="F12" s="11">
        <f t="shared" si="2"/>
        <v>22.304939191874233</v>
      </c>
      <c r="G12" s="200">
        <f t="shared" si="3"/>
        <v>2.9627297908757511E-2</v>
      </c>
      <c r="H12" s="11"/>
      <c r="I12" s="10" t="str">
        <f>name!E8</f>
        <v>Skilled trades occupations</v>
      </c>
      <c r="J12" s="11">
        <v>40.356551152401835</v>
      </c>
      <c r="K12" s="11">
        <v>42.075441747692544</v>
      </c>
      <c r="L12" s="11">
        <v>1.7188905952907143</v>
      </c>
      <c r="M12" s="11">
        <v>17.989732353937676</v>
      </c>
      <c r="N12" s="11">
        <v>19.708622949228392</v>
      </c>
      <c r="O12" s="11"/>
      <c r="P12" s="10" t="str">
        <f>name!D9</f>
        <v>24 Business, media and public service professionals</v>
      </c>
      <c r="Q12" s="11">
        <v>15.239605641899759</v>
      </c>
      <c r="R12" s="11">
        <v>19.032038247366913</v>
      </c>
      <c r="S12" s="345">
        <f t="shared" si="4"/>
        <v>3.7924326054671536</v>
      </c>
      <c r="T12" s="345">
        <v>7.3312072366694565</v>
      </c>
      <c r="U12" s="345">
        <f t="shared" si="5"/>
        <v>11.12363984213661</v>
      </c>
      <c r="V12" s="346">
        <f t="shared" si="6"/>
        <v>2.6529807974487785E-2</v>
      </c>
      <c r="X12" s="10" t="str">
        <f>name!B9</f>
        <v>Electricity and gas</v>
      </c>
      <c r="Y12" s="11">
        <v>1.0009999999999994</v>
      </c>
      <c r="Z12" s="11">
        <v>0.93500000000000039</v>
      </c>
      <c r="AA12" s="345">
        <f t="shared" si="7"/>
        <v>-6.5999999999999059E-2</v>
      </c>
      <c r="AB12" s="11">
        <v>0.39502044451341711</v>
      </c>
      <c r="AC12" s="345">
        <f t="shared" si="8"/>
        <v>0.32902044451341805</v>
      </c>
      <c r="AD12" s="348">
        <f t="shared" si="9"/>
        <v>2.242277110205837E-2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7.6348477670791306</v>
      </c>
      <c r="C13" s="11">
        <f t="shared" si="2"/>
        <v>7.2502558120025196</v>
      </c>
      <c r="D13" s="11">
        <f t="shared" si="2"/>
        <v>-0.3845919550766117</v>
      </c>
      <c r="E13" s="11">
        <f t="shared" si="2"/>
        <v>2.8750645067498133</v>
      </c>
      <c r="F13" s="11">
        <f t="shared" si="2"/>
        <v>2.4904725516732014</v>
      </c>
      <c r="G13" s="200">
        <f t="shared" si="3"/>
        <v>2.1534991002339021E-2</v>
      </c>
      <c r="H13" s="11"/>
      <c r="I13" s="10" t="str">
        <f>name!E9</f>
        <v>Caring, leisure and other service occupations</v>
      </c>
      <c r="J13" s="11">
        <v>38.462592640578045</v>
      </c>
      <c r="K13" s="11">
        <v>46.143341255592517</v>
      </c>
      <c r="L13" s="11">
        <v>7.6807486150144832</v>
      </c>
      <c r="M13" s="11">
        <v>23.692839352740712</v>
      </c>
      <c r="N13" s="11">
        <v>31.373587967755196</v>
      </c>
      <c r="O13" s="11"/>
      <c r="P13" s="10" t="str">
        <f>name!D10</f>
        <v>31 Science, engineering and technology associate professionals</v>
      </c>
      <c r="Q13" s="11">
        <v>5.4644131597075427</v>
      </c>
      <c r="R13" s="11">
        <v>4.6011699778661921</v>
      </c>
      <c r="S13" s="345">
        <f t="shared" si="4"/>
        <v>-0.86324318184135063</v>
      </c>
      <c r="T13" s="345">
        <v>1.6823440314738221</v>
      </c>
      <c r="U13" s="345">
        <f t="shared" si="5"/>
        <v>0.81910084963247143</v>
      </c>
      <c r="V13" s="346">
        <f t="shared" si="6"/>
        <v>1.8054512503340225E-2</v>
      </c>
      <c r="X13" s="10" t="str">
        <f>name!B10</f>
        <v>Water and sewerage</v>
      </c>
      <c r="Y13" s="11">
        <v>2.2620000000000036</v>
      </c>
      <c r="Z13" s="11">
        <v>2.6020000000000021</v>
      </c>
      <c r="AA13" s="345">
        <f t="shared" si="7"/>
        <v>0.33999999999999853</v>
      </c>
      <c r="AB13" s="11">
        <v>1.066777769231668</v>
      </c>
      <c r="AC13" s="345">
        <f t="shared" si="8"/>
        <v>1.4067777692316665</v>
      </c>
      <c r="AD13" s="348">
        <f t="shared" si="9"/>
        <v>2.6091634197499491E-2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8.3807864519040773</v>
      </c>
      <c r="C14" s="11">
        <f t="shared" si="2"/>
        <v>9.8558075814364088</v>
      </c>
      <c r="D14" s="11">
        <f t="shared" si="2"/>
        <v>1.4750211295323312</v>
      </c>
      <c r="E14" s="11">
        <f t="shared" si="2"/>
        <v>5.1556427562664195</v>
      </c>
      <c r="F14" s="11">
        <f t="shared" si="2"/>
        <v>6.6306638857987528</v>
      </c>
      <c r="G14" s="200">
        <f t="shared" si="3"/>
        <v>3.2479148146210557E-2</v>
      </c>
      <c r="H14" s="11"/>
      <c r="I14" s="10" t="str">
        <f>name!E10</f>
        <v>Sales and customer service occupations</v>
      </c>
      <c r="J14" s="11">
        <v>34.08589790168466</v>
      </c>
      <c r="K14" s="11">
        <v>34.011957669218319</v>
      </c>
      <c r="L14" s="11">
        <v>-7.3940232466341627E-2</v>
      </c>
      <c r="M14" s="11">
        <v>15.905257698366045</v>
      </c>
      <c r="N14" s="11">
        <v>15.831317465899701</v>
      </c>
      <c r="O14" s="11"/>
      <c r="P14" s="10" t="str">
        <f>name!D11</f>
        <v>32 Health and social care associate professionals</v>
      </c>
      <c r="Q14" s="11">
        <v>1.9126986173000438</v>
      </c>
      <c r="R14" s="11">
        <v>2.0207279052023557</v>
      </c>
      <c r="S14" s="345">
        <f t="shared" si="4"/>
        <v>0.10802928790231192</v>
      </c>
      <c r="T14" s="345">
        <v>0.91935112162239963</v>
      </c>
      <c r="U14" s="345">
        <f t="shared" si="5"/>
        <v>1.0273804095247114</v>
      </c>
      <c r="V14" s="346">
        <f t="shared" si="6"/>
        <v>2.6511034468549299E-2</v>
      </c>
      <c r="X14" s="10" t="str">
        <f>name!B11</f>
        <v>Construction</v>
      </c>
      <c r="Y14" s="11">
        <v>31.208000000000041</v>
      </c>
      <c r="Z14" s="11">
        <v>38.811000000000071</v>
      </c>
      <c r="AA14" s="345">
        <f t="shared" si="7"/>
        <v>7.60300000000003</v>
      </c>
      <c r="AB14" s="11">
        <v>14.709760009036984</v>
      </c>
      <c r="AC14" s="345">
        <f t="shared" si="8"/>
        <v>22.312760009037014</v>
      </c>
      <c r="AD14" s="348">
        <f t="shared" si="9"/>
        <v>2.6079435796380279E-2</v>
      </c>
    </row>
    <row r="15" spans="1:30" x14ac:dyDescent="0.2">
      <c r="A15" s="10" t="str">
        <f>name!D12</f>
        <v>33 Protective service occupations</v>
      </c>
      <c r="B15" s="11">
        <f t="shared" si="2"/>
        <v>3.1990610559493668</v>
      </c>
      <c r="C15" s="11">
        <f t="shared" si="2"/>
        <v>4.2173974327000616</v>
      </c>
      <c r="D15" s="11">
        <f t="shared" si="2"/>
        <v>1.0183363767506948</v>
      </c>
      <c r="E15" s="11">
        <f t="shared" si="2"/>
        <v>1.3025205345688007</v>
      </c>
      <c r="F15" s="11">
        <f t="shared" si="2"/>
        <v>2.320856911319495</v>
      </c>
      <c r="G15" s="200">
        <f t="shared" si="3"/>
        <v>2.3032678436703424E-2</v>
      </c>
      <c r="H15" s="11"/>
      <c r="I15" s="10" t="str">
        <f>name!E11</f>
        <v>Process, plant and machine operatives</v>
      </c>
      <c r="J15" s="11">
        <v>17.908715684848097</v>
      </c>
      <c r="K15" s="11">
        <v>20.765659677852511</v>
      </c>
      <c r="L15" s="11">
        <v>2.8569439930044163</v>
      </c>
      <c r="M15" s="11">
        <v>9.3319522690235637</v>
      </c>
      <c r="N15" s="11">
        <v>12.188896262027981</v>
      </c>
      <c r="O15" s="11"/>
      <c r="P15" s="10" t="str">
        <f>name!D12</f>
        <v>33 Protective service occupations</v>
      </c>
      <c r="Q15" s="11">
        <v>2.3228637583609388</v>
      </c>
      <c r="R15" s="11">
        <v>2.8077747644712967</v>
      </c>
      <c r="S15" s="345">
        <f t="shared" si="4"/>
        <v>0.48491100611035787</v>
      </c>
      <c r="T15" s="345">
        <v>0.7382527455759238</v>
      </c>
      <c r="U15" s="345">
        <f t="shared" si="5"/>
        <v>1.2231637516862817</v>
      </c>
      <c r="V15" s="346">
        <f t="shared" si="6"/>
        <v>1.8568891405258192E-2</v>
      </c>
      <c r="X15" s="10" t="str">
        <f>name!B12</f>
        <v>Wholesale and retail trade</v>
      </c>
      <c r="Y15" s="11">
        <v>57.905999999999956</v>
      </c>
      <c r="Z15" s="11">
        <v>58.523999999999944</v>
      </c>
      <c r="AA15" s="345">
        <f t="shared" si="7"/>
        <v>0.61799999999998789</v>
      </c>
      <c r="AB15" s="11">
        <v>26.617224530838755</v>
      </c>
      <c r="AC15" s="345">
        <f t="shared" si="8"/>
        <v>27.235224530838742</v>
      </c>
      <c r="AD15" s="348">
        <f t="shared" si="9"/>
        <v>2.5534242632741178E-2</v>
      </c>
    </row>
    <row r="16" spans="1:30" x14ac:dyDescent="0.2">
      <c r="A16" s="10" t="str">
        <f>name!D13</f>
        <v>34 Culture, media and sports occupations</v>
      </c>
      <c r="B16" s="11">
        <f t="shared" si="2"/>
        <v>8.4581312083440938</v>
      </c>
      <c r="C16" s="11">
        <f t="shared" si="2"/>
        <v>10.27389838160682</v>
      </c>
      <c r="D16" s="11">
        <f t="shared" si="2"/>
        <v>1.8157671732627263</v>
      </c>
      <c r="E16" s="11">
        <f t="shared" si="2"/>
        <v>4.4594152326638516</v>
      </c>
      <c r="F16" s="11">
        <f t="shared" si="2"/>
        <v>6.2751824059265777</v>
      </c>
      <c r="G16" s="200">
        <f t="shared" si="3"/>
        <v>2.8632813489842368E-2</v>
      </c>
      <c r="H16" s="11"/>
      <c r="I16" s="10" t="str">
        <f>name!E12</f>
        <v>Elementary occupations</v>
      </c>
      <c r="J16" s="11">
        <v>39.457162930405836</v>
      </c>
      <c r="K16" s="11">
        <v>39.500887663359819</v>
      </c>
      <c r="L16" s="11">
        <v>4.3724732953979051E-2</v>
      </c>
      <c r="M16" s="11">
        <v>18.975001348916102</v>
      </c>
      <c r="N16" s="11">
        <v>19.018726081870081</v>
      </c>
      <c r="O16" s="11"/>
      <c r="P16" s="10" t="str">
        <f>name!D13</f>
        <v>34 Culture, media and sports occupations</v>
      </c>
      <c r="Q16" s="11">
        <v>3.6282498037632447</v>
      </c>
      <c r="R16" s="11">
        <v>4.3914857404654635</v>
      </c>
      <c r="S16" s="345">
        <f t="shared" si="4"/>
        <v>0.76323593670221879</v>
      </c>
      <c r="T16" s="345">
        <v>1.6073795944932978</v>
      </c>
      <c r="U16" s="345">
        <f t="shared" si="5"/>
        <v>2.3706155311955168</v>
      </c>
      <c r="V16" s="346">
        <f t="shared" si="6"/>
        <v>2.475044239640134E-2</v>
      </c>
      <c r="X16" s="10" t="str">
        <f>name!B13</f>
        <v>Transport and storage</v>
      </c>
      <c r="Y16" s="11">
        <v>10.457000000000034</v>
      </c>
      <c r="Z16" s="11">
        <v>10.508000000000017</v>
      </c>
      <c r="AA16" s="345">
        <f t="shared" si="7"/>
        <v>5.0999999999982393E-2</v>
      </c>
      <c r="AB16" s="11">
        <v>4.8225988444869126</v>
      </c>
      <c r="AC16" s="345">
        <f t="shared" si="8"/>
        <v>4.873598844486895</v>
      </c>
      <c r="AD16" s="348">
        <f t="shared" si="9"/>
        <v>2.5605456984620245E-2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24.639475197535567</v>
      </c>
      <c r="C17" s="11">
        <f t="shared" si="10"/>
        <v>24.955260900625113</v>
      </c>
      <c r="D17" s="11">
        <f t="shared" si="10"/>
        <v>0.31578570308954818</v>
      </c>
      <c r="E17" s="11">
        <f t="shared" si="10"/>
        <v>11.181577713943092</v>
      </c>
      <c r="F17" s="11">
        <f t="shared" si="10"/>
        <v>11.497363417032638</v>
      </c>
      <c r="G17" s="200">
        <f t="shared" si="3"/>
        <v>2.5259478256321355E-2</v>
      </c>
      <c r="H17" s="11"/>
      <c r="O17" s="11"/>
      <c r="P17" s="10" t="str">
        <f>name!D14</f>
        <v>35 Business and public service associate professionals</v>
      </c>
      <c r="Q17" s="11">
        <v>12.911502005788467</v>
      </c>
      <c r="R17" s="11">
        <v>12.003532720072418</v>
      </c>
      <c r="S17" s="345">
        <f t="shared" si="4"/>
        <v>-0.90796928571604951</v>
      </c>
      <c r="T17" s="345">
        <v>4.6186027064243813</v>
      </c>
      <c r="U17" s="345">
        <f t="shared" si="5"/>
        <v>3.7106334207083318</v>
      </c>
      <c r="V17" s="346">
        <f t="shared" si="6"/>
        <v>2.0595971023126047E-2</v>
      </c>
      <c r="X17" s="10" t="str">
        <f>name!B14</f>
        <v>Accommodation and food</v>
      </c>
      <c r="Y17" s="11">
        <v>36.050000000000011</v>
      </c>
      <c r="Z17" s="11">
        <v>41.790000000000042</v>
      </c>
      <c r="AA17" s="345">
        <f t="shared" si="7"/>
        <v>5.7400000000000304</v>
      </c>
      <c r="AB17" s="11">
        <v>19.691126416424527</v>
      </c>
      <c r="AC17" s="345">
        <f t="shared" si="8"/>
        <v>25.431126416424558</v>
      </c>
      <c r="AD17" s="348">
        <f t="shared" si="9"/>
        <v>2.948027869134684E-2</v>
      </c>
    </row>
    <row r="18" spans="1:30" x14ac:dyDescent="0.2">
      <c r="A18" s="10" t="str">
        <f>name!D15</f>
        <v>41 Administrative occupations</v>
      </c>
      <c r="B18" s="11">
        <f t="shared" si="10"/>
        <v>33.441916247876776</v>
      </c>
      <c r="C18" s="11">
        <f t="shared" si="10"/>
        <v>28.566124769193628</v>
      </c>
      <c r="D18" s="11">
        <f t="shared" si="10"/>
        <v>-4.875791478683154</v>
      </c>
      <c r="E18" s="11">
        <f t="shared" si="10"/>
        <v>15.326007387779145</v>
      </c>
      <c r="F18" s="11">
        <f t="shared" si="10"/>
        <v>10.45021590909599</v>
      </c>
      <c r="G18" s="200">
        <f t="shared" si="3"/>
        <v>2.5469797801646932E-2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9.108021714922776</v>
      </c>
      <c r="R18" s="11">
        <v>8.8610384616235294</v>
      </c>
      <c r="S18" s="345">
        <f t="shared" si="4"/>
        <v>-0.24698325329924664</v>
      </c>
      <c r="T18" s="345">
        <v>3.2192620568040127</v>
      </c>
      <c r="U18" s="345">
        <f t="shared" si="5"/>
        <v>2.972278803504766</v>
      </c>
      <c r="V18" s="346">
        <f t="shared" si="6"/>
        <v>2.0382235467050203E-2</v>
      </c>
      <c r="X18" s="10" t="str">
        <f>name!B15</f>
        <v>Media</v>
      </c>
      <c r="Y18" s="11">
        <v>2.1470000000000002</v>
      </c>
      <c r="Z18" s="11">
        <v>2.0129999999999995</v>
      </c>
      <c r="AA18" s="345">
        <f t="shared" si="7"/>
        <v>-0.13400000000000079</v>
      </c>
      <c r="AB18" s="11">
        <v>0.97385373983827939</v>
      </c>
      <c r="AC18" s="345">
        <f t="shared" si="8"/>
        <v>0.8398537398382786</v>
      </c>
      <c r="AD18" s="348">
        <f t="shared" si="9"/>
        <v>2.5249166178643145E-2</v>
      </c>
    </row>
    <row r="19" spans="1:30" x14ac:dyDescent="0.2">
      <c r="A19" s="10" t="str">
        <f>name!D16</f>
        <v>42 Secretarial and related occupations</v>
      </c>
      <c r="B19" s="11">
        <f t="shared" si="10"/>
        <v>7.4871064128290854</v>
      </c>
      <c r="C19" s="11">
        <f t="shared" si="10"/>
        <v>6.9849338066581899</v>
      </c>
      <c r="D19" s="11">
        <f t="shared" si="10"/>
        <v>-0.50217260617089665</v>
      </c>
      <c r="E19" s="11">
        <f t="shared" si="10"/>
        <v>3.9314288196946938</v>
      </c>
      <c r="F19" s="11">
        <f t="shared" si="10"/>
        <v>3.4292562135237969</v>
      </c>
      <c r="G19" s="200">
        <f t="shared" si="3"/>
        <v>2.853662106818855E-2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0.6777501057900186</v>
      </c>
      <c r="K19" s="11">
        <f t="array" ref="K19:K27">MMULT(aggregation!$B$13:$AA$21,C36:C61)</f>
        <v>1.4688111720400634</v>
      </c>
      <c r="L19" s="11">
        <f t="array" ref="L19:L27">MMULT(aggregation!$B$13:$AA$21,D36:D61)</f>
        <v>0.7910610662500448</v>
      </c>
      <c r="M19" s="11">
        <f t="array" ref="M19:M27">MMULT(aggregation!$B$13:$AA$21,E36:E61)</f>
        <v>0.57873994764018166</v>
      </c>
      <c r="N19" s="11">
        <f t="array" ref="N19:N27">MMULT(aggregation!$B$13:$AA$21,F36:F61)</f>
        <v>1.3698010138902266</v>
      </c>
      <c r="O19" s="11"/>
      <c r="P19" s="10" t="str">
        <f>name!D16</f>
        <v>42 Secretarial and related occupations</v>
      </c>
      <c r="Q19" s="11">
        <v>0.60489236112676881</v>
      </c>
      <c r="R19" s="11">
        <v>1.0648763361247817</v>
      </c>
      <c r="S19" s="345">
        <f t="shared" si="4"/>
        <v>0.45998397499801291</v>
      </c>
      <c r="T19" s="345">
        <v>0.30153161570626108</v>
      </c>
      <c r="U19" s="345">
        <f t="shared" si="5"/>
        <v>0.76151559070427399</v>
      </c>
      <c r="V19" s="346">
        <f t="shared" si="6"/>
        <v>2.7330587756090319E-2</v>
      </c>
      <c r="X19" s="10" t="str">
        <f>name!B16</f>
        <v>Information technology</v>
      </c>
      <c r="Y19" s="11">
        <v>7.8690000000000069</v>
      </c>
      <c r="Z19" s="11">
        <v>8.8740000000000165</v>
      </c>
      <c r="AA19" s="345">
        <f t="shared" si="7"/>
        <v>1.0050000000000097</v>
      </c>
      <c r="AB19" s="11">
        <v>3.6530119191629935</v>
      </c>
      <c r="AC19" s="345">
        <f t="shared" si="8"/>
        <v>4.6580119191630036</v>
      </c>
      <c r="AD19" s="348">
        <f t="shared" si="9"/>
        <v>2.5747778304796576E-2</v>
      </c>
    </row>
    <row r="20" spans="1:30" x14ac:dyDescent="0.2">
      <c r="A20" s="10" t="str">
        <f>name!D17</f>
        <v>51 Skilled agricultural and related trades</v>
      </c>
      <c r="B20" s="11">
        <f t="shared" si="10"/>
        <v>5.8239728591321134</v>
      </c>
      <c r="C20" s="11">
        <f t="shared" si="10"/>
        <v>6.4221307291383694</v>
      </c>
      <c r="D20" s="11">
        <f t="shared" si="10"/>
        <v>0.59815787000625664</v>
      </c>
      <c r="E20" s="11">
        <f t="shared" si="10"/>
        <v>3.2260791009612166</v>
      </c>
      <c r="F20" s="11">
        <f t="shared" si="10"/>
        <v>3.8242369709674739</v>
      </c>
      <c r="G20" s="200">
        <f t="shared" si="3"/>
        <v>2.9821881353288227E-2</v>
      </c>
      <c r="H20" s="11"/>
      <c r="I20" s="11" t="str">
        <f t="shared" si="11"/>
        <v>Professional occupations</v>
      </c>
      <c r="J20" s="11">
        <v>4.6788659527387093</v>
      </c>
      <c r="K20" s="11">
        <v>8.5849341704389452</v>
      </c>
      <c r="L20" s="11">
        <v>3.9060682177002359</v>
      </c>
      <c r="M20" s="11">
        <v>3.0857213970327964</v>
      </c>
      <c r="N20" s="11">
        <v>6.9917896147330314</v>
      </c>
      <c r="O20" s="11"/>
      <c r="P20" s="10" t="str">
        <f>name!D17</f>
        <v>51 Skilled agricultural and related trades</v>
      </c>
      <c r="Q20" s="11">
        <v>5.0864410495961145</v>
      </c>
      <c r="R20" s="11">
        <v>5.4175344991765426</v>
      </c>
      <c r="S20" s="345">
        <f t="shared" si="4"/>
        <v>0.33109344958042808</v>
      </c>
      <c r="T20" s="345">
        <v>2.6241445474113965</v>
      </c>
      <c r="U20" s="345">
        <f t="shared" si="5"/>
        <v>2.9552379969918245</v>
      </c>
      <c r="V20" s="346">
        <f t="shared" si="6"/>
        <v>2.8122562074009982E-2</v>
      </c>
      <c r="X20" s="10" t="str">
        <f>name!B17</f>
        <v>Finance and insurance</v>
      </c>
      <c r="Y20" s="11">
        <v>16.503000000000032</v>
      </c>
      <c r="Z20" s="11">
        <v>16.043000000000017</v>
      </c>
      <c r="AA20" s="345">
        <f t="shared" si="7"/>
        <v>-0.46000000000001506</v>
      </c>
      <c r="AB20" s="11">
        <v>7.9973694958357378</v>
      </c>
      <c r="AC20" s="345">
        <f t="shared" si="8"/>
        <v>7.5373694958357227</v>
      </c>
      <c r="AD20" s="348">
        <f t="shared" si="9"/>
        <v>2.6693113364158583E-2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14.023663490474881</v>
      </c>
      <c r="C21" s="11">
        <f t="shared" si="10"/>
        <v>13.654711503560327</v>
      </c>
      <c r="D21" s="11">
        <f t="shared" si="10"/>
        <v>-0.36895198691455205</v>
      </c>
      <c r="E21" s="11">
        <f t="shared" si="10"/>
        <v>5.3392242740207294</v>
      </c>
      <c r="F21" s="11">
        <f t="shared" si="10"/>
        <v>4.9702722871061784</v>
      </c>
      <c r="G21" s="200">
        <f t="shared" si="3"/>
        <v>2.1740424756248711E-2</v>
      </c>
      <c r="H21" s="11"/>
      <c r="I21" s="11" t="str">
        <f t="shared" si="11"/>
        <v>Associate professional occupations</v>
      </c>
      <c r="J21" s="11">
        <v>0.63450297324578464</v>
      </c>
      <c r="K21" s="11">
        <v>1.2614986259750629</v>
      </c>
      <c r="L21" s="11">
        <v>0.62699565272927826</v>
      </c>
      <c r="M21" s="11">
        <v>0.44687367499611652</v>
      </c>
      <c r="N21" s="11">
        <v>1.0738693277253948</v>
      </c>
      <c r="O21" s="11"/>
      <c r="P21" s="10" t="str">
        <f>name!D18</f>
        <v>52 Skilled metal, electrical and electronic trades</v>
      </c>
      <c r="Q21" s="11">
        <v>13.634229693636376</v>
      </c>
      <c r="R21" s="11">
        <v>12.443055244938593</v>
      </c>
      <c r="S21" s="345">
        <f t="shared" si="4"/>
        <v>-1.1911744486977831</v>
      </c>
      <c r="T21" s="345">
        <v>4.8009615669030348</v>
      </c>
      <c r="U21" s="345">
        <f t="shared" si="5"/>
        <v>3.6097871182052517</v>
      </c>
      <c r="V21" s="346">
        <f t="shared" si="6"/>
        <v>2.03154652182993E-2</v>
      </c>
      <c r="X21" s="10" t="str">
        <f>name!B18</f>
        <v>Real estate</v>
      </c>
      <c r="Y21" s="11">
        <v>9.7279999999999713</v>
      </c>
      <c r="Z21" s="11">
        <v>8.8430000000000053</v>
      </c>
      <c r="AA21" s="345">
        <f t="shared" si="7"/>
        <v>-0.88499999999996604</v>
      </c>
      <c r="AB21" s="11">
        <v>4.4934724205522825</v>
      </c>
      <c r="AC21" s="345">
        <f t="shared" si="8"/>
        <v>3.6084724205523164</v>
      </c>
      <c r="AD21" s="348">
        <f t="shared" si="9"/>
        <v>2.5639488532813504E-2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12.914478716908018</v>
      </c>
      <c r="C22" s="11">
        <f t="shared" si="10"/>
        <v>14.661291969450835</v>
      </c>
      <c r="D22" s="11">
        <f t="shared" si="10"/>
        <v>1.7468132525428173</v>
      </c>
      <c r="E22" s="11">
        <f t="shared" si="10"/>
        <v>6.0702170499128192</v>
      </c>
      <c r="F22" s="11">
        <f t="shared" si="10"/>
        <v>7.8170303024556382</v>
      </c>
      <c r="G22" s="200">
        <f t="shared" si="3"/>
        <v>2.6018324816284633E-2</v>
      </c>
      <c r="H22" s="11"/>
      <c r="I22" s="11" t="str">
        <f t="shared" si="11"/>
        <v>Administrative and secretarial occupations</v>
      </c>
      <c r="J22" s="11">
        <v>0.19766838675808926</v>
      </c>
      <c r="K22" s="11">
        <v>0.46002399802850635</v>
      </c>
      <c r="L22" s="11">
        <v>0.26235561127041712</v>
      </c>
      <c r="M22" s="11">
        <v>0.18018570058282612</v>
      </c>
      <c r="N22" s="11">
        <v>0.44254131185324325</v>
      </c>
      <c r="O22" s="11"/>
      <c r="P22" s="10" t="str">
        <f>name!D19</f>
        <v>53 Skilled construction and building trades</v>
      </c>
      <c r="Q22" s="11">
        <v>12.607459517210682</v>
      </c>
      <c r="R22" s="11">
        <v>14.234399720087261</v>
      </c>
      <c r="S22" s="345">
        <f t="shared" si="4"/>
        <v>1.6269402028765789</v>
      </c>
      <c r="T22" s="345">
        <v>5.8707254929808572</v>
      </c>
      <c r="U22" s="345">
        <f t="shared" si="5"/>
        <v>7.4976656958574361</v>
      </c>
      <c r="V22" s="346">
        <f t="shared" si="6"/>
        <v>2.5814377994320736E-2</v>
      </c>
      <c r="X22" s="10" t="str">
        <f>name!B19</f>
        <v>Professional services</v>
      </c>
      <c r="Y22" s="11">
        <v>33.394000000000034</v>
      </c>
      <c r="Z22" s="11">
        <v>37.039999999999957</v>
      </c>
      <c r="AA22" s="345">
        <f t="shared" si="7"/>
        <v>3.6459999999999226</v>
      </c>
      <c r="AB22" s="11">
        <v>17.487850473068878</v>
      </c>
      <c r="AC22" s="345">
        <f t="shared" si="8"/>
        <v>21.133850473068801</v>
      </c>
      <c r="AD22" s="348">
        <f t="shared" si="9"/>
        <v>2.8473162872815205E-2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7.594436085886823</v>
      </c>
      <c r="C23" s="11">
        <f t="shared" si="10"/>
        <v>7.3373075455430143</v>
      </c>
      <c r="D23" s="11">
        <f t="shared" si="10"/>
        <v>-0.2571285403438075</v>
      </c>
      <c r="E23" s="11">
        <f t="shared" si="10"/>
        <v>3.35421192904291</v>
      </c>
      <c r="F23" s="11">
        <f t="shared" si="10"/>
        <v>3.0970833886991023</v>
      </c>
      <c r="G23" s="200">
        <f t="shared" si="3"/>
        <v>2.4686459847936604E-2</v>
      </c>
      <c r="H23" s="11"/>
      <c r="I23" s="11" t="str">
        <f t="shared" si="11"/>
        <v>Skilled trades occupations</v>
      </c>
      <c r="J23" s="11">
        <v>6.8044670812599267E-2</v>
      </c>
      <c r="K23" s="11">
        <v>0.16170315205938052</v>
      </c>
      <c r="L23" s="11">
        <v>9.3658481246781236E-2</v>
      </c>
      <c r="M23" s="11">
        <v>6.2676335886270376E-2</v>
      </c>
      <c r="N23" s="11">
        <v>0.15633481713305164</v>
      </c>
      <c r="O23" s="11"/>
      <c r="P23" s="10" t="str">
        <f>name!D20</f>
        <v>54 Textiles, printing and other skilled trades</v>
      </c>
      <c r="Q23" s="11">
        <v>4.0895143387575699</v>
      </c>
      <c r="R23" s="11">
        <v>3.7794045594463856</v>
      </c>
      <c r="S23" s="345">
        <f t="shared" si="4"/>
        <v>-0.31010977931118422</v>
      </c>
      <c r="T23" s="345">
        <v>1.245623789278276</v>
      </c>
      <c r="U23" s="345">
        <f t="shared" si="5"/>
        <v>0.93551400996709178</v>
      </c>
      <c r="V23" s="346">
        <f t="shared" si="6"/>
        <v>1.7883939956187644E-2</v>
      </c>
      <c r="X23" s="10" t="str">
        <f>name!B20</f>
        <v>Support services</v>
      </c>
      <c r="Y23" s="11">
        <v>23.474</v>
      </c>
      <c r="Z23" s="11">
        <v>29.775000000000006</v>
      </c>
      <c r="AA23" s="345">
        <f t="shared" si="7"/>
        <v>6.3010000000000055</v>
      </c>
      <c r="AB23" s="11">
        <v>12.95336067448555</v>
      </c>
      <c r="AC23" s="345">
        <f t="shared" si="8"/>
        <v>19.254360674485554</v>
      </c>
      <c r="AD23" s="348">
        <f t="shared" si="9"/>
        <v>2.9728438529070367E-2</v>
      </c>
    </row>
    <row r="24" spans="1:30" x14ac:dyDescent="0.2">
      <c r="A24" s="10" t="str">
        <f>name!D21</f>
        <v>61 Caring personal service occupations</v>
      </c>
      <c r="B24" s="11">
        <f t="shared" si="10"/>
        <v>29.814686111521702</v>
      </c>
      <c r="C24" s="11">
        <f t="shared" si="10"/>
        <v>36.080051313205907</v>
      </c>
      <c r="D24" s="11">
        <f t="shared" si="10"/>
        <v>6.2653652016842116</v>
      </c>
      <c r="E24" s="11">
        <f t="shared" si="10"/>
        <v>18.851651236441793</v>
      </c>
      <c r="F24" s="11">
        <f t="shared" si="10"/>
        <v>25.117016438126004</v>
      </c>
      <c r="G24" s="200">
        <f t="shared" si="3"/>
        <v>3.3205147963023096E-2</v>
      </c>
      <c r="H24" s="11"/>
      <c r="I24" s="11" t="str">
        <f t="shared" si="11"/>
        <v>Caring, leisure and other service occupations</v>
      </c>
      <c r="J24" s="11">
        <v>4.0777592454987639E-2</v>
      </c>
      <c r="K24" s="11">
        <v>9.8414252451344941E-2</v>
      </c>
      <c r="L24" s="11">
        <v>5.7636659996357288E-2</v>
      </c>
      <c r="M24" s="11">
        <v>4.0375755287824958E-2</v>
      </c>
      <c r="N24" s="11">
        <v>9.8012415284182253E-2</v>
      </c>
      <c r="O24" s="11"/>
      <c r="P24" s="10" t="str">
        <f>name!D21</f>
        <v>61 Caring personal service occupations</v>
      </c>
      <c r="Q24" s="11">
        <v>2.9774525847633826</v>
      </c>
      <c r="R24" s="11">
        <v>4.4878145451609983</v>
      </c>
      <c r="S24" s="345">
        <f t="shared" si="4"/>
        <v>1.5103619603976157</v>
      </c>
      <c r="T24" s="345">
        <v>1.725027810271718</v>
      </c>
      <c r="U24" s="345">
        <f t="shared" si="5"/>
        <v>3.2353897706693338</v>
      </c>
      <c r="V24" s="346">
        <f t="shared" si="6"/>
        <v>3.093703806543302E-2</v>
      </c>
      <c r="X24" s="10" t="str">
        <f>name!B21</f>
        <v>Public admin. and defence</v>
      </c>
      <c r="Y24" s="11">
        <v>18.096000000000043</v>
      </c>
      <c r="Z24" s="11">
        <v>17.268999999999959</v>
      </c>
      <c r="AA24" s="345">
        <f t="shared" si="7"/>
        <v>-0.82700000000008345</v>
      </c>
      <c r="AB24" s="11">
        <v>8.4892848675758898</v>
      </c>
      <c r="AC24" s="345">
        <f t="shared" si="8"/>
        <v>7.6622848675758064</v>
      </c>
      <c r="AD24" s="348">
        <f t="shared" si="9"/>
        <v>2.5976111006723368E-2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8.2871739547844196</v>
      </c>
      <c r="C25" s="11">
        <f t="shared" si="10"/>
        <v>9.7801712946147301</v>
      </c>
      <c r="D25" s="11">
        <f t="shared" si="10"/>
        <v>1.4929973398303096</v>
      </c>
      <c r="E25" s="11">
        <f t="shared" si="10"/>
        <v>4.7081856020803414</v>
      </c>
      <c r="F25" s="11">
        <f t="shared" si="10"/>
        <v>6.201182941910651</v>
      </c>
      <c r="G25" s="200">
        <f t="shared" si="3"/>
        <v>3.0446518672456513E-2</v>
      </c>
      <c r="H25" s="11"/>
      <c r="I25" s="11" t="str">
        <f t="shared" si="11"/>
        <v>Sales and customer service occupations</v>
      </c>
      <c r="J25" s="11">
        <v>8.6504690782643834E-2</v>
      </c>
      <c r="K25" s="11">
        <v>0.19855180303165654</v>
      </c>
      <c r="L25" s="11">
        <v>0.11204711224901268</v>
      </c>
      <c r="M25" s="11">
        <v>6.6490860550532466E-2</v>
      </c>
      <c r="N25" s="11">
        <v>0.17853797279954517</v>
      </c>
      <c r="O25" s="11"/>
      <c r="P25" s="10" t="str">
        <f>name!D22</f>
        <v>62 Leisure, travel and related personal service occupations</v>
      </c>
      <c r="Q25" s="11">
        <v>2.5151370878634332</v>
      </c>
      <c r="R25" s="11">
        <v>3.0806264682708995</v>
      </c>
      <c r="S25" s="345">
        <f t="shared" si="4"/>
        <v>0.56548938040746632</v>
      </c>
      <c r="T25" s="345">
        <v>1.225613262835451</v>
      </c>
      <c r="U25" s="345">
        <f t="shared" si="5"/>
        <v>1.7911026432429173</v>
      </c>
      <c r="V25" s="346">
        <f t="shared" si="6"/>
        <v>2.6817206536154048E-2</v>
      </c>
      <c r="X25" s="10" t="str">
        <f>name!B22</f>
        <v>Education</v>
      </c>
      <c r="Y25" s="11">
        <v>32.242000000000019</v>
      </c>
      <c r="Z25" s="11">
        <v>34.725999999999985</v>
      </c>
      <c r="AA25" s="345">
        <f t="shared" si="7"/>
        <v>2.4839999999999662</v>
      </c>
      <c r="AB25" s="11">
        <v>17.656133500326003</v>
      </c>
      <c r="AC25" s="345">
        <f t="shared" si="8"/>
        <v>20.14013350032597</v>
      </c>
      <c r="AD25" s="348">
        <f t="shared" si="9"/>
        <v>2.9542205870695781E-2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0.36073257427191813</v>
      </c>
      <c r="C26" s="11">
        <f t="shared" si="10"/>
        <v>0.28311864777187973</v>
      </c>
      <c r="D26" s="11">
        <f t="shared" si="10"/>
        <v>-7.7613926500038399E-2</v>
      </c>
      <c r="E26" s="11">
        <f t="shared" si="10"/>
        <v>0.13300251421857703</v>
      </c>
      <c r="F26" s="11">
        <f t="shared" si="10"/>
        <v>5.5388587718538621E-2</v>
      </c>
      <c r="G26" s="200">
        <f t="shared" si="3"/>
        <v>2.1144593038510795E-2</v>
      </c>
      <c r="H26" s="11"/>
      <c r="I26" s="11" t="str">
        <f t="shared" si="11"/>
        <v>Process, plant and machine operatives</v>
      </c>
      <c r="J26" s="11">
        <v>3.9958974851537897E-2</v>
      </c>
      <c r="K26" s="11">
        <v>0.14221569271464668</v>
      </c>
      <c r="L26" s="11">
        <v>0.10225671786310879</v>
      </c>
      <c r="M26" s="11">
        <v>5.1183630246333364E-2</v>
      </c>
      <c r="N26" s="11">
        <v>0.15344034810944218</v>
      </c>
      <c r="O26" s="11"/>
      <c r="P26" s="10" t="str">
        <f>name!D23</f>
        <v>63 Community and civil enforcement occupations</v>
      </c>
      <c r="Q26" s="11">
        <v>0.28139762895004672</v>
      </c>
      <c r="R26" s="11">
        <v>0.18983255141747454</v>
      </c>
      <c r="S26" s="345">
        <f t="shared" si="4"/>
        <v>-9.1565077532572176E-2</v>
      </c>
      <c r="T26" s="345">
        <v>7.4163917890547118E-2</v>
      </c>
      <c r="U26" s="345">
        <f t="shared" si="5"/>
        <v>-1.7401159642025057E-2</v>
      </c>
      <c r="V26" s="346">
        <f t="shared" si="6"/>
        <v>1.5717551014965414E-2</v>
      </c>
      <c r="X26" s="10" t="str">
        <f>name!B23</f>
        <v>Health and social work</v>
      </c>
      <c r="Y26" s="11">
        <v>53.918999999999961</v>
      </c>
      <c r="Z26" s="11">
        <v>65.824999999999946</v>
      </c>
      <c r="AA26" s="345">
        <f t="shared" si="7"/>
        <v>11.905999999999985</v>
      </c>
      <c r="AB26" s="11">
        <v>32.936583177358592</v>
      </c>
      <c r="AC26" s="345">
        <f t="shared" si="8"/>
        <v>44.842583177358577</v>
      </c>
      <c r="AD26" s="348">
        <f t="shared" si="9"/>
        <v>3.2294770941011519E-2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27.673792531299821</v>
      </c>
      <c r="C27" s="11">
        <f t="shared" si="12"/>
        <v>24.576154508286553</v>
      </c>
      <c r="D27" s="11">
        <f t="shared" si="12"/>
        <v>-3.0976380230132659</v>
      </c>
      <c r="E27" s="11">
        <f t="shared" si="12"/>
        <v>11.966527757383409</v>
      </c>
      <c r="F27" s="11">
        <f t="shared" si="12"/>
        <v>8.8688897343701427</v>
      </c>
      <c r="G27" s="200">
        <f t="shared" si="3"/>
        <v>2.4246680093986228E-2</v>
      </c>
      <c r="H27" s="11"/>
      <c r="I27" s="11" t="str">
        <f t="shared" si="11"/>
        <v>Elementary occupations</v>
      </c>
      <c r="J27" s="11">
        <v>2.3548868533825609E-2</v>
      </c>
      <c r="K27" s="11">
        <v>5.7057071408246965E-2</v>
      </c>
      <c r="L27" s="11">
        <v>3.3508202874421356E-2</v>
      </c>
      <c r="M27" s="11">
        <v>2.3110507250367677E-2</v>
      </c>
      <c r="N27" s="11">
        <v>5.6618710124789022E-2</v>
      </c>
      <c r="O27" s="11"/>
      <c r="P27" s="10" t="str">
        <f>name!D24</f>
        <v>71 Sales occupations</v>
      </c>
      <c r="Q27" s="11">
        <v>10.653827498549349</v>
      </c>
      <c r="R27" s="11">
        <v>9.9676942325044848</v>
      </c>
      <c r="S27" s="345">
        <f t="shared" si="4"/>
        <v>-0.68613326604486424</v>
      </c>
      <c r="T27" s="345">
        <v>3.3862434176393621</v>
      </c>
      <c r="U27" s="345">
        <f t="shared" si="5"/>
        <v>2.7001101515944979</v>
      </c>
      <c r="V27" s="346">
        <f t="shared" si="6"/>
        <v>1.8570067211322483E-2</v>
      </c>
      <c r="X27" s="10" t="str">
        <f>name!B24</f>
        <v>Arts and entertainment</v>
      </c>
      <c r="Y27" s="11">
        <v>12.446999999999973</v>
      </c>
      <c r="Z27" s="11">
        <v>16.199000000000012</v>
      </c>
      <c r="AA27" s="345">
        <f t="shared" si="7"/>
        <v>3.7520000000000397</v>
      </c>
      <c r="AB27" s="11">
        <v>7.2695725487644713</v>
      </c>
      <c r="AC27" s="345">
        <f t="shared" si="8"/>
        <v>11.02157254876451</v>
      </c>
      <c r="AD27" s="348">
        <f t="shared" si="9"/>
        <v>3.1140350831295738E-2</v>
      </c>
    </row>
    <row r="28" spans="1:30" x14ac:dyDescent="0.2">
      <c r="A28" s="10" t="str">
        <f>name!D25</f>
        <v>72 Customer service occupations</v>
      </c>
      <c r="B28" s="11">
        <f t="shared" si="12"/>
        <v>6.4121053703848379</v>
      </c>
      <c r="C28" s="11">
        <f t="shared" si="12"/>
        <v>9.4358031609317639</v>
      </c>
      <c r="D28" s="11">
        <f t="shared" si="12"/>
        <v>3.0236977905469242</v>
      </c>
      <c r="E28" s="11">
        <f t="shared" si="12"/>
        <v>3.9387299409826357</v>
      </c>
      <c r="F28" s="11">
        <f t="shared" si="12"/>
        <v>6.9624277315295595</v>
      </c>
      <c r="G28" s="200">
        <f t="shared" si="3"/>
        <v>3.2440382909975751E-2</v>
      </c>
      <c r="H28" s="11"/>
      <c r="O28" s="11"/>
      <c r="P28" s="10" t="str">
        <f>name!D25</f>
        <v>72 Customer service occupations</v>
      </c>
      <c r="Q28" s="11">
        <v>2.315429780524787</v>
      </c>
      <c r="R28" s="11">
        <v>3.7883947168244547</v>
      </c>
      <c r="S28" s="345">
        <f t="shared" si="4"/>
        <v>1.4729649362996677</v>
      </c>
      <c r="T28" s="345">
        <v>1.1506087685260755</v>
      </c>
      <c r="U28" s="345">
        <f t="shared" si="5"/>
        <v>2.623573704825743</v>
      </c>
      <c r="V28" s="346">
        <f t="shared" si="6"/>
        <v>2.7259386431981003E-2</v>
      </c>
      <c r="X28" s="10" t="str">
        <f>name!B25</f>
        <v>Other services</v>
      </c>
      <c r="Y28" s="11">
        <v>11.217999999999991</v>
      </c>
      <c r="Z28" s="11">
        <v>11.839999999999995</v>
      </c>
      <c r="AA28" s="345">
        <f t="shared" si="7"/>
        <v>0.62200000000000344</v>
      </c>
      <c r="AB28" s="11">
        <v>5.8205418461144465</v>
      </c>
      <c r="AC28" s="345">
        <f t="shared" si="8"/>
        <v>6.4425418461144499</v>
      </c>
      <c r="AD28" s="348">
        <f t="shared" si="9"/>
        <v>2.8255716559181687E-2</v>
      </c>
    </row>
    <row r="29" spans="1:30" x14ac:dyDescent="0.2">
      <c r="A29" s="10" t="str">
        <f>name!D26</f>
        <v>81 Process, plant and machine operatives</v>
      </c>
      <c r="B29" s="11">
        <f t="shared" si="12"/>
        <v>8.1706567228852798</v>
      </c>
      <c r="C29" s="11">
        <f t="shared" si="12"/>
        <v>10.01895411125585</v>
      </c>
      <c r="D29" s="11">
        <f t="shared" si="12"/>
        <v>1.84829738837057</v>
      </c>
      <c r="E29" s="11">
        <f t="shared" si="12"/>
        <v>3.774290087018517</v>
      </c>
      <c r="F29" s="11">
        <f t="shared" si="12"/>
        <v>5.6225874753890874</v>
      </c>
      <c r="G29" s="200">
        <f t="shared" si="3"/>
        <v>2.5640473176679057E-2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6.3354163741357521</v>
      </c>
      <c r="R29" s="11">
        <v>7.3481065765900357</v>
      </c>
      <c r="S29" s="345">
        <f t="shared" si="4"/>
        <v>1.0126902024542837</v>
      </c>
      <c r="T29" s="345">
        <v>2.6026099475884013</v>
      </c>
      <c r="U29" s="345">
        <f t="shared" si="5"/>
        <v>3.6153001500426849</v>
      </c>
      <c r="V29" s="346">
        <f t="shared" si="6"/>
        <v>2.3209187599018355E-2</v>
      </c>
      <c r="X29" s="231" t="str">
        <f>name!B3</f>
        <v>All industries</v>
      </c>
      <c r="Y29" s="34">
        <f>SUM(Y7:Y28)</f>
        <v>399.69700000000012</v>
      </c>
      <c r="Z29" s="34">
        <f>SUM(Z7:Z28)</f>
        <v>438.68599999999998</v>
      </c>
      <c r="AA29" s="349">
        <f t="shared" si="7"/>
        <v>38.988999999999862</v>
      </c>
      <c r="AB29" s="34">
        <f>SUM(AB7:AB28)</f>
        <v>203.93562772161425</v>
      </c>
      <c r="AC29" s="349">
        <f t="shared" si="8"/>
        <v>242.92462772161412</v>
      </c>
      <c r="AD29" s="350">
        <f t="shared" si="9"/>
        <v>2.7865102018707955E-2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9.7380589619628175</v>
      </c>
      <c r="C30" s="11">
        <f t="shared" si="12"/>
        <v>10.746705566596662</v>
      </c>
      <c r="D30" s="11">
        <f t="shared" si="12"/>
        <v>1.0086466046338463</v>
      </c>
      <c r="E30" s="11">
        <f t="shared" si="12"/>
        <v>5.5576621820050462</v>
      </c>
      <c r="F30" s="11">
        <f t="shared" si="12"/>
        <v>6.5663087866388929</v>
      </c>
      <c r="G30" s="200">
        <f t="shared" si="3"/>
        <v>3.0559735879219341E-2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5.6647348135911395</v>
      </c>
      <c r="K30" s="11">
        <f t="array" ref="K30:K38">MMULT(aggregation!$B$13:$AA$21,C65:C90)</f>
        <v>11.680879392960719</v>
      </c>
      <c r="L30" s="11">
        <f t="array" ref="L30:L38">MMULT(aggregation!$B$13:$AA$21,D65:D90)</f>
        <v>6.0161445793695796</v>
      </c>
      <c r="M30" s="11">
        <f t="array" ref="M30:M38">MMULT(aggregation!$B$13:$AA$21,E65:E90)</f>
        <v>4.7328174076925578</v>
      </c>
      <c r="N30" s="11">
        <f t="array" ref="N30:N38">MMULT(aggregation!$B$13:$AA$21,F65:F90)</f>
        <v>10.748961987062138</v>
      </c>
      <c r="O30" s="11"/>
      <c r="P30" s="10" t="str">
        <f>name!D27</f>
        <v>82 Transport and mobile machine drivers and operatives</v>
      </c>
      <c r="Q30" s="11">
        <v>8.8625559316549989</v>
      </c>
      <c r="R30" s="11">
        <v>9.3538467542328778</v>
      </c>
      <c r="S30" s="345">
        <f t="shared" si="4"/>
        <v>0.49129082257787893</v>
      </c>
      <c r="T30" s="345">
        <v>4.7770458471381909</v>
      </c>
      <c r="U30" s="345">
        <f t="shared" si="5"/>
        <v>5.2683366697160698</v>
      </c>
      <c r="V30" s="346">
        <f t="shared" si="6"/>
        <v>2.9159877942823487E-2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5.3379198463228379</v>
      </c>
      <c r="C31" s="11">
        <f t="shared" si="12"/>
        <v>4.8108401607792324</v>
      </c>
      <c r="D31" s="11">
        <f t="shared" si="12"/>
        <v>-0.52707968554360629</v>
      </c>
      <c r="E31" s="11">
        <f t="shared" si="12"/>
        <v>1.8836482356909816</v>
      </c>
      <c r="F31" s="11">
        <f t="shared" si="12"/>
        <v>1.3565685501473754</v>
      </c>
      <c r="G31" s="200">
        <f t="shared" si="3"/>
        <v>2.0353434817440119E-2</v>
      </c>
      <c r="H31" s="11"/>
      <c r="I31" s="11" t="str">
        <f>I20</f>
        <v>Professional occupations</v>
      </c>
      <c r="J31" s="11">
        <v>24.812054909266923</v>
      </c>
      <c r="K31" s="11">
        <v>43.46131274536841</v>
      </c>
      <c r="L31" s="11">
        <v>18.649257836101484</v>
      </c>
      <c r="M31" s="11">
        <v>16.70826228530488</v>
      </c>
      <c r="N31" s="11">
        <v>35.357520121406367</v>
      </c>
      <c r="O31" s="11"/>
      <c r="P31" s="10" t="str">
        <f>name!D28</f>
        <v>91 Elementary trades and related occupations</v>
      </c>
      <c r="Q31" s="11">
        <v>4.0385876803774332</v>
      </c>
      <c r="R31" s="11">
        <v>3.5901517869407038</v>
      </c>
      <c r="S31" s="345">
        <f t="shared" si="4"/>
        <v>-0.4484358934367294</v>
      </c>
      <c r="T31" s="345">
        <v>1.1610420422898766</v>
      </c>
      <c r="U31" s="345">
        <f t="shared" si="5"/>
        <v>0.71260614885314721</v>
      </c>
      <c r="V31" s="346">
        <f t="shared" si="6"/>
        <v>1.6988854628371186E-2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34.119243084082996</v>
      </c>
      <c r="C32" s="11">
        <f t="shared" si="12"/>
        <v>34.690047502580583</v>
      </c>
      <c r="D32" s="11">
        <f t="shared" si="12"/>
        <v>0.57080441849758534</v>
      </c>
      <c r="E32" s="11">
        <f t="shared" si="12"/>
        <v>17.091353113225122</v>
      </c>
      <c r="F32" s="11">
        <f t="shared" si="12"/>
        <v>17.662157531722706</v>
      </c>
      <c r="G32" s="200">
        <f t="shared" ref="G32" si="13">IF(B32&gt;0,(1+(E32/B32))^(1/($C$6-$B$6))-1,0)</f>
        <v>2.7442113537404333E-2</v>
      </c>
      <c r="H32" s="11"/>
      <c r="I32" s="11" t="str">
        <f>I21</f>
        <v>Associate professional occupations</v>
      </c>
      <c r="J32" s="11">
        <v>7.4070578625570853</v>
      </c>
      <c r="K32" s="11">
        <v>13.969374644235895</v>
      </c>
      <c r="L32" s="11">
        <v>6.5623167816788106</v>
      </c>
      <c r="M32" s="11">
        <v>5.2599976637097221</v>
      </c>
      <c r="N32" s="11">
        <v>11.822314445388532</v>
      </c>
      <c r="O32" s="11"/>
      <c r="P32" s="10" t="str">
        <f>name!D29</f>
        <v>92 Elementary administration and service occupations</v>
      </c>
      <c r="Q32" s="11">
        <v>16.291454658321591</v>
      </c>
      <c r="R32" s="11">
        <v>16.81828740059964</v>
      </c>
      <c r="S32" s="345">
        <f t="shared" ref="S32" si="14">R32-Q32</f>
        <v>0.52683274227804944</v>
      </c>
      <c r="T32" s="345">
        <v>6.776869031269487</v>
      </c>
      <c r="U32" s="345">
        <f>SUM(S32:T32)</f>
        <v>7.3037017735475365</v>
      </c>
      <c r="V32" s="346">
        <f t="shared" ref="V32" si="15">IF(Q32&gt;0,(1+(T32/Q32))^(1/($C$6-$B$6))-1,0)</f>
        <v>2.3458910683391787E-2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399.69699999999989</v>
      </c>
      <c r="C33" s="11">
        <f>SUM(C62,C91,C120,C149,C178,C207,C236,C265,C294)</f>
        <v>438.68600000000004</v>
      </c>
      <c r="D33" s="11">
        <f t="shared" si="12"/>
        <v>38.989000000000068</v>
      </c>
      <c r="E33" s="11">
        <f t="shared" si="12"/>
        <v>203.93562772161425</v>
      </c>
      <c r="F33" s="11">
        <f t="shared" si="12"/>
        <v>242.92462772161434</v>
      </c>
      <c r="G33" s="200">
        <f t="shared" si="3"/>
        <v>2.7865102018707955E-2</v>
      </c>
      <c r="H33" s="11"/>
      <c r="I33" s="11" t="str">
        <f>I22</f>
        <v>Administrative and secretarial occupations</v>
      </c>
      <c r="J33" s="11">
        <v>2.6732084021729974</v>
      </c>
      <c r="K33" s="11">
        <v>5.4779889966189721</v>
      </c>
      <c r="L33" s="11">
        <v>2.8047805944459752</v>
      </c>
      <c r="M33" s="11">
        <v>2.2790028509801741</v>
      </c>
      <c r="N33" s="11">
        <v>5.0837834454261488</v>
      </c>
      <c r="O33" s="11"/>
      <c r="P33" s="10" t="str">
        <f>name!D3</f>
        <v>All occupations</v>
      </c>
      <c r="Q33" s="11">
        <f>SUM(Q7:Q32)</f>
        <v>200.45178740144351</v>
      </c>
      <c r="R33" s="11">
        <f>SUM(R7:R32)</f>
        <v>217.83475592763094</v>
      </c>
      <c r="S33" s="345">
        <f>R33-Q33</f>
        <v>17.382968526187426</v>
      </c>
      <c r="T33" s="11">
        <f>SUM(T7:T32)</f>
        <v>84.602103291134028</v>
      </c>
      <c r="U33" s="345">
        <f>SUM(S33:T33)</f>
        <v>101.98507181732145</v>
      </c>
      <c r="V33" s="346">
        <f t="shared" si="6"/>
        <v>2.3751307245826192E-2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0.78884397858860644</v>
      </c>
      <c r="K34" s="11">
        <v>2.1774218344197878</v>
      </c>
      <c r="L34" s="11">
        <v>1.3885778558311812</v>
      </c>
      <c r="M34" s="11">
        <v>0.78751387556939079</v>
      </c>
      <c r="N34" s="11">
        <v>2.1760917314005717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1.4136164444494179</v>
      </c>
      <c r="K35" s="11">
        <v>3.4040490338121407</v>
      </c>
      <c r="L35" s="11">
        <v>1.9904325893627228</v>
      </c>
      <c r="M35" s="11">
        <v>1.4346755102468349</v>
      </c>
      <c r="N35" s="11">
        <v>3.4251080996095573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0.48382488128735579</v>
      </c>
      <c r="C36" s="11">
        <v>0.92488607599912487</v>
      </c>
      <c r="D36" s="11">
        <f>C36-B36</f>
        <v>0.44106119471176908</v>
      </c>
      <c r="E36" s="11">
        <v>0.35017484386740982</v>
      </c>
      <c r="F36" s="11">
        <f>SUM(D36:E36)</f>
        <v>0.7912360385791789</v>
      </c>
      <c r="G36" s="200">
        <f>IF(B36&gt;0,(1+(E36/B36))^(1/($C$6-$B$6))-1,0)</f>
        <v>3.696758446554238E-2</v>
      </c>
      <c r="I36" s="11" t="str">
        <f t="shared" si="17"/>
        <v>Sales and customer service occupations</v>
      </c>
      <c r="J36" s="11">
        <v>1.2126485557522126</v>
      </c>
      <c r="K36" s="11">
        <v>2.9832559774459533</v>
      </c>
      <c r="L36" s="11">
        <v>1.7706074216937409</v>
      </c>
      <c r="M36" s="11">
        <v>1.0000468853793705</v>
      </c>
      <c r="N36" s="11">
        <v>2.7706543070731113</v>
      </c>
      <c r="P36" s="10" t="str">
        <f>name!D4</f>
        <v>11 Corporate managers and directors</v>
      </c>
      <c r="Q36" s="11">
        <v>10.153030455755351</v>
      </c>
      <c r="R36" s="11">
        <v>11.751152648660835</v>
      </c>
      <c r="S36" s="345">
        <f>R36-Q36</f>
        <v>1.5981221929054836</v>
      </c>
      <c r="T36" s="345">
        <v>6.2489367915752911</v>
      </c>
      <c r="U36" s="345">
        <f>SUM(S36:T36)</f>
        <v>7.8470589844807748</v>
      </c>
      <c r="V36" s="346">
        <f>IF(Q36&gt;0,(1+(T36/Q36))^(1/($C$6-$B$6))-1,0)</f>
        <v>3.249197172083873E-2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0.19392522450266275</v>
      </c>
      <c r="C37" s="11">
        <v>0.54392509604093853</v>
      </c>
      <c r="D37" s="11">
        <f t="shared" ref="D37:D60" si="25">C37-B37</f>
        <v>0.34999987153827578</v>
      </c>
      <c r="E37" s="11">
        <v>0.22856510377277187</v>
      </c>
      <c r="F37" s="11">
        <f t="shared" ref="F37:F60" si="26">SUM(D37:E37)</f>
        <v>0.57856497531104767</v>
      </c>
      <c r="G37" s="200">
        <f t="shared" ref="G37:G62" si="27">IF(B37&gt;0,(1+(E37/B37))^(1/($C$6-$B$6))-1,0)</f>
        <v>5.328402632946716E-2</v>
      </c>
      <c r="I37" s="11" t="str">
        <f t="shared" si="17"/>
        <v>Process, plant and machine operatives</v>
      </c>
      <c r="J37" s="11">
        <v>0.32699181132577676</v>
      </c>
      <c r="K37" s="11">
        <v>0.9745904939841894</v>
      </c>
      <c r="L37" s="11">
        <v>0.64759868265841269</v>
      </c>
      <c r="M37" s="11">
        <v>0.35942168190866786</v>
      </c>
      <c r="N37" s="11">
        <v>1.0070203645670806</v>
      </c>
      <c r="P37" s="10" t="str">
        <f>name!D5</f>
        <v>12 Other managers and proprietors</v>
      </c>
      <c r="Q37" s="11">
        <v>6.7596419678941473</v>
      </c>
      <c r="R37" s="11">
        <v>8.7437641808894639</v>
      </c>
      <c r="S37" s="345">
        <f t="shared" ref="S37:S60" si="28">R37-Q37</f>
        <v>1.9841222129953167</v>
      </c>
      <c r="T37" s="345">
        <v>5.2474216159304055</v>
      </c>
      <c r="U37" s="345">
        <f t="shared" ref="U37:U60" si="29">SUM(S37:T37)</f>
        <v>7.2315438289257221</v>
      </c>
      <c r="V37" s="346">
        <f t="shared" ref="V37:V62" si="30">IF(Q37&gt;0,(1+(T37/Q37))^(1/($C$6-$B$6))-1,0)</f>
        <v>3.904464343091063E-2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1.1201729274407251</v>
      </c>
      <c r="C38" s="11">
        <v>2.084260611272998</v>
      </c>
      <c r="D38" s="11">
        <f t="shared" si="25"/>
        <v>0.96408768383227295</v>
      </c>
      <c r="E38" s="11">
        <v>0.59632752453688476</v>
      </c>
      <c r="F38" s="11">
        <f t="shared" si="26"/>
        <v>1.5604152083691578</v>
      </c>
      <c r="G38" s="200">
        <f t="shared" si="27"/>
        <v>2.8862306482501099E-2</v>
      </c>
      <c r="I38" s="11" t="str">
        <f t="shared" si="17"/>
        <v>Elementary occupations</v>
      </c>
      <c r="J38" s="11">
        <v>0.96954150373658821</v>
      </c>
      <c r="K38" s="11">
        <v>2.7686331533696702</v>
      </c>
      <c r="L38" s="11">
        <v>1.799091649633082</v>
      </c>
      <c r="M38" s="11">
        <v>1.0293533799442713</v>
      </c>
      <c r="N38" s="11">
        <v>2.8284450295773529</v>
      </c>
      <c r="P38" s="10" t="str">
        <f>name!D6</f>
        <v>21 Science, research, engineering and technology professionals</v>
      </c>
      <c r="Q38" s="11">
        <v>5.0808860504727411</v>
      </c>
      <c r="R38" s="11">
        <v>7.314026031945061</v>
      </c>
      <c r="S38" s="345">
        <f t="shared" si="28"/>
        <v>2.2331399814723198</v>
      </c>
      <c r="T38" s="345">
        <v>3.2536150744357752</v>
      </c>
      <c r="U38" s="345">
        <f t="shared" si="29"/>
        <v>5.4867550559080946</v>
      </c>
      <c r="V38" s="346">
        <f t="shared" si="30"/>
        <v>3.3544888877682366E-2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1.3661348654850878</v>
      </c>
      <c r="C39" s="11">
        <v>2.8889465225943742</v>
      </c>
      <c r="D39" s="11">
        <f t="shared" si="25"/>
        <v>1.5228116571092865</v>
      </c>
      <c r="E39" s="11">
        <v>1.0382287096798868</v>
      </c>
      <c r="F39" s="11">
        <f t="shared" si="26"/>
        <v>2.5610403667891735</v>
      </c>
      <c r="G39" s="200">
        <f t="shared" si="27"/>
        <v>3.840579787505316E-2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13.878756646455697</v>
      </c>
      <c r="R39" s="11">
        <v>17.579365688588553</v>
      </c>
      <c r="S39" s="345">
        <f t="shared" si="28"/>
        <v>3.7006090421328555</v>
      </c>
      <c r="T39" s="345">
        <v>9.370797043506025</v>
      </c>
      <c r="U39" s="345">
        <f t="shared" si="29"/>
        <v>13.071406085638881</v>
      </c>
      <c r="V39" s="346">
        <f t="shared" si="30"/>
        <v>3.4993456245456356E-2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1.7250142770035333</v>
      </c>
      <c r="C40" s="11">
        <v>2.5852392568431326</v>
      </c>
      <c r="D40" s="11">
        <f>C40-B40</f>
        <v>0.86022497983959934</v>
      </c>
      <c r="E40" s="11">
        <v>1.09404258507355</v>
      </c>
      <c r="F40" s="11">
        <f>SUM(D40:E40)</f>
        <v>1.9542675649131493</v>
      </c>
      <c r="G40" s="200">
        <f>IF(B40&gt;0,(1+(E40/B40))^(1/($C$6-$B$6))-1,0)</f>
        <v>3.3286470223228726E-2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13.606151721526512</v>
      </c>
      <c r="R40" s="11">
        <v>15.615096828655906</v>
      </c>
      <c r="S40" s="345">
        <f t="shared" si="28"/>
        <v>2.008945107129394</v>
      </c>
      <c r="T40" s="345">
        <v>8.0129985021484309</v>
      </c>
      <c r="U40" s="345">
        <f t="shared" si="29"/>
        <v>10.021943609277825</v>
      </c>
      <c r="V40" s="346">
        <f t="shared" si="30"/>
        <v>3.1351934021166761E-2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0.4675438828093626</v>
      </c>
      <c r="C41" s="11">
        <v>1.0264877797284397</v>
      </c>
      <c r="D41" s="11">
        <f t="shared" si="25"/>
        <v>0.5589438969190772</v>
      </c>
      <c r="E41" s="11">
        <v>0.35712257774247458</v>
      </c>
      <c r="F41" s="11">
        <f t="shared" si="26"/>
        <v>0.91606647466155178</v>
      </c>
      <c r="G41" s="200">
        <f t="shared" si="27"/>
        <v>3.855714247577291E-2</v>
      </c>
      <c r="I41" s="11" t="str">
        <f>I30</f>
        <v>Managers, directors and senior officials</v>
      </c>
      <c r="J41" s="11">
        <f t="array" ref="J41:J49">MMULT(aggregation!$B$13:$AA$21,B94:B119)</f>
        <v>11.820457127172826</v>
      </c>
      <c r="K41" s="11">
        <f t="array" ref="K41:K49">MMULT(aggregation!$B$13:$AA$21,C94:C119)</f>
        <v>14.981104574642478</v>
      </c>
      <c r="L41" s="11">
        <f t="array" ref="L41:L49">MMULT(aggregation!$B$13:$AA$21,D94:D119)</f>
        <v>3.160647447469652</v>
      </c>
      <c r="M41" s="11">
        <f t="array" ref="M41:M49">MMULT(aggregation!$B$13:$AA$21,E94:E119)</f>
        <v>8.5175356824254305</v>
      </c>
      <c r="N41" s="11">
        <f t="array" ref="N41:N49">MMULT(aggregation!$B$13:$AA$21,F94:F119)</f>
        <v>11.678183129895082</v>
      </c>
      <c r="P41" s="10" t="str">
        <f>name!D9</f>
        <v>24 Business, media and public service professionals</v>
      </c>
      <c r="Q41" s="11">
        <v>11.896046350326634</v>
      </c>
      <c r="R41" s="11">
        <v>15.496626957707111</v>
      </c>
      <c r="S41" s="345">
        <f t="shared" si="28"/>
        <v>3.6005806073804774</v>
      </c>
      <c r="T41" s="345">
        <v>7.5807187423571643</v>
      </c>
      <c r="U41" s="345">
        <f t="shared" si="29"/>
        <v>11.181299349737643</v>
      </c>
      <c r="V41" s="346">
        <f t="shared" si="30"/>
        <v>3.3413851986979326E-2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0.17295845463047238</v>
      </c>
      <c r="C42" s="11">
        <v>0.32590221589907903</v>
      </c>
      <c r="D42" s="11">
        <f t="shared" si="25"/>
        <v>0.15294376126860665</v>
      </c>
      <c r="E42" s="11">
        <v>0.10932232595376122</v>
      </c>
      <c r="F42" s="11">
        <f t="shared" si="26"/>
        <v>0.26226608722236788</v>
      </c>
      <c r="G42" s="200">
        <f t="shared" si="27"/>
        <v>3.3195805134260459E-2</v>
      </c>
      <c r="I42" s="11" t="str">
        <f>I31</f>
        <v>Professional occupations</v>
      </c>
      <c r="J42" s="11">
        <v>29.125802674825806</v>
      </c>
      <c r="K42" s="11">
        <v>31.221666909848814</v>
      </c>
      <c r="L42" s="11">
        <v>2.0958642350230079</v>
      </c>
      <c r="M42" s="11">
        <v>15.911637258702836</v>
      </c>
      <c r="N42" s="11">
        <v>18.007501493725844</v>
      </c>
      <c r="P42" s="10" t="str">
        <f>name!D10</f>
        <v>31 Science, engineering and technology associate professionals</v>
      </c>
      <c r="Q42" s="11">
        <v>2.1704346073715972</v>
      </c>
      <c r="R42" s="11">
        <v>2.6490858341363279</v>
      </c>
      <c r="S42" s="345">
        <f t="shared" si="28"/>
        <v>0.47865122676473071</v>
      </c>
      <c r="T42" s="345">
        <v>1.192720475275991</v>
      </c>
      <c r="U42" s="345">
        <f t="shared" si="29"/>
        <v>1.6713717020407217</v>
      </c>
      <c r="V42" s="346">
        <f t="shared" si="30"/>
        <v>2.9627213317797718E-2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4.0411220244837918E-2</v>
      </c>
      <c r="C43" s="11">
        <v>9.9945141970378001E-2</v>
      </c>
      <c r="D43" s="11">
        <f t="shared" si="25"/>
        <v>5.9533921725540083E-2</v>
      </c>
      <c r="E43" s="11">
        <v>4.0700602986268528E-2</v>
      </c>
      <c r="F43" s="11">
        <f t="shared" si="26"/>
        <v>0.1002345247118086</v>
      </c>
      <c r="G43" s="200">
        <f t="shared" si="27"/>
        <v>4.7543693454471958E-2</v>
      </c>
      <c r="I43" s="11" t="str">
        <f>I32</f>
        <v>Associate professional occupations</v>
      </c>
      <c r="J43" s="11">
        <v>14.526656004993928</v>
      </c>
      <c r="K43" s="11">
        <v>16.874711819784103</v>
      </c>
      <c r="L43" s="11">
        <v>2.3480558147901727</v>
      </c>
      <c r="M43" s="11">
        <v>8.4086871817765605</v>
      </c>
      <c r="N43" s="11">
        <v>10.756742996566732</v>
      </c>
      <c r="P43" s="10" t="str">
        <f>name!D11</f>
        <v>32 Health and social care associate professionals</v>
      </c>
      <c r="Q43" s="11">
        <v>6.4680878346040371</v>
      </c>
      <c r="R43" s="11">
        <v>7.8350796762340611</v>
      </c>
      <c r="S43" s="345">
        <f t="shared" si="28"/>
        <v>1.366991841630024</v>
      </c>
      <c r="T43" s="345">
        <v>4.2362916346440205</v>
      </c>
      <c r="U43" s="345">
        <f t="shared" si="29"/>
        <v>5.6032834762740444</v>
      </c>
      <c r="V43" s="346">
        <f t="shared" si="30"/>
        <v>3.4155166176730534E-2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1.2222370464477324E-2</v>
      </c>
      <c r="C44" s="11">
        <v>3.8743081686807158E-2</v>
      </c>
      <c r="D44" s="11">
        <f t="shared" si="25"/>
        <v>2.6520711222329834E-2</v>
      </c>
      <c r="E44" s="11">
        <v>8.1778769773774053E-3</v>
      </c>
      <c r="F44" s="11">
        <f t="shared" si="26"/>
        <v>3.4698588199707239E-2</v>
      </c>
      <c r="G44" s="200">
        <f t="shared" si="27"/>
        <v>3.4741814351689326E-2</v>
      </c>
      <c r="I44" s="11" t="str">
        <f>I33</f>
        <v>Administrative and secretarial occupations</v>
      </c>
      <c r="J44" s="11">
        <v>7.7725125500056302</v>
      </c>
      <c r="K44" s="11">
        <v>11.103262386597118</v>
      </c>
      <c r="L44" s="11">
        <v>3.3307498365914876</v>
      </c>
      <c r="M44" s="11">
        <v>5.5852850567959766</v>
      </c>
      <c r="N44" s="11">
        <v>8.9160348933874651</v>
      </c>
      <c r="P44" s="10" t="str">
        <f>name!D12</f>
        <v>33 Protective service occupations</v>
      </c>
      <c r="Q44" s="11">
        <v>0.87619729758842246</v>
      </c>
      <c r="R44" s="11">
        <v>1.4096226682287669</v>
      </c>
      <c r="S44" s="345">
        <f t="shared" si="28"/>
        <v>0.53342537064034445</v>
      </c>
      <c r="T44" s="345">
        <v>0.56426778899287677</v>
      </c>
      <c r="U44" s="345">
        <f t="shared" si="29"/>
        <v>1.0976931596332213</v>
      </c>
      <c r="V44" s="346">
        <f t="shared" si="30"/>
        <v>3.3697315636044944E-2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0.10736452967880381</v>
      </c>
      <c r="C45" s="11">
        <v>0.20363127339958192</v>
      </c>
      <c r="D45" s="11">
        <f t="shared" ref="D45:D46" si="31">C45-B45</f>
        <v>9.626674372077812E-2</v>
      </c>
      <c r="E45" s="11">
        <v>8.1887414109347495E-2</v>
      </c>
      <c r="F45" s="11">
        <f t="shared" ref="F45:F46" si="32">SUM(D45:E45)</f>
        <v>0.17815415783012561</v>
      </c>
      <c r="G45" s="200">
        <f t="shared" si="27"/>
        <v>3.8513073719630864E-2</v>
      </c>
      <c r="I45" s="11" t="str">
        <f t="shared" ref="I45:I49" si="33">I34</f>
        <v>Skilled trades occupations</v>
      </c>
      <c r="J45" s="11">
        <v>2.4962635870799312</v>
      </c>
      <c r="K45" s="11">
        <v>4.1910520335173818</v>
      </c>
      <c r="L45" s="11">
        <v>1.6947884464374501</v>
      </c>
      <c r="M45" s="11">
        <v>2.0340157610192495</v>
      </c>
      <c r="N45" s="11">
        <v>3.7288042074566992</v>
      </c>
      <c r="P45" s="10" t="str">
        <f>name!D13</f>
        <v>34 Culture, media and sports occupations</v>
      </c>
      <c r="Q45" s="11">
        <v>4.8298814045808465</v>
      </c>
      <c r="R45" s="11">
        <v>5.8824126411413591</v>
      </c>
      <c r="S45" s="345">
        <f t="shared" si="28"/>
        <v>1.0525312365605126</v>
      </c>
      <c r="T45" s="345">
        <v>2.8520356381705549</v>
      </c>
      <c r="U45" s="345">
        <f t="shared" si="29"/>
        <v>3.9045668747310676</v>
      </c>
      <c r="V45" s="346">
        <f t="shared" si="30"/>
        <v>3.1419987211957601E-2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0.3015463982271932</v>
      </c>
      <c r="C46" s="11">
        <v>0.59327691301921681</v>
      </c>
      <c r="D46" s="11">
        <f t="shared" si="31"/>
        <v>0.29173051479202361</v>
      </c>
      <c r="E46" s="11">
        <v>0.20678545496936188</v>
      </c>
      <c r="F46" s="11">
        <f t="shared" si="32"/>
        <v>0.49851596976138546</v>
      </c>
      <c r="G46" s="200">
        <f t="shared" si="27"/>
        <v>3.542714238048239E-2</v>
      </c>
      <c r="I46" s="11" t="str">
        <f t="shared" si="33"/>
        <v>Caring, leisure and other service occupations</v>
      </c>
      <c r="J46" s="11">
        <v>4.4889248536716808</v>
      </c>
      <c r="K46" s="11">
        <v>6.9302256800943312</v>
      </c>
      <c r="L46" s="11">
        <v>2.4413008264226499</v>
      </c>
      <c r="M46" s="11">
        <v>3.9793533668052703</v>
      </c>
      <c r="N46" s="11">
        <v>6.4206541932279215</v>
      </c>
      <c r="P46" s="10" t="str">
        <f>name!D14</f>
        <v>35 Business and public service associate professionals</v>
      </c>
      <c r="Q46" s="11">
        <v>11.727973191747099</v>
      </c>
      <c r="R46" s="11">
        <v>12.951728180552704</v>
      </c>
      <c r="S46" s="345">
        <f t="shared" si="28"/>
        <v>1.2237549888056058</v>
      </c>
      <c r="T46" s="345">
        <v>6.5629750075187081</v>
      </c>
      <c r="U46" s="345">
        <f t="shared" si="29"/>
        <v>7.786729996324314</v>
      </c>
      <c r="V46" s="346">
        <f t="shared" si="30"/>
        <v>3.0071924707323339E-2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0.17752814697115521</v>
      </c>
      <c r="C47" s="11">
        <v>0.38869063821667232</v>
      </c>
      <c r="D47" s="11">
        <f t="shared" si="25"/>
        <v>0.21116249124551711</v>
      </c>
      <c r="E47" s="11">
        <v>0.15133511406204789</v>
      </c>
      <c r="F47" s="11">
        <f t="shared" si="26"/>
        <v>0.36249760530756503</v>
      </c>
      <c r="G47" s="200">
        <f t="shared" si="27"/>
        <v>4.1957190213196771E-2</v>
      </c>
      <c r="I47" s="11" t="str">
        <f t="shared" si="33"/>
        <v>Sales and customer service occupations</v>
      </c>
      <c r="J47" s="11">
        <v>4.5680989436033315</v>
      </c>
      <c r="K47" s="11">
        <v>7.0435167300825992</v>
      </c>
      <c r="L47" s="11">
        <v>2.4754177864792668</v>
      </c>
      <c r="M47" s="11">
        <v>3.3711533615253244</v>
      </c>
      <c r="N47" s="11">
        <v>5.8465711480045917</v>
      </c>
      <c r="P47" s="10" t="str">
        <f>name!D15</f>
        <v>41 Administrative occupations</v>
      </c>
      <c r="Q47" s="11">
        <v>24.333894532954012</v>
      </c>
      <c r="R47" s="11">
        <v>19.705086307570081</v>
      </c>
      <c r="S47" s="345">
        <f t="shared" si="28"/>
        <v>-4.6288082253839313</v>
      </c>
      <c r="T47" s="345">
        <v>12.106745330975134</v>
      </c>
      <c r="U47" s="345">
        <f t="shared" si="29"/>
        <v>7.4779371055912023</v>
      </c>
      <c r="V47" s="346">
        <f t="shared" si="30"/>
        <v>2.728660394517135E-2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2.014023978693404E-2</v>
      </c>
      <c r="C48" s="11">
        <v>7.133335981183403E-2</v>
      </c>
      <c r="D48" s="11">
        <f t="shared" si="25"/>
        <v>5.1193120024899993E-2</v>
      </c>
      <c r="E48" s="11">
        <v>2.8850586520778237E-2</v>
      </c>
      <c r="F48" s="11">
        <f t="shared" si="26"/>
        <v>8.0043706545678231E-2</v>
      </c>
      <c r="G48" s="200">
        <f t="shared" si="27"/>
        <v>6.1052016776797169E-2</v>
      </c>
      <c r="I48" s="11" t="str">
        <f t="shared" si="33"/>
        <v>Process, plant and machine operatives</v>
      </c>
      <c r="J48" s="11">
        <v>0.84275077928842534</v>
      </c>
      <c r="K48" s="11">
        <v>1.880359166481707</v>
      </c>
      <c r="L48" s="11">
        <v>1.0376083871932817</v>
      </c>
      <c r="M48" s="11">
        <v>0.8472058297268974</v>
      </c>
      <c r="N48" s="11">
        <v>1.8848142169201791</v>
      </c>
      <c r="P48" s="10" t="str">
        <f>name!D16</f>
        <v>42 Secretarial and related occupations</v>
      </c>
      <c r="Q48" s="11">
        <v>6.8822140517023254</v>
      </c>
      <c r="R48" s="11">
        <v>5.9200574705334086</v>
      </c>
      <c r="S48" s="345">
        <f t="shared" si="28"/>
        <v>-0.96215658116891678</v>
      </c>
      <c r="T48" s="345">
        <v>3.629897203988433</v>
      </c>
      <c r="U48" s="345">
        <f t="shared" si="29"/>
        <v>2.6677406228195162</v>
      </c>
      <c r="V48" s="346">
        <f t="shared" si="30"/>
        <v>2.8641681086197135E-2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1.7439752250629558E-2</v>
      </c>
      <c r="C49" s="11">
        <v>4.0988052063632312E-2</v>
      </c>
      <c r="D49" s="11">
        <f t="shared" si="25"/>
        <v>2.3548299813002754E-2</v>
      </c>
      <c r="E49" s="11">
        <v>2.1583322449246326E-2</v>
      </c>
      <c r="F49" s="11">
        <f t="shared" si="26"/>
        <v>4.513162226224908E-2</v>
      </c>
      <c r="G49" s="200">
        <f t="shared" si="27"/>
        <v>5.5161034382341878E-2</v>
      </c>
      <c r="I49" s="11" t="str">
        <f t="shared" si="33"/>
        <v>Elementary occupations</v>
      </c>
      <c r="J49" s="11">
        <v>3.1222398106858846</v>
      </c>
      <c r="K49" s="11">
        <v>5.1658643589799782</v>
      </c>
      <c r="L49" s="11">
        <v>2.043624548294094</v>
      </c>
      <c r="M49" s="11">
        <v>2.8252781580643185</v>
      </c>
      <c r="N49" s="11">
        <v>4.8689027063584129</v>
      </c>
      <c r="P49" s="10" t="str">
        <f>name!D17</f>
        <v>51 Skilled agricultural and related trades</v>
      </c>
      <c r="Q49" s="11">
        <v>0.73753180953599862</v>
      </c>
      <c r="R49" s="11">
        <v>1.0045962299618265</v>
      </c>
      <c r="S49" s="345">
        <f t="shared" si="28"/>
        <v>0.2670644204258279</v>
      </c>
      <c r="T49" s="345">
        <v>0.60193455354982084</v>
      </c>
      <c r="U49" s="345">
        <f t="shared" si="29"/>
        <v>0.86899897397564874</v>
      </c>
      <c r="V49" s="346">
        <f t="shared" si="30"/>
        <v>4.0583025188310806E-2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1.595240403902606E-2</v>
      </c>
      <c r="C50" s="11">
        <v>3.5038209416171966E-2</v>
      </c>
      <c r="D50" s="11">
        <f t="shared" si="25"/>
        <v>1.9085805377145906E-2</v>
      </c>
      <c r="E50" s="11">
        <v>1.039922331253852E-2</v>
      </c>
      <c r="F50" s="11">
        <f t="shared" si="26"/>
        <v>2.9485028689684424E-2</v>
      </c>
      <c r="G50" s="200">
        <f t="shared" si="27"/>
        <v>3.4027494393573665E-2</v>
      </c>
      <c r="O50" s="71"/>
      <c r="P50" s="10" t="str">
        <f>name!D18</f>
        <v>52 Skilled metal, electrical and electronic trades</v>
      </c>
      <c r="Q50" s="11">
        <v>0.38943379683851181</v>
      </c>
      <c r="R50" s="11">
        <v>1.211656258621745</v>
      </c>
      <c r="S50" s="345">
        <f t="shared" si="28"/>
        <v>0.82222246178323322</v>
      </c>
      <c r="T50" s="345">
        <v>0.53826270711769497</v>
      </c>
      <c r="U50" s="345">
        <f t="shared" si="29"/>
        <v>1.3604851689009281</v>
      </c>
      <c r="V50" s="346">
        <f t="shared" si="30"/>
        <v>5.9574469503424599E-2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4.254642632335155E-3</v>
      </c>
      <c r="C51" s="11">
        <v>1.115670372107298E-2</v>
      </c>
      <c r="D51" s="11">
        <f t="shared" ref="D51" si="34">C51-B51</f>
        <v>6.9020610887378245E-3</v>
      </c>
      <c r="E51" s="11">
        <v>3.8514902739787988E-3</v>
      </c>
      <c r="F51" s="11">
        <f t="shared" ref="F51" si="35">SUM(D51:E51)</f>
        <v>1.0753551362716624E-2</v>
      </c>
      <c r="G51" s="200">
        <f t="shared" si="27"/>
        <v>4.3910763488043791E-2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0.30701919969733082</v>
      </c>
      <c r="R51" s="11">
        <v>0.42689224936356729</v>
      </c>
      <c r="S51" s="345">
        <f t="shared" si="28"/>
        <v>0.11987304966623646</v>
      </c>
      <c r="T51" s="345">
        <v>0.19949155693196402</v>
      </c>
      <c r="U51" s="345">
        <f t="shared" si="29"/>
        <v>0.31936460659820048</v>
      </c>
      <c r="V51" s="346">
        <f t="shared" si="30"/>
        <v>3.3938901641068275E-2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3.039787189060849E-2</v>
      </c>
      <c r="C52" s="11">
        <v>7.4520186858503243E-2</v>
      </c>
      <c r="D52" s="11">
        <f t="shared" si="25"/>
        <v>4.4122314967894753E-2</v>
      </c>
      <c r="E52" s="11">
        <v>2.6842299850506738E-2</v>
      </c>
      <c r="F52" s="11">
        <f t="shared" si="26"/>
        <v>7.0964614818401495E-2</v>
      </c>
      <c r="G52" s="200">
        <f t="shared" si="27"/>
        <v>4.309496685940295E-2</v>
      </c>
      <c r="I52" s="11" t="str">
        <f>I41</f>
        <v>Managers, directors and senior officials</v>
      </c>
      <c r="J52" s="11">
        <f t="array" ref="J52:J60">MMULT(aggregation!$B$13:$AA$21,B123:B148)</f>
        <v>2.7102515510101579</v>
      </c>
      <c r="K52" s="11">
        <f t="array" ref="K52:K60">MMULT(aggregation!$B$13:$AA$21,C123:C148)</f>
        <v>3.2485884524240194</v>
      </c>
      <c r="L52" s="11">
        <f t="array" ref="L52:L60">MMULT(aggregation!$B$13:$AA$21,D123:D148)</f>
        <v>0.5383369014138617</v>
      </c>
      <c r="M52" s="11">
        <f t="array" ref="M52:M60">MMULT(aggregation!$B$13:$AA$21,E123:E148)</f>
        <v>1.7751484189902369</v>
      </c>
      <c r="N52" s="11">
        <f t="array" ref="N52:N60">MMULT(aggregation!$B$13:$AA$21,F123:F148)</f>
        <v>2.3134853204040988</v>
      </c>
      <c r="P52" s="10" t="str">
        <f>name!D20</f>
        <v>54 Textiles, printing and other skilled trades</v>
      </c>
      <c r="Q52" s="11">
        <v>3.5049217471292518</v>
      </c>
      <c r="R52" s="11">
        <v>3.5579029860966318</v>
      </c>
      <c r="S52" s="345">
        <f t="shared" si="28"/>
        <v>5.2981238967380051E-2</v>
      </c>
      <c r="T52" s="345">
        <v>2.1085881397646333</v>
      </c>
      <c r="U52" s="345">
        <f t="shared" si="29"/>
        <v>2.1615693787320134</v>
      </c>
      <c r="V52" s="346">
        <f t="shared" si="30"/>
        <v>3.1898729451506735E-2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1.9780374104290694E-2</v>
      </c>
      <c r="C53" s="11">
        <v>4.8975412732568717E-2</v>
      </c>
      <c r="D53" s="11">
        <f t="shared" si="25"/>
        <v>2.9195038628278023E-2</v>
      </c>
      <c r="E53" s="11">
        <v>1.9404880851707537E-2</v>
      </c>
      <c r="F53" s="11">
        <f t="shared" si="26"/>
        <v>4.8599919479985557E-2</v>
      </c>
      <c r="G53" s="200">
        <f t="shared" si="27"/>
        <v>4.6628472326533776E-2</v>
      </c>
      <c r="I53" s="11" t="str">
        <f>I42</f>
        <v>Professional occupations</v>
      </c>
      <c r="J53" s="11">
        <v>4.4024368065789092</v>
      </c>
      <c r="K53" s="11">
        <v>2.6785608971913488</v>
      </c>
      <c r="L53" s="11">
        <v>-1.7238759093875611</v>
      </c>
      <c r="M53" s="11">
        <v>1.2741042560584286</v>
      </c>
      <c r="N53" s="11">
        <v>-0.44977165332913255</v>
      </c>
      <c r="P53" s="10" t="str">
        <f>name!D21</f>
        <v>61 Caring personal service occupations</v>
      </c>
      <c r="Q53" s="11">
        <v>26.837233526758311</v>
      </c>
      <c r="R53" s="11">
        <v>31.592236768044927</v>
      </c>
      <c r="S53" s="345">
        <f t="shared" si="28"/>
        <v>4.7550032412866159</v>
      </c>
      <c r="T53" s="345">
        <v>17.126623426170077</v>
      </c>
      <c r="U53" s="345">
        <f t="shared" si="29"/>
        <v>21.881626667456693</v>
      </c>
      <c r="V53" s="346">
        <f t="shared" si="30"/>
        <v>3.3452537764721457E-2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2.0318762374979055E-2</v>
      </c>
      <c r="C54" s="11">
        <v>4.7973384044204398E-2</v>
      </c>
      <c r="D54" s="11">
        <f t="shared" ref="D54:D55" si="36">C54-B54</f>
        <v>2.7654621669225343E-2</v>
      </c>
      <c r="E54" s="11">
        <v>2.0445574624700369E-2</v>
      </c>
      <c r="F54" s="11">
        <f t="shared" ref="F54:F55" si="37">SUM(D54:E54)</f>
        <v>4.8100196293925715E-2</v>
      </c>
      <c r="G54" s="200">
        <f t="shared" si="27"/>
        <v>4.7511683160748053E-2</v>
      </c>
      <c r="I54" s="11" t="str">
        <f>I43</f>
        <v>Associate professional occupations</v>
      </c>
      <c r="J54" s="11">
        <v>3.914882324777007</v>
      </c>
      <c r="K54" s="11">
        <v>3.8481581655876589</v>
      </c>
      <c r="L54" s="11">
        <v>-6.6724159189347876E-2</v>
      </c>
      <c r="M54" s="11">
        <v>1.8259269058218077</v>
      </c>
      <c r="N54" s="11">
        <v>1.7592027466324598</v>
      </c>
      <c r="P54" s="10" t="str">
        <f>name!D22</f>
        <v>62 Leisure, travel and related personal service occupations</v>
      </c>
      <c r="Q54" s="11">
        <v>5.7720368669209856</v>
      </c>
      <c r="R54" s="11">
        <v>6.6995448263438355</v>
      </c>
      <c r="S54" s="345">
        <f t="shared" si="28"/>
        <v>0.92750795942284991</v>
      </c>
      <c r="T54" s="345">
        <v>3.4825723392448902</v>
      </c>
      <c r="U54" s="345">
        <f t="shared" si="29"/>
        <v>4.4100802986677401</v>
      </c>
      <c r="V54" s="346">
        <f t="shared" si="30"/>
        <v>3.1973628333346937E-2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6.7845597571789071E-4</v>
      </c>
      <c r="C55" s="11">
        <v>1.4654556745718125E-3</v>
      </c>
      <c r="D55" s="11">
        <f t="shared" si="36"/>
        <v>7.8699969885392181E-4</v>
      </c>
      <c r="E55" s="11">
        <v>5.2529981141705303E-4</v>
      </c>
      <c r="F55" s="11">
        <f t="shared" si="37"/>
        <v>1.3122995102709748E-3</v>
      </c>
      <c r="G55" s="200">
        <f t="shared" si="27"/>
        <v>3.8965470896803467E-2</v>
      </c>
      <c r="I55" s="11" t="str">
        <f>I44</f>
        <v>Administrative and secretarial occupations</v>
      </c>
      <c r="J55" s="11">
        <v>2.9514478664866197</v>
      </c>
      <c r="K55" s="11">
        <v>3.6214291527508364</v>
      </c>
      <c r="L55" s="11">
        <v>0.66998128626421671</v>
      </c>
      <c r="M55" s="11">
        <v>2.0617261961350573</v>
      </c>
      <c r="N55" s="11">
        <v>2.731707482399274</v>
      </c>
      <c r="P55" s="10" t="str">
        <f>name!D23</f>
        <v>63 Community and civil enforcement occupations</v>
      </c>
      <c r="Q55" s="11">
        <v>7.9334945321871284E-2</v>
      </c>
      <c r="R55" s="11">
        <v>9.3286096354405143E-2</v>
      </c>
      <c r="S55" s="345">
        <f t="shared" si="28"/>
        <v>1.3951151032533859E-2</v>
      </c>
      <c r="T55" s="345">
        <v>5.8838596328029895E-2</v>
      </c>
      <c r="U55" s="345">
        <f t="shared" si="29"/>
        <v>7.2789747360563761E-2</v>
      </c>
      <c r="V55" s="346">
        <f t="shared" si="30"/>
        <v>3.7681380707422996E-2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5.9903536411311666E-2</v>
      </c>
      <c r="C56" s="11">
        <v>0.11536568810563211</v>
      </c>
      <c r="D56" s="11">
        <f t="shared" si="25"/>
        <v>5.5462151694320443E-2</v>
      </c>
      <c r="E56" s="11">
        <v>3.9452048882580137E-2</v>
      </c>
      <c r="F56" s="11">
        <f t="shared" si="26"/>
        <v>9.4914200576900587E-2</v>
      </c>
      <c r="G56" s="200">
        <f t="shared" si="27"/>
        <v>3.4306661105601544E-2</v>
      </c>
      <c r="I56" s="11" t="str">
        <f t="shared" ref="I56:I60" si="38">I45</f>
        <v>Skilled trades occupations</v>
      </c>
      <c r="J56" s="11">
        <v>1.1882826545887164</v>
      </c>
      <c r="K56" s="11">
        <v>1.9524625423244839</v>
      </c>
      <c r="L56" s="11">
        <v>0.76417988773576728</v>
      </c>
      <c r="M56" s="11">
        <v>0.98394821460503179</v>
      </c>
      <c r="N56" s="11">
        <v>1.7481281023407993</v>
      </c>
      <c r="P56" s="10" t="str">
        <f>name!D24</f>
        <v>71 Sales occupations</v>
      </c>
      <c r="Q56" s="11">
        <v>17.019965032750484</v>
      </c>
      <c r="R56" s="11">
        <v>14.608460275782059</v>
      </c>
      <c r="S56" s="345">
        <f t="shared" si="28"/>
        <v>-2.4115047569684247</v>
      </c>
      <c r="T56" s="345">
        <v>8.5802843397440487</v>
      </c>
      <c r="U56" s="345">
        <f t="shared" si="29"/>
        <v>6.168779582775624</v>
      </c>
      <c r="V56" s="346">
        <f t="shared" si="30"/>
        <v>2.7588027165381002E-2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2.6601154371332172E-2</v>
      </c>
      <c r="C57" s="11">
        <v>8.3186114926024415E-2</v>
      </c>
      <c r="D57" s="11">
        <f t="shared" si="25"/>
        <v>5.658496055469224E-2</v>
      </c>
      <c r="E57" s="11">
        <v>2.7038811667952335E-2</v>
      </c>
      <c r="F57" s="11">
        <f t="shared" si="26"/>
        <v>8.3623772222644582E-2</v>
      </c>
      <c r="G57" s="200">
        <f t="shared" si="27"/>
        <v>4.7866285445801404E-2</v>
      </c>
      <c r="I57" s="11" t="str">
        <f t="shared" si="38"/>
        <v>Caring, leisure and other service occupations</v>
      </c>
      <c r="J57" s="11">
        <v>3.507042230903703</v>
      </c>
      <c r="K57" s="11">
        <v>4.3547833627090178</v>
      </c>
      <c r="L57" s="11">
        <v>0.84774113180531474</v>
      </c>
      <c r="M57" s="11">
        <v>2.4967403447425358</v>
      </c>
      <c r="N57" s="11">
        <v>3.3444814765478506</v>
      </c>
      <c r="P57" s="10" t="str">
        <f>name!D25</f>
        <v>72 Customer service occupations</v>
      </c>
      <c r="Q57" s="11">
        <v>4.0966755898600571</v>
      </c>
      <c r="R57" s="11">
        <v>5.647408444107306</v>
      </c>
      <c r="S57" s="345">
        <f t="shared" si="28"/>
        <v>1.5507328542472489</v>
      </c>
      <c r="T57" s="345">
        <v>2.7881211724565587</v>
      </c>
      <c r="U57" s="345">
        <f t="shared" si="29"/>
        <v>4.3388540267038076</v>
      </c>
      <c r="V57" s="346">
        <f t="shared" si="30"/>
        <v>3.5215191899369502E-2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1.6728139597836044E-2</v>
      </c>
      <c r="C58" s="11">
        <v>7.5934557205651121E-2</v>
      </c>
      <c r="D58" s="11">
        <f t="shared" ref="D58:D59" si="39">C58-B58</f>
        <v>5.9206417607815073E-2</v>
      </c>
      <c r="E58" s="11">
        <v>2.289332105249894E-2</v>
      </c>
      <c r="F58" s="11">
        <f t="shared" ref="F58:F59" si="40">SUM(D58:E58)</f>
        <v>8.2099738660314017E-2</v>
      </c>
      <c r="G58" s="200">
        <f t="shared" si="27"/>
        <v>5.9169637183466017E-2</v>
      </c>
      <c r="I58" s="11" t="str">
        <f t="shared" si="38"/>
        <v>Sales and customer service occupations</v>
      </c>
      <c r="J58" s="11">
        <v>1.5396487753394668</v>
      </c>
      <c r="K58" s="11">
        <v>2.2654957699380249</v>
      </c>
      <c r="L58" s="11">
        <v>0.72584699459855806</v>
      </c>
      <c r="M58" s="11">
        <v>1.13357377083004</v>
      </c>
      <c r="N58" s="11">
        <v>1.8594207654285981</v>
      </c>
      <c r="P58" s="10" t="str">
        <f>name!D26</f>
        <v>81 Process, plant and machine operatives</v>
      </c>
      <c r="Q58" s="11">
        <v>1.8352403487495266</v>
      </c>
      <c r="R58" s="11">
        <v>2.6708475346658163</v>
      </c>
      <c r="S58" s="345">
        <f t="shared" si="28"/>
        <v>0.83560718591628969</v>
      </c>
      <c r="T58" s="345">
        <v>1.1716801394301166</v>
      </c>
      <c r="U58" s="345">
        <f t="shared" si="29"/>
        <v>2.0072873253464065</v>
      </c>
      <c r="V58" s="346">
        <f t="shared" si="30"/>
        <v>3.3463794107634781E-2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2.3230835253701853E-2</v>
      </c>
      <c r="C59" s="11">
        <v>6.6281135508995573E-2</v>
      </c>
      <c r="D59" s="11">
        <f t="shared" si="39"/>
        <v>4.3050300255293716E-2</v>
      </c>
      <c r="E59" s="11">
        <v>2.8290309193834427E-2</v>
      </c>
      <c r="F59" s="11">
        <f t="shared" si="40"/>
        <v>7.1340609449128151E-2</v>
      </c>
      <c r="G59" s="200">
        <f t="shared" si="27"/>
        <v>5.4535922449507224E-2</v>
      </c>
      <c r="I59" s="11" t="str">
        <f t="shared" si="38"/>
        <v>Process, plant and machine operatives</v>
      </c>
      <c r="J59" s="11">
        <v>0.37778202532716276</v>
      </c>
      <c r="K59" s="11">
        <v>0.8459508208457549</v>
      </c>
      <c r="L59" s="11">
        <v>0.46816879551859208</v>
      </c>
      <c r="M59" s="11">
        <v>0.3787999446492244</v>
      </c>
      <c r="N59" s="11">
        <v>0.84696874016781654</v>
      </c>
      <c r="P59" s="10" t="str">
        <f>name!D27</f>
        <v>82 Transport and mobile machine drivers and operatives</v>
      </c>
      <c r="Q59" s="11">
        <v>0.87550303030782051</v>
      </c>
      <c r="R59" s="11">
        <v>1.3928588123637835</v>
      </c>
      <c r="S59" s="345">
        <f t="shared" si="28"/>
        <v>0.517355782055963</v>
      </c>
      <c r="T59" s="345">
        <v>0.78061633486685622</v>
      </c>
      <c r="U59" s="345">
        <f t="shared" si="29"/>
        <v>1.2979721169228191</v>
      </c>
      <c r="V59" s="346">
        <f t="shared" si="30"/>
        <v>4.3411451428179815E-2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2.4388386562486554E-4</v>
      </c>
      <c r="C60" s="11">
        <v>4.6069092149064592E-4</v>
      </c>
      <c r="D60" s="11">
        <f t="shared" si="25"/>
        <v>2.1680705586578039E-4</v>
      </c>
      <c r="E60" s="11">
        <v>1.8834105391975166E-4</v>
      </c>
      <c r="F60" s="11">
        <f t="shared" si="26"/>
        <v>4.0514810978553204E-4</v>
      </c>
      <c r="G60" s="200">
        <f t="shared" si="27"/>
        <v>3.8887327713540643E-2</v>
      </c>
      <c r="I60" s="11" t="str">
        <f t="shared" si="38"/>
        <v>Elementary occupations</v>
      </c>
      <c r="J60" s="11">
        <v>1.4932405211361632</v>
      </c>
      <c r="K60" s="11">
        <v>2.4869139263727122</v>
      </c>
      <c r="L60" s="11">
        <v>0.99367340523654879</v>
      </c>
      <c r="M60" s="11">
        <v>1.2616350365005744</v>
      </c>
      <c r="N60" s="11">
        <v>2.2553084417371236</v>
      </c>
      <c r="P60" s="10" t="str">
        <f>name!D28</f>
        <v>91 Elementary trades and related occupations</v>
      </c>
      <c r="Q60" s="11">
        <v>1.2993321659454042</v>
      </c>
      <c r="R60" s="11">
        <v>1.220688373838527</v>
      </c>
      <c r="S60" s="345">
        <f t="shared" si="28"/>
        <v>-7.8643792106877219E-2</v>
      </c>
      <c r="T60" s="345">
        <v>0.72260619340110543</v>
      </c>
      <c r="U60" s="345">
        <f t="shared" si="29"/>
        <v>0.64396240129422821</v>
      </c>
      <c r="V60" s="346">
        <f t="shared" si="30"/>
        <v>2.9919264043039462E-2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2.3304984668200742E-2</v>
      </c>
      <c r="C61" s="11">
        <v>5.6596380486756317E-2</v>
      </c>
      <c r="D61" s="11">
        <f t="shared" ref="D61" si="41">C61-B61</f>
        <v>3.3291395818555572E-2</v>
      </c>
      <c r="E61" s="11">
        <v>2.2922166196447925E-2</v>
      </c>
      <c r="F61" s="11">
        <f t="shared" ref="F61" si="42">SUM(D61:E61)</f>
        <v>5.6213562015003493E-2</v>
      </c>
      <c r="G61" s="200">
        <f t="shared" ref="G61" si="43">IF(B61&gt;0,(1+(E61/B61))^(1/($C$6-$B$6))-1,0)</f>
        <v>4.6718468583960115E-2</v>
      </c>
      <c r="P61" s="10" t="str">
        <f>name!D29</f>
        <v>92 Elementary administration and service occupations</v>
      </c>
      <c r="Q61" s="11">
        <v>17.827788425761394</v>
      </c>
      <c r="R61" s="11">
        <v>17.871760101980936</v>
      </c>
      <c r="S61" s="345">
        <f t="shared" ref="S61" si="44">R61-Q61</f>
        <v>4.3971676219541678E-2</v>
      </c>
      <c r="T61" s="345">
        <v>10.31448408195563</v>
      </c>
      <c r="U61" s="345">
        <f t="shared" ref="U61" si="45">SUM(S61:T61)</f>
        <v>10.358455758175172</v>
      </c>
      <c r="V61" s="346">
        <f t="shared" ref="V61" si="46">IF(Q61&gt;0,(1+(T61/Q61))^(1/($C$6-$B$6))-1,0)</f>
        <v>3.090215192611323E-2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6.4476222159681944</v>
      </c>
      <c r="C62" s="11">
        <f t="shared" ref="C62:F62" si="47">SUM(C36:C61)</f>
        <v>12.433209938147852</v>
      </c>
      <c r="D62" s="11">
        <f t="shared" si="47"/>
        <v>5.9855877221796581</v>
      </c>
      <c r="E62" s="11">
        <f t="shared" si="47"/>
        <v>4.5353578094732505</v>
      </c>
      <c r="F62" s="11">
        <f t="shared" si="47"/>
        <v>10.520945531652902</v>
      </c>
      <c r="G62" s="200">
        <f t="shared" si="27"/>
        <v>3.6147000346746561E-2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199.24521259855635</v>
      </c>
      <c r="R62" s="11">
        <f>SUM(R36:R61)</f>
        <v>220.85124407236901</v>
      </c>
      <c r="S62" s="345">
        <f>R62-Q62</f>
        <v>21.606031473812664</v>
      </c>
      <c r="T62" s="11">
        <f>SUM(T36:T61)</f>
        <v>119.33352443048024</v>
      </c>
      <c r="U62" s="345">
        <f>SUM(S62:T62)</f>
        <v>140.93955590429289</v>
      </c>
      <c r="V62" s="346">
        <f t="shared" si="30"/>
        <v>3.1783533895442195E-2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3.3170517057026214</v>
      </c>
      <c r="K63" s="11">
        <f t="array" ref="K63:K71">MMULT(aggregation!$B$13:$AA$21,C152:C177)</f>
        <v>3.7890465910404307</v>
      </c>
      <c r="L63" s="11">
        <f t="array" ref="L63:L71">MMULT(aggregation!$B$13:$AA$21,D152:D177)</f>
        <v>0.47199488533780909</v>
      </c>
      <c r="M63" s="11">
        <f t="array" ref="M63:M71">MMULT(aggregation!$B$13:$AA$21,E152:E177)</f>
        <v>2.0848532250184544</v>
      </c>
      <c r="N63" s="11">
        <f t="array" ref="N63:N71">MMULT(aggregation!$B$13:$AA$21,F152:F177)</f>
        <v>2.5568481103562637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4.2190348633740742</v>
      </c>
      <c r="K64" s="11">
        <v>4.3177819113837783</v>
      </c>
      <c r="L64" s="11">
        <v>9.8747048009704325E-2</v>
      </c>
      <c r="M64" s="11">
        <v>1.9594075788939938</v>
      </c>
      <c r="N64" s="11">
        <v>2.0581546269036983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3.9676478201335792</v>
      </c>
      <c r="C65" s="11">
        <v>7.092305221625451</v>
      </c>
      <c r="D65" s="11">
        <f>C65-B65</f>
        <v>3.1246574014918718</v>
      </c>
      <c r="E65" s="11">
        <v>2.8279344622610307</v>
      </c>
      <c r="F65" s="11">
        <f>SUM(D65:E65)</f>
        <v>5.9525918637529021</v>
      </c>
      <c r="G65" s="200">
        <f>IF(B65&gt;0,(1+(E65/B65))^(1/($C$6-$B$6))-1,0)</f>
        <v>3.6524497125520528E-2</v>
      </c>
      <c r="I65" s="11" t="str">
        <f>I54</f>
        <v>Associate professional occupations</v>
      </c>
      <c r="J65" s="11">
        <v>3.3414497967568582</v>
      </c>
      <c r="K65" s="11">
        <v>3.3674432583306011</v>
      </c>
      <c r="L65" s="11">
        <v>2.5993461573743437E-2</v>
      </c>
      <c r="M65" s="11">
        <v>1.5801507658655334</v>
      </c>
      <c r="N65" s="11">
        <v>1.6061442274392768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1.6970869934575603</v>
      </c>
      <c r="C66" s="11">
        <v>4.5885741713352681</v>
      </c>
      <c r="D66" s="11">
        <f t="shared" ref="D66:D89" si="50">C66-B66</f>
        <v>2.8914871778777078</v>
      </c>
      <c r="E66" s="11">
        <v>1.9048829454315275</v>
      </c>
      <c r="F66" s="11">
        <f t="shared" ref="F66:F89" si="51">SUM(D66:E66)</f>
        <v>4.7963701233092353</v>
      </c>
      <c r="G66" s="200">
        <f t="shared" ref="G66:G89" si="52">IF(B66&gt;0,(1+(E66/B66))^(1/($C$6-$B$6))-1,0)</f>
        <v>5.1451065072680491E-2</v>
      </c>
      <c r="I66" s="11" t="str">
        <f>I55</f>
        <v>Administrative and secretarial occupations</v>
      </c>
      <c r="J66" s="11">
        <v>2.787117279757851</v>
      </c>
      <c r="K66" s="11">
        <v>3.4741887647875931</v>
      </c>
      <c r="L66" s="11">
        <v>0.68707148502974236</v>
      </c>
      <c r="M66" s="11">
        <v>1.7645309463667498</v>
      </c>
      <c r="N66" s="11">
        <v>2.4516024313964921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4.7506780345636193</v>
      </c>
      <c r="C67" s="11">
        <v>9.4363124528220546</v>
      </c>
      <c r="D67" s="11">
        <f t="shared" si="50"/>
        <v>4.6856344182584353</v>
      </c>
      <c r="E67" s="11">
        <v>2.8086829135479681</v>
      </c>
      <c r="F67" s="11">
        <f t="shared" si="51"/>
        <v>7.4943173318064034</v>
      </c>
      <c r="G67" s="200">
        <f t="shared" si="52"/>
        <v>3.1451073747849279E-2</v>
      </c>
      <c r="I67" s="11" t="str">
        <f t="shared" ref="I67:I71" si="53">I56</f>
        <v>Skilled trades occupations</v>
      </c>
      <c r="J67" s="11">
        <v>2.2382165230895446</v>
      </c>
      <c r="K67" s="11">
        <v>3.3693485013597129</v>
      </c>
      <c r="L67" s="11">
        <v>1.1311319782701683</v>
      </c>
      <c r="M67" s="11">
        <v>1.5969159836280509</v>
      </c>
      <c r="N67" s="11">
        <v>2.7280479618982199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3.7529032686425174</v>
      </c>
      <c r="C68" s="11">
        <v>7.2719604463844636</v>
      </c>
      <c r="D68" s="11">
        <f t="shared" si="50"/>
        <v>3.5190571777419462</v>
      </c>
      <c r="E68" s="11">
        <v>2.8589647517286045</v>
      </c>
      <c r="F68" s="11">
        <f t="shared" si="51"/>
        <v>6.3780219294705507</v>
      </c>
      <c r="G68" s="200">
        <f t="shared" si="52"/>
        <v>3.8477569245691345E-2</v>
      </c>
      <c r="I68" s="11" t="str">
        <f t="shared" si="53"/>
        <v>Caring, leisure and other service occupations</v>
      </c>
      <c r="J68" s="11">
        <v>2.4863340796992364</v>
      </c>
      <c r="K68" s="11">
        <v>3.5102427639011515</v>
      </c>
      <c r="L68" s="11">
        <v>1.0239086842019154</v>
      </c>
      <c r="M68" s="11">
        <v>1.9646313539700926</v>
      </c>
      <c r="N68" s="11">
        <v>2.9885400381720073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9.8877816378037</v>
      </c>
      <c r="C69" s="11">
        <v>14.401056037844198</v>
      </c>
      <c r="D69" s="11">
        <f t="shared" ref="D69" si="54">C69-B69</f>
        <v>4.5132744000404976</v>
      </c>
      <c r="E69" s="11">
        <v>6.3873620969592126</v>
      </c>
      <c r="F69" s="11">
        <f t="shared" ref="F69" si="55">SUM(D69:E69)</f>
        <v>10.900636496999709</v>
      </c>
      <c r="G69" s="200">
        <f t="shared" si="52"/>
        <v>3.378064717440199E-2</v>
      </c>
      <c r="I69" s="11" t="str">
        <f t="shared" si="53"/>
        <v>Sales and customer service occupations</v>
      </c>
      <c r="J69" s="11">
        <v>1.3063696369690183</v>
      </c>
      <c r="K69" s="11">
        <v>1.7572535631548321</v>
      </c>
      <c r="L69" s="11">
        <v>0.45088392618581358</v>
      </c>
      <c r="M69" s="11">
        <v>0.80379922872653742</v>
      </c>
      <c r="N69" s="11">
        <v>1.2546831549123509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6.420691968257084</v>
      </c>
      <c r="C70" s="11">
        <v>12.351983808317689</v>
      </c>
      <c r="D70" s="11">
        <f t="shared" si="50"/>
        <v>5.9312918400606049</v>
      </c>
      <c r="E70" s="11">
        <v>4.6532525230690966</v>
      </c>
      <c r="F70" s="11">
        <f t="shared" si="51"/>
        <v>10.584544363129702</v>
      </c>
      <c r="G70" s="200">
        <f t="shared" si="52"/>
        <v>3.7006233912684872E-2</v>
      </c>
      <c r="I70" s="11" t="str">
        <f t="shared" si="53"/>
        <v>Process, plant and machine operatives</v>
      </c>
      <c r="J70" s="11">
        <v>0.6469899215551369</v>
      </c>
      <c r="K70" s="11">
        <v>1.2605020937158633</v>
      </c>
      <c r="L70" s="11">
        <v>0.61351217216072662</v>
      </c>
      <c r="M70" s="11">
        <v>0.58988686274919944</v>
      </c>
      <c r="N70" s="11">
        <v>1.2033990349099262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0.90695804353057741</v>
      </c>
      <c r="C71" s="11">
        <v>1.5495906790118845</v>
      </c>
      <c r="D71" s="11">
        <f t="shared" si="50"/>
        <v>0.64263263548130711</v>
      </c>
      <c r="E71" s="11">
        <v>0.51656206579907327</v>
      </c>
      <c r="F71" s="11">
        <f t="shared" si="51"/>
        <v>1.1591947012803803</v>
      </c>
      <c r="G71" s="200">
        <f t="shared" si="52"/>
        <v>3.0508932587136606E-2</v>
      </c>
      <c r="I71" s="11" t="str">
        <f t="shared" si="53"/>
        <v>Elementary occupations</v>
      </c>
      <c r="J71" s="11">
        <v>1.4615140235585875</v>
      </c>
      <c r="K71" s="11">
        <v>2.3067902624116998</v>
      </c>
      <c r="L71" s="11">
        <v>0.84527623885311232</v>
      </c>
      <c r="M71" s="11">
        <v>1.1490067510513409</v>
      </c>
      <c r="N71" s="11">
        <v>1.9942829899044532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0.93098152634024478</v>
      </c>
      <c r="C72" s="11">
        <v>2.0235055681993397</v>
      </c>
      <c r="D72" s="11">
        <f t="shared" si="50"/>
        <v>1.0925240418590949</v>
      </c>
      <c r="E72" s="11">
        <v>0.83786539383690306</v>
      </c>
      <c r="F72" s="11">
        <f t="shared" si="51"/>
        <v>1.9303894356959979</v>
      </c>
      <c r="G72" s="200">
        <f t="shared" si="52"/>
        <v>4.3718254043031202E-2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0.18940788470738806</v>
      </c>
      <c r="C73" s="11">
        <v>0.54851204275604826</v>
      </c>
      <c r="D73" s="11">
        <f t="shared" si="50"/>
        <v>0.35910415804866019</v>
      </c>
      <c r="E73" s="11">
        <v>0.11419300007221804</v>
      </c>
      <c r="F73" s="11">
        <f t="shared" si="51"/>
        <v>0.47329715812087825</v>
      </c>
      <c r="G73" s="200">
        <f t="shared" si="52"/>
        <v>3.1953983740865999E-2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1.7645669703083142</v>
      </c>
      <c r="C74" s="11">
        <v>3.406575705780253</v>
      </c>
      <c r="D74" s="11">
        <f t="shared" ref="D74:D75" si="56">C74-B74</f>
        <v>1.6420087354719388</v>
      </c>
      <c r="E74" s="11">
        <v>1.3363250458009539</v>
      </c>
      <c r="F74" s="11">
        <f t="shared" ref="F74:F75" si="57">SUM(D74:E74)</f>
        <v>2.9783337812728927</v>
      </c>
      <c r="G74" s="200">
        <f t="shared" si="52"/>
        <v>3.8300906411409041E-2</v>
      </c>
      <c r="I74" s="11" t="str">
        <f>I63</f>
        <v>Managers, directors and senior officials</v>
      </c>
      <c r="J74" s="11">
        <f t="array" ref="J74:J82">MMULT(aggregation!$B$13:$AA$21,B181:B206)</f>
        <v>8.8592638343403589</v>
      </c>
      <c r="K74" s="11">
        <f t="array" ref="K74:K82">MMULT(aggregation!$B$13:$AA$21,C181:C206)</f>
        <v>8.6521343098435946</v>
      </c>
      <c r="L74" s="11">
        <f t="array" ref="L74:L82">MMULT(aggregation!$B$13:$AA$21,D181:D206)</f>
        <v>-0.20712952449676436</v>
      </c>
      <c r="M74" s="11">
        <f t="array" ref="M74:M82">MMULT(aggregation!$B$13:$AA$21,E181:E206)</f>
        <v>3.5816114900548301</v>
      </c>
      <c r="N74" s="11">
        <f t="array" ref="N74:N82">MMULT(aggregation!$B$13:$AA$21,F181:F206)</f>
        <v>3.3744819655580658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3.6151434376705609</v>
      </c>
      <c r="C75" s="11">
        <v>6.4411906484883703</v>
      </c>
      <c r="D75" s="11">
        <f t="shared" si="56"/>
        <v>2.8260472108178094</v>
      </c>
      <c r="E75" s="11">
        <v>2.4550521582005742</v>
      </c>
      <c r="F75" s="11">
        <f t="shared" si="57"/>
        <v>5.2810993690183832</v>
      </c>
      <c r="G75" s="200">
        <f t="shared" si="52"/>
        <v>3.5154426196446265E-2</v>
      </c>
      <c r="I75" s="11" t="str">
        <f>I64</f>
        <v>Professional occupations</v>
      </c>
      <c r="J75" s="11">
        <v>10.651238574966772</v>
      </c>
      <c r="K75" s="11">
        <v>11.544523039467741</v>
      </c>
      <c r="L75" s="11">
        <v>0.89328446450096832</v>
      </c>
      <c r="M75" s="11">
        <v>4.3940320610087662</v>
      </c>
      <c r="N75" s="11">
        <v>5.2873165255097341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2.2832895073037034</v>
      </c>
      <c r="C76" s="11">
        <v>4.5336980162381355</v>
      </c>
      <c r="D76" s="11">
        <f t="shared" si="50"/>
        <v>2.2504085089344321</v>
      </c>
      <c r="E76" s="11">
        <v>1.8497383882153924</v>
      </c>
      <c r="F76" s="11">
        <f t="shared" si="51"/>
        <v>4.1001468971498243</v>
      </c>
      <c r="G76" s="200">
        <f t="shared" si="52"/>
        <v>4.035244069517363E-2</v>
      </c>
      <c r="I76" s="11" t="str">
        <f>I65</f>
        <v>Associate professional occupations</v>
      </c>
      <c r="J76" s="11">
        <v>10.159063703373729</v>
      </c>
      <c r="K76" s="11">
        <v>9.4090561470901548</v>
      </c>
      <c r="L76" s="11">
        <v>-0.75000755628357418</v>
      </c>
      <c r="M76" s="11">
        <v>3.8276682963539903</v>
      </c>
      <c r="N76" s="11">
        <v>3.0776607400704155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0.38991889486929382</v>
      </c>
      <c r="C77" s="11">
        <v>0.94429098038083659</v>
      </c>
      <c r="D77" s="11">
        <f t="shared" si="50"/>
        <v>0.55437208551154282</v>
      </c>
      <c r="E77" s="11">
        <v>0.42926446276478158</v>
      </c>
      <c r="F77" s="11">
        <f t="shared" si="51"/>
        <v>0.98363654827632441</v>
      </c>
      <c r="G77" s="200">
        <f t="shared" si="52"/>
        <v>5.0736428567121461E-2</v>
      </c>
      <c r="I77" s="11" t="str">
        <f>I66</f>
        <v>Administrative and secretarial occupations</v>
      </c>
      <c r="J77" s="11">
        <v>9.1175950437208737</v>
      </c>
      <c r="K77" s="11">
        <v>6.4959563527828506</v>
      </c>
      <c r="L77" s="11">
        <v>-2.6216386909380236</v>
      </c>
      <c r="M77" s="11">
        <v>3.5464179457921854</v>
      </c>
      <c r="N77" s="11">
        <v>0.92477925485416201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9.171952414396306E-2</v>
      </c>
      <c r="C78" s="11">
        <v>0.19986568572653221</v>
      </c>
      <c r="D78" s="11">
        <f t="shared" si="50"/>
        <v>0.10814616158256915</v>
      </c>
      <c r="E78" s="11">
        <v>7.4374511610769634E-2</v>
      </c>
      <c r="F78" s="11">
        <f t="shared" si="51"/>
        <v>0.18252067319333878</v>
      </c>
      <c r="G78" s="200">
        <f t="shared" si="52"/>
        <v>4.0381967922231032E-2</v>
      </c>
      <c r="I78" s="11" t="str">
        <f t="shared" ref="I78:I82" si="58">I67</f>
        <v>Skilled trades occupations</v>
      </c>
      <c r="J78" s="11">
        <v>13.693731393844827</v>
      </c>
      <c r="K78" s="11">
        <v>14.76282795890463</v>
      </c>
      <c r="L78" s="11">
        <v>1.0690965650598039</v>
      </c>
      <c r="M78" s="11">
        <v>5.324253696366946</v>
      </c>
      <c r="N78" s="11">
        <v>6.3933502614267494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0.27473653656584474</v>
      </c>
      <c r="C79" s="11">
        <v>0.93770899217275261</v>
      </c>
      <c r="D79" s="11">
        <f t="shared" si="50"/>
        <v>0.66297245560690787</v>
      </c>
      <c r="E79" s="11">
        <v>0.30702754540985766</v>
      </c>
      <c r="F79" s="11">
        <f t="shared" si="51"/>
        <v>0.97000000101676553</v>
      </c>
      <c r="G79" s="200">
        <f t="shared" si="52"/>
        <v>5.1288787211779763E-2</v>
      </c>
      <c r="I79" s="11" t="str">
        <f t="shared" si="58"/>
        <v>Caring, leisure and other service occupations</v>
      </c>
      <c r="J79" s="11">
        <v>13.661447231971628</v>
      </c>
      <c r="K79" s="11">
        <v>17.967277475375663</v>
      </c>
      <c r="L79" s="11">
        <v>4.3058302434040323</v>
      </c>
      <c r="M79" s="11">
        <v>8.4512780499248379</v>
      </c>
      <c r="N79" s="11">
        <v>12.757108293328869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0.11877816580273257</v>
      </c>
      <c r="C80" s="11">
        <v>0.31449333072575797</v>
      </c>
      <c r="D80" s="11">
        <f t="shared" ref="D80" si="59">C80-B80</f>
        <v>0.1957151649230254</v>
      </c>
      <c r="E80" s="11">
        <v>0.10907585281497689</v>
      </c>
      <c r="F80" s="11">
        <f t="shared" ref="F80" si="60">SUM(D80:E80)</f>
        <v>0.30479101773800232</v>
      </c>
      <c r="G80" s="200">
        <f t="shared" si="52"/>
        <v>4.43867143788792E-2</v>
      </c>
      <c r="I80" s="11" t="str">
        <f t="shared" si="58"/>
        <v>Sales and customer service occupations</v>
      </c>
      <c r="J80" s="11">
        <v>9.4064678868013285</v>
      </c>
      <c r="K80" s="11">
        <v>10.645922340911405</v>
      </c>
      <c r="L80" s="11">
        <v>1.2394544541100749</v>
      </c>
      <c r="M80" s="11">
        <v>4.3359296449465177</v>
      </c>
      <c r="N80" s="11">
        <v>5.5753840990565919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0.30360975207606611</v>
      </c>
      <c r="C81" s="11">
        <v>0.72535382579474483</v>
      </c>
      <c r="D81" s="11">
        <f t="shared" si="50"/>
        <v>0.42174407371867872</v>
      </c>
      <c r="E81" s="11">
        <v>0.2970359657337866</v>
      </c>
      <c r="F81" s="11">
        <f t="shared" si="51"/>
        <v>0.71878003945246527</v>
      </c>
      <c r="G81" s="200">
        <f t="shared" si="52"/>
        <v>4.6534406894102487E-2</v>
      </c>
      <c r="I81" s="11" t="str">
        <f t="shared" si="58"/>
        <v>Process, plant and machine operatives</v>
      </c>
      <c r="J81" s="11">
        <v>4.2816414562690692</v>
      </c>
      <c r="K81" s="11">
        <v>6.469953833707172</v>
      </c>
      <c r="L81" s="11">
        <v>2.1883123774381033</v>
      </c>
      <c r="M81" s="11">
        <v>2.3756382714654096</v>
      </c>
      <c r="N81" s="11">
        <v>4.5639506489035124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1.1844270704488837</v>
      </c>
      <c r="C82" s="11">
        <v>2.8313820024249567</v>
      </c>
      <c r="D82" s="11">
        <f t="shared" si="50"/>
        <v>1.646954931976073</v>
      </c>
      <c r="E82" s="11">
        <v>1.2119577864745517</v>
      </c>
      <c r="F82" s="11">
        <f t="shared" si="51"/>
        <v>2.8589127184506244</v>
      </c>
      <c r="G82" s="200">
        <f t="shared" si="52"/>
        <v>4.8101194931562619E-2</v>
      </c>
      <c r="I82" s="11" t="str">
        <f t="shared" si="58"/>
        <v>Elementary occupations</v>
      </c>
      <c r="J82" s="11">
        <v>7.8391997844629575</v>
      </c>
      <c r="K82" s="11">
        <v>8.1308391966497915</v>
      </c>
      <c r="L82" s="11">
        <v>0.29163941218683465</v>
      </c>
      <c r="M82" s="11">
        <v>3.6534380649445888</v>
      </c>
      <c r="N82" s="11">
        <v>3.9450774771314236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0.2152077293377358</v>
      </c>
      <c r="C83" s="11">
        <v>0.54875465403342349</v>
      </c>
      <c r="D83" s="11">
        <f t="shared" ref="D83:D84" si="61">C83-B83</f>
        <v>0.3335469246956877</v>
      </c>
      <c r="E83" s="11">
        <v>0.21393762981623954</v>
      </c>
      <c r="F83" s="11">
        <f t="shared" ref="F83:F84" si="62">SUM(D83:E83)</f>
        <v>0.54748455451192723</v>
      </c>
      <c r="G83" s="200">
        <f t="shared" si="52"/>
        <v>4.7087810064704305E-2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1.398164466279847E-2</v>
      </c>
      <c r="C84" s="11">
        <v>2.3912377353760499E-2</v>
      </c>
      <c r="D84" s="11">
        <f t="shared" si="61"/>
        <v>9.9307326909620283E-3</v>
      </c>
      <c r="E84" s="11">
        <v>8.780093956043615E-3</v>
      </c>
      <c r="F84" s="11">
        <f t="shared" si="62"/>
        <v>1.8710826647005643E-2</v>
      </c>
      <c r="G84" s="200">
        <f t="shared" si="52"/>
        <v>3.3022572649402893E-2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0.92295523204614005</v>
      </c>
      <c r="C85" s="11">
        <v>2.1276182540699313</v>
      </c>
      <c r="D85" s="11">
        <f t="shared" si="50"/>
        <v>1.2046630220237913</v>
      </c>
      <c r="E85" s="11">
        <v>0.71292403269579452</v>
      </c>
      <c r="F85" s="11">
        <f t="shared" si="51"/>
        <v>1.9175870547195859</v>
      </c>
      <c r="G85" s="200">
        <f t="shared" si="52"/>
        <v>3.8894325425864684E-2</v>
      </c>
      <c r="I85" s="11" t="str">
        <f>I74</f>
        <v>Managers, directors and senior officials</v>
      </c>
      <c r="J85" s="11">
        <f t="array" ref="J85:J93">MMULT(aggregation!$B$13:$AA$21,B210:B235)</f>
        <v>7.1260230776760771</v>
      </c>
      <c r="K85" s="11">
        <f t="array" ref="K85:K93">MMULT(aggregation!$B$13:$AA$21,C210:C235)</f>
        <v>4.8429828366846213</v>
      </c>
      <c r="L85" s="11">
        <f t="array" ref="L85:L93">MMULT(aggregation!$B$13:$AA$21,D210:D235)</f>
        <v>-2.2830402409914559</v>
      </c>
      <c r="M85" s="11">
        <f t="array" ref="M85:M93">MMULT(aggregation!$B$13:$AA$21,E210:E235)</f>
        <v>3.0045029357234085</v>
      </c>
      <c r="N85" s="11">
        <f t="array" ref="N85:N93">MMULT(aggregation!$B$13:$AA$21,F210:F235)</f>
        <v>0.7214626947319529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0.28969332370607259</v>
      </c>
      <c r="C86" s="11">
        <v>0.85563772337602217</v>
      </c>
      <c r="D86" s="11">
        <f t="shared" si="50"/>
        <v>0.56594439966994958</v>
      </c>
      <c r="E86" s="11">
        <v>0.2871228526835759</v>
      </c>
      <c r="F86" s="11">
        <f t="shared" si="51"/>
        <v>0.85306725235352543</v>
      </c>
      <c r="G86" s="200">
        <f t="shared" si="52"/>
        <v>4.698372230191139E-2</v>
      </c>
      <c r="I86" s="11" t="str">
        <f>I75</f>
        <v>Professional occupations</v>
      </c>
      <c r="J86" s="11">
        <v>6.8998575417541019</v>
      </c>
      <c r="K86" s="11">
        <v>4.761025849466443</v>
      </c>
      <c r="L86" s="11">
        <v>-2.138831692287658</v>
      </c>
      <c r="M86" s="11">
        <v>2.4233942303045399</v>
      </c>
      <c r="N86" s="11">
        <v>0.28456253801688214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0.12265993302989861</v>
      </c>
      <c r="C87" s="11">
        <v>0.455974505133039</v>
      </c>
      <c r="D87" s="11">
        <f t="shared" ref="D87:D88" si="63">C87-B87</f>
        <v>0.33331457210314042</v>
      </c>
      <c r="E87" s="11">
        <v>0.13493355400952048</v>
      </c>
      <c r="F87" s="11">
        <f t="shared" ref="F87:F88" si="64">SUM(D87:E87)</f>
        <v>0.46824812611266087</v>
      </c>
      <c r="G87" s="200">
        <f t="shared" si="52"/>
        <v>5.0708253335097098E-2</v>
      </c>
      <c r="I87" s="11" t="str">
        <f>I76</f>
        <v>Associate professional occupations</v>
      </c>
      <c r="J87" s="11">
        <v>7.1560089848995689</v>
      </c>
      <c r="K87" s="11">
        <v>4.2789240495438934</v>
      </c>
      <c r="L87" s="11">
        <v>-2.8770849353556756</v>
      </c>
      <c r="M87" s="11">
        <v>2.2494635660976368</v>
      </c>
      <c r="N87" s="11">
        <v>-0.62762136925803858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0.20433187829587815</v>
      </c>
      <c r="C88" s="11">
        <v>0.51861598885115046</v>
      </c>
      <c r="D88" s="11">
        <f t="shared" si="63"/>
        <v>0.31428411055527228</v>
      </c>
      <c r="E88" s="11">
        <v>0.2244881278991474</v>
      </c>
      <c r="F88" s="11">
        <f t="shared" si="64"/>
        <v>0.53877223845441968</v>
      </c>
      <c r="G88" s="200">
        <f t="shared" si="52"/>
        <v>5.0660957265100892E-2</v>
      </c>
      <c r="I88" s="11" t="str">
        <f>I77</f>
        <v>Administrative and secretarial occupations</v>
      </c>
      <c r="J88" s="11">
        <v>8.971869115627598</v>
      </c>
      <c r="K88" s="11">
        <v>3.4183735330033458</v>
      </c>
      <c r="L88" s="11">
        <v>-5.5534955826242527</v>
      </c>
      <c r="M88" s="11">
        <v>2.6336647887021805</v>
      </c>
      <c r="N88" s="11">
        <v>-2.9198307939220727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9.6337202500795263E-2</v>
      </c>
      <c r="C89" s="11">
        <v>0.230195256954557</v>
      </c>
      <c r="D89" s="11">
        <f t="shared" si="50"/>
        <v>0.13385805445376175</v>
      </c>
      <c r="E89" s="11">
        <v>7.1460017909608486E-2</v>
      </c>
      <c r="F89" s="11">
        <f t="shared" si="51"/>
        <v>0.20531807236337024</v>
      </c>
      <c r="G89" s="200">
        <f t="shared" si="52"/>
        <v>3.7686218159655116E-2</v>
      </c>
      <c r="I89" s="11" t="str">
        <f t="shared" ref="I89:I93" si="65">I78</f>
        <v>Skilled trades occupations</v>
      </c>
      <c r="J89" s="11">
        <v>10.591785057365602</v>
      </c>
      <c r="K89" s="11">
        <v>9.0807706389861327</v>
      </c>
      <c r="L89" s="11">
        <v>-1.5110144183794691</v>
      </c>
      <c r="M89" s="11">
        <v>4.4339933849416813</v>
      </c>
      <c r="N89" s="11">
        <v>2.9229789665622126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0.87320430123579296</v>
      </c>
      <c r="C90" s="11">
        <v>2.5384378964151133</v>
      </c>
      <c r="D90" s="11">
        <f t="shared" ref="D90" si="66">C90-B90</f>
        <v>1.6652335951793202</v>
      </c>
      <c r="E90" s="11">
        <v>0.9578933620346628</v>
      </c>
      <c r="F90" s="11">
        <f t="shared" ref="F90" si="67">SUM(D90:E90)</f>
        <v>2.6231269572139828</v>
      </c>
      <c r="G90" s="200">
        <f t="shared" ref="G90:G91" si="68">IF(B90&gt;0,(1+(E90/B90))^(1/($C$6-$B$6))-1,0)</f>
        <v>5.060559540206655E-2</v>
      </c>
      <c r="I90" s="11" t="str">
        <f t="shared" si="65"/>
        <v>Caring, leisure and other service occupations</v>
      </c>
      <c r="J90" s="11">
        <v>9.4268267810992938</v>
      </c>
      <c r="K90" s="11">
        <v>6.8094252301591753</v>
      </c>
      <c r="L90" s="11">
        <v>-2.6174015509401185</v>
      </c>
      <c r="M90" s="11">
        <v>4.2016245211675454</v>
      </c>
      <c r="N90" s="11">
        <v>1.5842229702274271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45.268698281440756</v>
      </c>
      <c r="C91" s="11">
        <f t="shared" ref="C91:F91" si="69">SUM(C65:C90)</f>
        <v>86.897506272215765</v>
      </c>
      <c r="D91" s="11">
        <f t="shared" si="69"/>
        <v>41.628807990774988</v>
      </c>
      <c r="E91" s="11">
        <f t="shared" si="69"/>
        <v>33.591091540735881</v>
      </c>
      <c r="F91" s="11">
        <f t="shared" si="69"/>
        <v>75.219899531510862</v>
      </c>
      <c r="G91" s="200">
        <f t="shared" si="68"/>
        <v>3.7696871154154321E-2</v>
      </c>
      <c r="I91" s="11" t="str">
        <f t="shared" si="65"/>
        <v>Sales and customer service occupations</v>
      </c>
      <c r="J91" s="11">
        <v>8.5016636909267298</v>
      </c>
      <c r="K91" s="11">
        <v>6.1306817131384932</v>
      </c>
      <c r="L91" s="11">
        <v>-2.3709819777882375</v>
      </c>
      <c r="M91" s="11">
        <v>3.4996259440627395</v>
      </c>
      <c r="N91" s="11">
        <v>1.128643966274502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5.3547812550751042</v>
      </c>
      <c r="K92" s="11">
        <v>5.744618606621243</v>
      </c>
      <c r="L92" s="11">
        <v>0.3898373515461393</v>
      </c>
      <c r="M92" s="11">
        <v>2.8825895853685939</v>
      </c>
      <c r="N92" s="11">
        <v>3.2724269369147332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11.130269314404703</v>
      </c>
      <c r="K93" s="11">
        <v>9.0147127961389621</v>
      </c>
      <c r="L93" s="11">
        <v>-2.1155565182657416</v>
      </c>
      <c r="M93" s="11">
        <v>5.0555829843982183</v>
      </c>
      <c r="N93" s="11">
        <v>2.9400264661324766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8.3195366157345987</v>
      </c>
      <c r="C94" s="11">
        <v>9.1935968699028514</v>
      </c>
      <c r="D94" s="11">
        <f>C94-B94</f>
        <v>0.87406025416825273</v>
      </c>
      <c r="E94" s="11">
        <v>5.1080884952928489</v>
      </c>
      <c r="F94" s="11">
        <f>SUM(D94:E94)</f>
        <v>5.9821487494611016</v>
      </c>
      <c r="G94" s="200">
        <f>IF(B94&gt;0,(1+(E94/B94))^(1/($C$6-$B$6))-1,0)</f>
        <v>3.2428547581901057E-2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3.5009205114382271</v>
      </c>
      <c r="C95" s="11">
        <v>5.7875077047396264</v>
      </c>
      <c r="D95" s="11">
        <f t="shared" ref="D95:D118" si="72">C95-B95</f>
        <v>2.2865871933013993</v>
      </c>
      <c r="E95" s="11">
        <v>3.409447187132582</v>
      </c>
      <c r="F95" s="11">
        <f t="shared" ref="F95:F118" si="73">SUM(D95:E95)</f>
        <v>5.6960343804339812</v>
      </c>
      <c r="G95" s="200">
        <f t="shared" ref="G95:G120" si="74">IF(B95&gt;0,(1+(E95/B95))^(1/($C$6-$B$6))-1,0)</f>
        <v>4.6376378546730379E-2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7.2753303817790229</v>
      </c>
      <c r="C96" s="11">
        <v>7.8783970284578073</v>
      </c>
      <c r="D96" s="11">
        <f t="shared" si="72"/>
        <v>0.6030666466787844</v>
      </c>
      <c r="E96" s="11">
        <v>3.1497559739234191</v>
      </c>
      <c r="F96" s="11">
        <f t="shared" si="73"/>
        <v>3.7528226206022035</v>
      </c>
      <c r="G96" s="200">
        <f t="shared" si="74"/>
        <v>2.4271595799349344E-2</v>
      </c>
      <c r="I96" s="11" t="str">
        <f>I85</f>
        <v>Managers, directors and senior officials</v>
      </c>
      <c r="J96" s="11">
        <f t="array" ref="J96:J104">MMULT(aggregation!$B$13:$AA$21,B239:B264)</f>
        <v>5.1432500073001188</v>
      </c>
      <c r="K96" s="11">
        <f t="array" ref="K96:K104">MMULT(aggregation!$B$13:$AA$21,C239:C264)</f>
        <v>4.2200341896461602</v>
      </c>
      <c r="L96" s="11">
        <f t="array" ref="L96:L104">MMULT(aggregation!$B$13:$AA$21,D239:D264)</f>
        <v>-0.92321581765395822</v>
      </c>
      <c r="M96" s="11">
        <f t="array" ref="M96:M104">MMULT(aggregation!$B$13:$AA$21,E239:E264)</f>
        <v>1.9263927908736964</v>
      </c>
      <c r="N96" s="11">
        <f t="array" ref="N96:N104">MMULT(aggregation!$B$13:$AA$21,F239:F264)</f>
        <v>1.0031769732197382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7.0315980755226759</v>
      </c>
      <c r="C97" s="11">
        <v>8.8748201908139031</v>
      </c>
      <c r="D97" s="11">
        <f t="shared" si="72"/>
        <v>1.8432221152912271</v>
      </c>
      <c r="E97" s="11">
        <v>4.8386625715300768</v>
      </c>
      <c r="F97" s="11">
        <f t="shared" si="73"/>
        <v>6.681884686821304</v>
      </c>
      <c r="G97" s="200">
        <f t="shared" si="74"/>
        <v>3.5524585601968584E-2</v>
      </c>
      <c r="I97" s="11" t="str">
        <f>I86</f>
        <v>Professional occupations</v>
      </c>
      <c r="J97" s="11">
        <v>4.267699074828788</v>
      </c>
      <c r="K97" s="11">
        <v>3.0427063621487624</v>
      </c>
      <c r="L97" s="11">
        <v>-1.2249927126800257</v>
      </c>
      <c r="M97" s="11">
        <v>1.2368483738093068</v>
      </c>
      <c r="N97" s="11">
        <v>1.1855661129281048E-2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5.3231721587212428</v>
      </c>
      <c r="C98" s="11">
        <v>3.6411023201094865</v>
      </c>
      <c r="D98" s="11">
        <f t="shared" ref="D98" si="75">C98-B98</f>
        <v>-1.6820698386117563</v>
      </c>
      <c r="E98" s="11">
        <v>2.3804017600344491</v>
      </c>
      <c r="F98" s="11">
        <f t="shared" ref="F98" si="76">SUM(D98:E98)</f>
        <v>0.69833192142269285</v>
      </c>
      <c r="G98" s="200">
        <f t="shared" si="74"/>
        <v>2.4947096436088945E-2</v>
      </c>
      <c r="I98" s="11" t="str">
        <f>I87</f>
        <v>Associate professional occupations</v>
      </c>
      <c r="J98" s="11">
        <v>4.3770834076619085</v>
      </c>
      <c r="K98" s="11">
        <v>2.9384822228931684</v>
      </c>
      <c r="L98" s="11">
        <v>-1.4386011847687403</v>
      </c>
      <c r="M98" s="11">
        <v>1.1447369617982299</v>
      </c>
      <c r="N98" s="11">
        <v>-0.29386422297051029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9.4957020588028662</v>
      </c>
      <c r="C99" s="11">
        <v>10.827347370467619</v>
      </c>
      <c r="D99" s="11">
        <f t="shared" si="72"/>
        <v>1.3316453116647526</v>
      </c>
      <c r="E99" s="11">
        <v>5.5428169532148912</v>
      </c>
      <c r="F99" s="11">
        <f t="shared" si="73"/>
        <v>6.8744622648796438</v>
      </c>
      <c r="G99" s="200">
        <f t="shared" si="74"/>
        <v>3.1126304330852061E-2</v>
      </c>
      <c r="I99" s="11" t="str">
        <f>I88</f>
        <v>Administrative and secretarial occupations</v>
      </c>
      <c r="J99" s="11">
        <v>5.5689642138762725</v>
      </c>
      <c r="K99" s="11">
        <v>1.2402112840766986</v>
      </c>
      <c r="L99" s="11">
        <v>-4.3287529297995739</v>
      </c>
      <c r="M99" s="11">
        <v>1.0189798237102783</v>
      </c>
      <c r="N99" s="11">
        <v>-3.3097731060892959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1.8431840822665637</v>
      </c>
      <c r="C100" s="11">
        <v>1.8534983184316418</v>
      </c>
      <c r="D100" s="11">
        <f t="shared" si="72"/>
        <v>1.0314236165078094E-2</v>
      </c>
      <c r="E100" s="11">
        <v>0.82256568436900168</v>
      </c>
      <c r="F100" s="11">
        <f t="shared" si="73"/>
        <v>0.83287992053407978</v>
      </c>
      <c r="G100" s="200">
        <f t="shared" si="74"/>
        <v>2.4904447937948326E-2</v>
      </c>
      <c r="I100" s="11" t="str">
        <f t="shared" ref="I100:I104" si="77">I89</f>
        <v>Skilled trades occupations</v>
      </c>
      <c r="J100" s="11">
        <v>6.4504808950506201</v>
      </c>
      <c r="K100" s="11">
        <v>5.5888999624200091</v>
      </c>
      <c r="L100" s="11">
        <v>-0.8615809326306112</v>
      </c>
      <c r="M100" s="11">
        <v>2.2298567881977007</v>
      </c>
      <c r="N100" s="11">
        <v>1.3682758555670895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2.4911715697095742</v>
      </c>
      <c r="C101" s="11">
        <v>3.4785962133231196</v>
      </c>
      <c r="D101" s="11">
        <f t="shared" si="72"/>
        <v>0.98742464361354543</v>
      </c>
      <c r="E101" s="11">
        <v>1.9653864543101136</v>
      </c>
      <c r="F101" s="11">
        <f t="shared" si="73"/>
        <v>2.952811097923659</v>
      </c>
      <c r="G101" s="200">
        <f t="shared" si="74"/>
        <v>3.953646561402735E-2</v>
      </c>
      <c r="I101" s="11" t="str">
        <f t="shared" si="77"/>
        <v>Caring, leisure and other service occupations</v>
      </c>
      <c r="J101" s="11">
        <v>2.8399683021775393</v>
      </c>
      <c r="K101" s="11">
        <v>2.6082178434283514</v>
      </c>
      <c r="L101" s="11">
        <v>-0.23175045874918815</v>
      </c>
      <c r="M101" s="11">
        <v>0.95260941724631476</v>
      </c>
      <c r="N101" s="11">
        <v>0.72085895849712645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0.78698207397493469</v>
      </c>
      <c r="C102" s="11">
        <v>1.3896882166189792</v>
      </c>
      <c r="D102" s="11">
        <f t="shared" si="72"/>
        <v>0.60270614264404454</v>
      </c>
      <c r="E102" s="11">
        <v>0.48604818183516835</v>
      </c>
      <c r="F102" s="11">
        <f t="shared" si="73"/>
        <v>1.0887543244792128</v>
      </c>
      <c r="G102" s="200">
        <f t="shared" si="74"/>
        <v>3.2582892931081409E-2</v>
      </c>
      <c r="I102" s="11" t="str">
        <f t="shared" si="77"/>
        <v>Sales and customer service occupations</v>
      </c>
      <c r="J102" s="11">
        <v>5.8186640762584734</v>
      </c>
      <c r="K102" s="11">
        <v>2.0962700507301482</v>
      </c>
      <c r="L102" s="11">
        <v>-3.7223940255283257</v>
      </c>
      <c r="M102" s="11">
        <v>1.3500231259244218</v>
      </c>
      <c r="N102" s="11">
        <v>-2.3723708996039035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3.0185645026077594</v>
      </c>
      <c r="C103" s="11">
        <v>3.4588834663744747</v>
      </c>
      <c r="D103" s="11">
        <f t="shared" ref="D103:D104" si="78">C103-B103</f>
        <v>0.44031896376671531</v>
      </c>
      <c r="E103" s="11">
        <v>1.6761729355776311</v>
      </c>
      <c r="F103" s="11">
        <f t="shared" ref="F103:F104" si="79">SUM(D103:E103)</f>
        <v>2.1164918993443465</v>
      </c>
      <c r="G103" s="200">
        <f t="shared" si="74"/>
        <v>2.9881815355194075E-2</v>
      </c>
      <c r="I103" s="11" t="str">
        <f t="shared" si="77"/>
        <v>Process, plant and machine operatives</v>
      </c>
      <c r="J103" s="11">
        <v>4.2415211828289845</v>
      </c>
      <c r="K103" s="11">
        <v>2.6766776800116459</v>
      </c>
      <c r="L103" s="11">
        <v>-1.5648435028173384</v>
      </c>
      <c r="M103" s="11">
        <v>1.414495706272747</v>
      </c>
      <c r="N103" s="11">
        <v>-0.15034779654459152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6.3867537764350963</v>
      </c>
      <c r="C104" s="11">
        <v>6.6940456050358854</v>
      </c>
      <c r="D104" s="11">
        <f t="shared" si="78"/>
        <v>0.30729182860078907</v>
      </c>
      <c r="E104" s="11">
        <v>3.4585139256846444</v>
      </c>
      <c r="F104" s="11">
        <f t="shared" si="79"/>
        <v>3.7658057542854335</v>
      </c>
      <c r="G104" s="200">
        <f t="shared" si="74"/>
        <v>2.9271206562154983E-2</v>
      </c>
      <c r="I104" s="11" t="str">
        <f t="shared" si="77"/>
        <v>Elementary occupations</v>
      </c>
      <c r="J104" s="11">
        <v>10.152405264480308</v>
      </c>
      <c r="K104" s="11">
        <v>7.231212326487495</v>
      </c>
      <c r="L104" s="11">
        <v>-2.9211929379928123</v>
      </c>
      <c r="M104" s="11">
        <v>3.2243408466656609</v>
      </c>
      <c r="N104" s="11">
        <v>0.30314790867284858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6.6386456470925621</v>
      </c>
      <c r="C105" s="11">
        <v>8.0578125682909008</v>
      </c>
      <c r="D105" s="11">
        <f t="shared" si="72"/>
        <v>1.4191669211983386</v>
      </c>
      <c r="E105" s="11">
        <v>4.3178498159770662</v>
      </c>
      <c r="F105" s="11">
        <f t="shared" si="73"/>
        <v>5.7370167371754048</v>
      </c>
      <c r="G105" s="200">
        <f t="shared" si="74"/>
        <v>3.3965730926574178E-2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1.1338669029130684</v>
      </c>
      <c r="C106" s="11">
        <v>3.0454498183062175</v>
      </c>
      <c r="D106" s="11">
        <f t="shared" si="72"/>
        <v>1.9115829153931492</v>
      </c>
      <c r="E106" s="11">
        <v>1.2674352408189109</v>
      </c>
      <c r="F106" s="11">
        <f t="shared" si="73"/>
        <v>3.1790181562120603</v>
      </c>
      <c r="G106" s="200">
        <f t="shared" si="74"/>
        <v>5.1297541170787442E-2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0.7398009603346144</v>
      </c>
      <c r="C107" s="11">
        <v>1.2638479544136108</v>
      </c>
      <c r="D107" s="11">
        <f t="shared" si="72"/>
        <v>0.52404699407899635</v>
      </c>
      <c r="E107" s="11">
        <v>0.68070412351315568</v>
      </c>
      <c r="F107" s="11">
        <f t="shared" si="73"/>
        <v>1.2047511175921519</v>
      </c>
      <c r="G107" s="200">
        <f t="shared" si="74"/>
        <v>4.4452098412618213E-2</v>
      </c>
      <c r="I107" s="11" t="str">
        <f>I96</f>
        <v>Managers, directors and senior officials</v>
      </c>
      <c r="J107" s="11">
        <f t="array" ref="J107:J115">MMULT(aggregation!$B$13:$AA$21,B268:B293)</f>
        <v>1.038636679321649</v>
      </c>
      <c r="K107" s="11">
        <f t="array" ref="K107:K115">MMULT(aggregation!$B$13:$AA$21,C268:C293)</f>
        <v>0.84846150828274114</v>
      </c>
      <c r="L107" s="11">
        <f t="array" ref="L107:L115">MMULT(aggregation!$B$13:$AA$21,D268:D293)</f>
        <v>-0.19017517103890791</v>
      </c>
      <c r="M107" s="11">
        <f t="array" ref="M107:M115">MMULT(aggregation!$B$13:$AA$21,E268:E293)</f>
        <v>0.33145135770475598</v>
      </c>
      <c r="N107" s="11">
        <f t="array" ref="N107:N115">MMULT(aggregation!$B$13:$AA$21,F268:F293)</f>
        <v>0.1412761866658481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0.68494083591487165</v>
      </c>
      <c r="C108" s="11">
        <v>1.2326069540433346</v>
      </c>
      <c r="D108" s="11">
        <f t="shared" si="72"/>
        <v>0.547666118128463</v>
      </c>
      <c r="E108" s="11">
        <v>0.52699396848063995</v>
      </c>
      <c r="F108" s="11">
        <f t="shared" si="73"/>
        <v>1.0746600866091029</v>
      </c>
      <c r="G108" s="200">
        <f t="shared" si="74"/>
        <v>3.8775616030169546E-2</v>
      </c>
      <c r="I108" s="11" t="str">
        <f>I97</f>
        <v>Professional occupations</v>
      </c>
      <c r="J108" s="11">
        <v>0.77034604832425924</v>
      </c>
      <c r="K108" s="11">
        <v>0.74047838918242503</v>
      </c>
      <c r="L108" s="11">
        <v>-2.9867659141834202E-2</v>
      </c>
      <c r="M108" s="11">
        <v>0.28272704972524104</v>
      </c>
      <c r="N108" s="11">
        <v>0.25285939058340684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0.43405949258859589</v>
      </c>
      <c r="C109" s="11">
        <v>0.76798855422146839</v>
      </c>
      <c r="D109" s="11">
        <f t="shared" ref="D109" si="80">C109-B109</f>
        <v>0.3339290616328725</v>
      </c>
      <c r="E109" s="11">
        <v>0.34007220128107224</v>
      </c>
      <c r="F109" s="11">
        <f t="shared" ref="F109" si="81">SUM(D109:E109)</f>
        <v>0.67400126291394469</v>
      </c>
      <c r="G109" s="200">
        <f t="shared" si="74"/>
        <v>3.9324199179970654E-2</v>
      </c>
      <c r="I109" s="11" t="str">
        <f>I98</f>
        <v>Associate professional occupations</v>
      </c>
      <c r="J109" s="11">
        <v>0.79559662254636754</v>
      </c>
      <c r="K109" s="11">
        <v>0.60497117493038977</v>
      </c>
      <c r="L109" s="11">
        <v>-0.19062544761597783</v>
      </c>
      <c r="M109" s="11">
        <v>0.23071572777238117</v>
      </c>
      <c r="N109" s="11">
        <v>4.0090280156403313E-2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0.63746229824184963</v>
      </c>
      <c r="C110" s="11">
        <v>0.92660857083896797</v>
      </c>
      <c r="D110" s="11">
        <f t="shared" si="72"/>
        <v>0.28914627259711834</v>
      </c>
      <c r="E110" s="11">
        <v>0.48624546774438171</v>
      </c>
      <c r="F110" s="11">
        <f t="shared" si="73"/>
        <v>0.77539174034150005</v>
      </c>
      <c r="G110" s="200">
        <f t="shared" si="74"/>
        <v>3.8516159302972364E-2</v>
      </c>
      <c r="I110" s="11" t="str">
        <f>I99</f>
        <v>Administrative and secretarial occupations</v>
      </c>
      <c r="J110" s="11">
        <v>0.888639802299934</v>
      </c>
      <c r="K110" s="11">
        <v>0.25962410720589529</v>
      </c>
      <c r="L110" s="11">
        <v>-0.62901569509403876</v>
      </c>
      <c r="M110" s="11">
        <v>0.1876428984084082</v>
      </c>
      <c r="N110" s="11">
        <v>-0.44137279668563056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3.6007184451676046</v>
      </c>
      <c r="C111" s="11">
        <v>5.3206838406298758</v>
      </c>
      <c r="D111" s="11">
        <f>C111-B111</f>
        <v>1.7199653954622711</v>
      </c>
      <c r="E111" s="11">
        <v>3.141888294163226</v>
      </c>
      <c r="F111" s="11">
        <f>SUM(D111:E111)</f>
        <v>4.8618536896254971</v>
      </c>
      <c r="G111" s="200">
        <f t="shared" si="74"/>
        <v>4.2707693129885982E-2</v>
      </c>
      <c r="I111" s="11" t="str">
        <f t="shared" ref="I111:I115" si="82">I100</f>
        <v>Skilled trades occupations</v>
      </c>
      <c r="J111" s="11">
        <v>2.8409023919813854</v>
      </c>
      <c r="K111" s="11">
        <v>0.79095512370102783</v>
      </c>
      <c r="L111" s="11">
        <v>-2.0499472682803574</v>
      </c>
      <c r="M111" s="11">
        <v>0.53655831372335383</v>
      </c>
      <c r="N111" s="11">
        <v>-1.5133889545570038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0.83469055817399918</v>
      </c>
      <c r="C112" s="11">
        <v>1.5431403238552377</v>
      </c>
      <c r="D112" s="11">
        <f t="shared" ref="D112:D113" si="83">C112-B112</f>
        <v>0.70844976568123852</v>
      </c>
      <c r="E112" s="11">
        <v>0.798002804066962</v>
      </c>
      <c r="F112" s="11">
        <f t="shared" ref="F112:F113" si="84">SUM(D112:E112)</f>
        <v>1.5064525697482005</v>
      </c>
      <c r="G112" s="200">
        <f t="shared" si="74"/>
        <v>4.5743743809450566E-2</v>
      </c>
      <c r="I112" s="11" t="str">
        <f t="shared" si="82"/>
        <v>Caring, leisure and other service occupations</v>
      </c>
      <c r="J112" s="11">
        <v>0.59765512415055011</v>
      </c>
      <c r="K112" s="11">
        <v>0.46070561366134677</v>
      </c>
      <c r="L112" s="11">
        <v>-0.13694951048920331</v>
      </c>
      <c r="M112" s="11">
        <v>0.17155103334945396</v>
      </c>
      <c r="N112" s="11">
        <v>3.4601522860250658E-2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5.3515850330076553E-2</v>
      </c>
      <c r="C113" s="11">
        <v>6.640151560921724E-2</v>
      </c>
      <c r="D113" s="11">
        <f t="shared" si="83"/>
        <v>1.2885665279140687E-2</v>
      </c>
      <c r="E113" s="11">
        <v>3.9462268575082358E-2</v>
      </c>
      <c r="F113" s="11">
        <f t="shared" si="84"/>
        <v>5.2347933854223046E-2</v>
      </c>
      <c r="G113" s="200">
        <f t="shared" si="74"/>
        <v>3.7512222525059702E-2</v>
      </c>
      <c r="I113" s="11" t="str">
        <f t="shared" si="82"/>
        <v>Sales and customer service occupations</v>
      </c>
      <c r="J113" s="11">
        <v>1.6458316452514516</v>
      </c>
      <c r="K113" s="11">
        <v>0.89100972078520591</v>
      </c>
      <c r="L113" s="11">
        <v>-0.75482192446624574</v>
      </c>
      <c r="M113" s="11">
        <v>0.34461487642055949</v>
      </c>
      <c r="N113" s="11">
        <v>-0.41020704804568631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3.4353118411728891</v>
      </c>
      <c r="C114" s="11">
        <v>4.8481145775684782</v>
      </c>
      <c r="D114" s="11">
        <f t="shared" si="72"/>
        <v>1.4128027363955891</v>
      </c>
      <c r="E114" s="11">
        <v>2.4125060803753469</v>
      </c>
      <c r="F114" s="11">
        <f t="shared" si="73"/>
        <v>3.8253088167709359</v>
      </c>
      <c r="G114" s="200">
        <f t="shared" si="74"/>
        <v>3.6100408752089974E-2</v>
      </c>
      <c r="I114" s="11" t="str">
        <f t="shared" si="82"/>
        <v>Process, plant and machine operatives</v>
      </c>
      <c r="J114" s="11">
        <v>1.7962982783268986</v>
      </c>
      <c r="K114" s="11">
        <v>0.77079128977028866</v>
      </c>
      <c r="L114" s="11">
        <v>-1.0255069885566099</v>
      </c>
      <c r="M114" s="11">
        <v>0.43273075663649158</v>
      </c>
      <c r="N114" s="11">
        <v>-0.59277623192011819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1.1327871024304426</v>
      </c>
      <c r="C115" s="11">
        <v>2.1954021525141205</v>
      </c>
      <c r="D115" s="11">
        <f t="shared" si="72"/>
        <v>1.062615050083678</v>
      </c>
      <c r="E115" s="11">
        <v>0.95864728114997755</v>
      </c>
      <c r="F115" s="11">
        <f t="shared" si="73"/>
        <v>2.0212623312336557</v>
      </c>
      <c r="G115" s="200">
        <f t="shared" si="74"/>
        <v>4.1724943461938668E-2</v>
      </c>
      <c r="I115" s="11" t="str">
        <f t="shared" si="82"/>
        <v>Elementary occupations</v>
      </c>
      <c r="J115" s="11">
        <v>3.2652038394068215</v>
      </c>
      <c r="K115" s="11">
        <v>2.3388645715412615</v>
      </c>
      <c r="L115" s="11">
        <v>-0.92633926786555987</v>
      </c>
      <c r="M115" s="11">
        <v>0.75325562009676028</v>
      </c>
      <c r="N115" s="11">
        <v>-0.17308364776879961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0.31590159439364762</v>
      </c>
      <c r="C116" s="11">
        <v>0.94593779092464192</v>
      </c>
      <c r="D116" s="11">
        <f t="shared" ref="D116:D117" si="85">C116-B116</f>
        <v>0.6300361965309943</v>
      </c>
      <c r="E116" s="11">
        <v>0.34306653337510473</v>
      </c>
      <c r="F116" s="11">
        <f t="shared" ref="F116:F117" si="86">SUM(D116:E116)</f>
        <v>0.97310272990609903</v>
      </c>
      <c r="G116" s="200">
        <f t="shared" si="74"/>
        <v>5.0237463439525731E-2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0.52684918489477772</v>
      </c>
      <c r="C117" s="11">
        <v>0.93442137555706517</v>
      </c>
      <c r="D117" s="11">
        <f t="shared" si="85"/>
        <v>0.40757219066228745</v>
      </c>
      <c r="E117" s="11">
        <v>0.50413929635179267</v>
      </c>
      <c r="F117" s="11">
        <f t="shared" si="86"/>
        <v>0.91171148701408011</v>
      </c>
      <c r="G117" s="200">
        <f t="shared" si="74"/>
        <v>4.5773983542362062E-2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0.27441136215562573</v>
      </c>
      <c r="C118" s="11">
        <v>0.34712316788948377</v>
      </c>
      <c r="D118" s="11">
        <f t="shared" si="72"/>
        <v>7.2711805733858048E-2</v>
      </c>
      <c r="E118" s="11">
        <v>0.17940066237435831</v>
      </c>
      <c r="F118" s="11">
        <f t="shared" si="73"/>
        <v>0.25211246810821636</v>
      </c>
      <c r="G118" s="200">
        <f t="shared" si="74"/>
        <v>3.4105688876706175E-2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2.847828448530259</v>
      </c>
      <c r="C119" s="11">
        <v>4.8187411910904947</v>
      </c>
      <c r="D119" s="11">
        <f t="shared" ref="D119" si="87">C119-B119</f>
        <v>1.9709127425602357</v>
      </c>
      <c r="E119" s="11">
        <v>2.6458774956899602</v>
      </c>
      <c r="F119" s="11">
        <f t="shared" ref="F119" si="88">SUM(D119:E119)</f>
        <v>4.6167902382501964</v>
      </c>
      <c r="G119" s="200">
        <f t="shared" si="74"/>
        <v>4.4776604689215738E-2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78.763706331327441</v>
      </c>
      <c r="C120" s="11">
        <f t="shared" ref="C120:F120" si="89">SUM(C94:C119)</f>
        <v>99.391763660028502</v>
      </c>
      <c r="D120" s="11">
        <f t="shared" si="89"/>
        <v>20.628057328701061</v>
      </c>
      <c r="E120" s="11">
        <f t="shared" si="89"/>
        <v>51.480151656841862</v>
      </c>
      <c r="F120" s="11">
        <f t="shared" si="89"/>
        <v>72.108208985542916</v>
      </c>
      <c r="G120" s="200">
        <f t="shared" si="74"/>
        <v>3.4098894521207068E-2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1.6453293402270548</v>
      </c>
      <c r="C123" s="11">
        <v>1.6207831573092202</v>
      </c>
      <c r="D123" s="11">
        <f>C123-B123</f>
        <v>-2.4546182917834614E-2</v>
      </c>
      <c r="E123" s="11">
        <v>0.85680927600335222</v>
      </c>
      <c r="F123" s="11">
        <f>SUM(D123:E123)</f>
        <v>0.8322630930855176</v>
      </c>
      <c r="G123" s="200">
        <f>IF(B123&gt;0,(1+(E123/B123))^(1/($C$6-$B$6))-1,0)</f>
        <v>2.8341197462929069E-2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1.0649222107831029</v>
      </c>
      <c r="C124" s="11">
        <v>1.6278052951147992</v>
      </c>
      <c r="D124" s="11">
        <f t="shared" ref="D124:D139" si="92">C124-B124</f>
        <v>0.56288308433169632</v>
      </c>
      <c r="E124" s="11">
        <v>0.91833914298688468</v>
      </c>
      <c r="F124" s="11">
        <f t="shared" ref="F124:F131" si="93">SUM(D124:E124)</f>
        <v>1.4812222273185811</v>
      </c>
      <c r="G124" s="200">
        <f t="shared" ref="G124:G147" si="94">IF(B124&gt;0,(1+(E124/B124))^(1/($C$6-$B$6))-1,0)</f>
        <v>4.2327359802366793E-2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0.80337103291222534</v>
      </c>
      <c r="C125" s="11">
        <v>0.91125110935237219</v>
      </c>
      <c r="D125" s="11">
        <f t="shared" si="92"/>
        <v>0.10788007644014685</v>
      </c>
      <c r="E125" s="11">
        <v>0.34755463998189245</v>
      </c>
      <c r="F125" s="11">
        <f t="shared" si="93"/>
        <v>0.45543471642203931</v>
      </c>
      <c r="G125" s="200">
        <f t="shared" si="94"/>
        <v>2.425652812593726E-2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2.2463179912423783</v>
      </c>
      <c r="C126" s="11">
        <v>0.5184809938622037</v>
      </c>
      <c r="D126" s="11">
        <f t="shared" si="92"/>
        <v>-1.7278369973801746</v>
      </c>
      <c r="E126" s="11">
        <v>0.45870356611195962</v>
      </c>
      <c r="F126" s="11">
        <f t="shared" si="93"/>
        <v>-1.269133431268215</v>
      </c>
      <c r="G126" s="200">
        <f t="shared" si="94"/>
        <v>1.2464877274449115E-2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0.47249947231567896</v>
      </c>
      <c r="C127" s="11">
        <v>0.37403814976303446</v>
      </c>
      <c r="D127" s="11">
        <f t="shared" si="92"/>
        <v>-9.8461322552644504E-2</v>
      </c>
      <c r="E127" s="11">
        <v>0.12929677408334536</v>
      </c>
      <c r="F127" s="11">
        <f t="shared" si="93"/>
        <v>3.0835451530700858E-2</v>
      </c>
      <c r="G127" s="200">
        <f>IF(B127&gt;0,(1+(E127/B127))^(1/($C$6-$B$6))-1,0)</f>
        <v>1.6256203788030721E-2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0.88024831010862692</v>
      </c>
      <c r="C128" s="11">
        <v>0.87479064421373809</v>
      </c>
      <c r="D128" s="11">
        <f t="shared" si="92"/>
        <v>-5.4576658948888301E-3</v>
      </c>
      <c r="E128" s="11">
        <v>0.33854927588123102</v>
      </c>
      <c r="F128" s="11">
        <f t="shared" si="93"/>
        <v>0.33309160998634219</v>
      </c>
      <c r="G128" s="200">
        <f t="shared" si="94"/>
        <v>2.1931436421797956E-2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0.36076061025675199</v>
      </c>
      <c r="C129" s="11">
        <v>0.4689653913632949</v>
      </c>
      <c r="D129" s="11">
        <f t="shared" si="92"/>
        <v>0.10820478110654291</v>
      </c>
      <c r="E129" s="11">
        <v>0.19370238298894471</v>
      </c>
      <c r="F129" s="11">
        <f t="shared" si="93"/>
        <v>0.30190716409548762</v>
      </c>
      <c r="G129" s="200">
        <f t="shared" si="94"/>
        <v>2.9066791397888148E-2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1.2350953930773667</v>
      </c>
      <c r="C130" s="11">
        <v>0.61092362146020618</v>
      </c>
      <c r="D130" s="11">
        <f t="shared" si="92"/>
        <v>-0.62417177161716053</v>
      </c>
      <c r="E130" s="11">
        <v>0.39475587554789565</v>
      </c>
      <c r="F130" s="11">
        <f t="shared" si="93"/>
        <v>-0.22941589606926488</v>
      </c>
      <c r="G130" s="200">
        <f t="shared" si="94"/>
        <v>1.8661357146421587E-2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0.20214383250952481</v>
      </c>
      <c r="C131" s="11">
        <v>0.3575951305007421</v>
      </c>
      <c r="D131" s="11">
        <f t="shared" si="92"/>
        <v>0.15545129799121729</v>
      </c>
      <c r="E131" s="11">
        <v>0.11197227867482093</v>
      </c>
      <c r="F131" s="11">
        <f t="shared" si="93"/>
        <v>0.26742357666603822</v>
      </c>
      <c r="G131" s="200">
        <f t="shared" si="94"/>
        <v>2.9821563057164102E-2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0.39076520925411434</v>
      </c>
      <c r="C132" s="11">
        <v>0.5148036834019788</v>
      </c>
      <c r="D132" s="11">
        <f t="shared" si="92"/>
        <v>0.12403847414786445</v>
      </c>
      <c r="E132" s="11">
        <v>0.22816207967348587</v>
      </c>
      <c r="F132" s="11">
        <f t="shared" ref="F132:F133" si="95">SUM(D132:E132)</f>
        <v>0.35220055382135029</v>
      </c>
      <c r="G132" s="200">
        <f t="shared" si="94"/>
        <v>3.1133546043471627E-2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1.726117279679249</v>
      </c>
      <c r="C133" s="11">
        <v>1.8958703388614371</v>
      </c>
      <c r="D133" s="11">
        <f t="shared" si="92"/>
        <v>0.16975305918218808</v>
      </c>
      <c r="E133" s="11">
        <v>0.89733428893666045</v>
      </c>
      <c r="F133" s="11">
        <f t="shared" si="95"/>
        <v>1.0670873481188485</v>
      </c>
      <c r="G133" s="200">
        <f t="shared" si="94"/>
        <v>2.8300823010316334E-2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2.4238931668822716</v>
      </c>
      <c r="C134" s="11">
        <v>2.8020927408223208</v>
      </c>
      <c r="D134" s="11">
        <f t="shared" si="92"/>
        <v>0.37819957394004922</v>
      </c>
      <c r="E134" s="11">
        <v>1.5859095240349963</v>
      </c>
      <c r="F134" s="11">
        <f t="shared" ref="F134:F137" si="96">SUM(D134:E134)</f>
        <v>1.9641090979750455</v>
      </c>
      <c r="G134" s="200">
        <f t="shared" si="94"/>
        <v>3.4127217425410139E-2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0.52755469960434809</v>
      </c>
      <c r="C135" s="11">
        <v>0.81933641192851558</v>
      </c>
      <c r="D135" s="11">
        <f t="shared" si="92"/>
        <v>0.2917817123241675</v>
      </c>
      <c r="E135" s="11">
        <v>0.47581667210006084</v>
      </c>
      <c r="F135" s="11">
        <f t="shared" si="96"/>
        <v>0.76759838442422834</v>
      </c>
      <c r="G135" s="200">
        <f t="shared" si="94"/>
        <v>4.3789556557660703E-2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0.32972024964472774</v>
      </c>
      <c r="C136" s="11">
        <v>0.56794063725396493</v>
      </c>
      <c r="D136" s="11">
        <f t="shared" si="92"/>
        <v>0.23822038760923719</v>
      </c>
      <c r="E136" s="11">
        <v>0.32595820416855359</v>
      </c>
      <c r="F136" s="11">
        <f t="shared" si="96"/>
        <v>0.56417859177779084</v>
      </c>
      <c r="G136" s="200">
        <f t="shared" si="94"/>
        <v>4.6894744238200614E-2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0.2687064050418867</v>
      </c>
      <c r="C137" s="11">
        <v>0.40349277780912468</v>
      </c>
      <c r="D137" s="11">
        <f t="shared" si="92"/>
        <v>0.13478637276723798</v>
      </c>
      <c r="E137" s="11">
        <v>0.16658929864030092</v>
      </c>
      <c r="F137" s="11">
        <f t="shared" si="96"/>
        <v>0.3013756714075389</v>
      </c>
      <c r="G137" s="200">
        <f t="shared" si="94"/>
        <v>3.2683149971508119E-2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0.28060440447195178</v>
      </c>
      <c r="C138" s="11">
        <v>0.51826841549300018</v>
      </c>
      <c r="D138" s="11">
        <f t="shared" si="92"/>
        <v>0.23766401102104839</v>
      </c>
      <c r="E138" s="11">
        <v>0.24628982452569328</v>
      </c>
      <c r="F138" s="11">
        <f t="shared" ref="F138" si="97">SUM(D138:E138)</f>
        <v>0.48395383554674165</v>
      </c>
      <c r="G138" s="200">
        <f t="shared" si="94"/>
        <v>4.2898230413394911E-2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0.30925159543015024</v>
      </c>
      <c r="C139" s="11">
        <v>0.46276071176839401</v>
      </c>
      <c r="D139" s="11">
        <f t="shared" si="92"/>
        <v>0.15350911633824377</v>
      </c>
      <c r="E139" s="11">
        <v>0.24511088727048408</v>
      </c>
      <c r="F139" s="11">
        <f t="shared" ref="F139" si="98">SUM(D139:E139)</f>
        <v>0.39862000360872785</v>
      </c>
      <c r="G139" s="200">
        <f t="shared" si="94"/>
        <v>3.9677851394041452E-2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2.9387846335689112</v>
      </c>
      <c r="C140" s="11">
        <v>3.3851341603994314</v>
      </c>
      <c r="D140" s="11">
        <f>C140-B140</f>
        <v>0.4463495268305202</v>
      </c>
      <c r="E140" s="11">
        <v>1.982841782076179</v>
      </c>
      <c r="F140" s="11">
        <f>SUM(D140:E140)</f>
        <v>2.4291913089066992</v>
      </c>
      <c r="G140" s="200">
        <f t="shared" si="94"/>
        <v>3.4973886690442324E-2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0.55110380774320633</v>
      </c>
      <c r="C141" s="11">
        <v>0.95207203718010547</v>
      </c>
      <c r="D141" s="11">
        <f t="shared" ref="D141:D147" si="99">C141-B141</f>
        <v>0.40096822943689914</v>
      </c>
      <c r="E141" s="11">
        <v>0.50406736879217218</v>
      </c>
      <c r="F141" s="11">
        <f t="shared" ref="F141:F142" si="100">SUM(D141:E141)</f>
        <v>0.90503559822907131</v>
      </c>
      <c r="G141" s="200">
        <f t="shared" si="94"/>
        <v>4.4253566415397794E-2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1.7153789591585561E-2</v>
      </c>
      <c r="C142" s="11">
        <v>1.7577165129481001E-2</v>
      </c>
      <c r="D142" s="11">
        <f t="shared" si="99"/>
        <v>4.2337553789544013E-4</v>
      </c>
      <c r="E142" s="11">
        <v>9.8311938741845236E-3</v>
      </c>
      <c r="F142" s="11">
        <f t="shared" si="100"/>
        <v>1.0254569412079964E-2</v>
      </c>
      <c r="G142" s="200">
        <f t="shared" si="94"/>
        <v>3.0664866152218639E-2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1.2037601517209675</v>
      </c>
      <c r="C143" s="11">
        <v>1.6289000709216213</v>
      </c>
      <c r="D143" s="11">
        <f t="shared" si="99"/>
        <v>0.42513991920065375</v>
      </c>
      <c r="E143" s="11">
        <v>0.83454726879036356</v>
      </c>
      <c r="F143" s="11">
        <f t="shared" ref="F143:F144" si="101">SUM(D143:E143)</f>
        <v>1.2596871879910174</v>
      </c>
      <c r="G143" s="200">
        <f t="shared" si="94"/>
        <v>3.5734990054421933E-2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0.33588862361849925</v>
      </c>
      <c r="C144" s="11">
        <v>0.63659569901640356</v>
      </c>
      <c r="D144" s="11">
        <f t="shared" si="99"/>
        <v>0.30070707539790431</v>
      </c>
      <c r="E144" s="11">
        <v>0.2990265020396764</v>
      </c>
      <c r="F144" s="11">
        <f t="shared" si="101"/>
        <v>0.59973357743758071</v>
      </c>
      <c r="G144" s="200">
        <f t="shared" si="94"/>
        <v>4.336122295431788E-2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0.13836783488142732</v>
      </c>
      <c r="C145" s="11">
        <v>0.41116078574747161</v>
      </c>
      <c r="D145" s="11">
        <f t="shared" si="99"/>
        <v>0.27279295086604427</v>
      </c>
      <c r="E145" s="11">
        <v>0.13866044653306242</v>
      </c>
      <c r="F145" s="11">
        <f t="shared" ref="F145:F146" si="102">SUM(D145:E145)</f>
        <v>0.41145339739910669</v>
      </c>
      <c r="G145" s="200">
        <f t="shared" si="94"/>
        <v>4.7367911489723635E-2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0.23941419044573542</v>
      </c>
      <c r="C146" s="11">
        <v>0.43479003509828323</v>
      </c>
      <c r="D146" s="11">
        <f t="shared" si="99"/>
        <v>0.19537584465254781</v>
      </c>
      <c r="E146" s="11">
        <v>0.240139498116162</v>
      </c>
      <c r="F146" s="11">
        <f t="shared" si="102"/>
        <v>0.43551534276870985</v>
      </c>
      <c r="G146" s="200">
        <f t="shared" si="94"/>
        <v>4.7399807732189103E-2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0.17426296890879156</v>
      </c>
      <c r="C147" s="11">
        <v>0.23652142254115896</v>
      </c>
      <c r="D147" s="11">
        <f t="shared" si="99"/>
        <v>6.22584536323674E-2</v>
      </c>
      <c r="E147" s="11">
        <v>0.11375219790281441</v>
      </c>
      <c r="F147" s="11">
        <f t="shared" ref="F147" si="103">SUM(D147:E147)</f>
        <v>0.17601065153518181</v>
      </c>
      <c r="G147" s="200">
        <f t="shared" si="94"/>
        <v>3.4063836036390738E-2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1.3189775522273717</v>
      </c>
      <c r="C148" s="11">
        <v>2.2503925038315531</v>
      </c>
      <c r="D148" s="11">
        <f t="shared" ref="D148" si="104">C148-B148</f>
        <v>0.93141495160418142</v>
      </c>
      <c r="E148" s="11">
        <v>1.14788283859776</v>
      </c>
      <c r="F148" s="11">
        <f t="shared" ref="F148" si="105">SUM(D148:E148)</f>
        <v>2.0792977902019416</v>
      </c>
      <c r="G148" s="200">
        <f t="shared" ref="G148:G149" si="106">IF(B148&gt;0,(1+(E148/B148))^(1/($C$6-$B$6))-1,0)</f>
        <v>4.2622623983750607E-2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22.085014756147906</v>
      </c>
      <c r="C149" s="11">
        <f t="shared" ref="C149:F149" si="107">SUM(C123:C148)</f>
        <v>25.302343090143861</v>
      </c>
      <c r="D149" s="11">
        <f t="shared" si="107"/>
        <v>3.2173283339959502</v>
      </c>
      <c r="E149" s="11">
        <f t="shared" si="107"/>
        <v>13.191603088332936</v>
      </c>
      <c r="F149" s="11">
        <f t="shared" si="107"/>
        <v>16.408931422328887</v>
      </c>
      <c r="G149" s="200">
        <f t="shared" si="106"/>
        <v>3.1713903309934288E-2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2.2520173777534813</v>
      </c>
      <c r="C152" s="11">
        <v>2.2832290862687921</v>
      </c>
      <c r="D152" s="11">
        <f>C152-B152</f>
        <v>3.1211708515310743E-2</v>
      </c>
      <c r="E152" s="11">
        <v>1.2049526818530265</v>
      </c>
      <c r="F152" s="11">
        <f>SUM(D152:E152)</f>
        <v>1.2361643903683373</v>
      </c>
      <c r="G152" s="200">
        <f>IF(B152&gt;0,(1+(E152/B152))^(1/($C$6-$B$6))-1,0)</f>
        <v>2.8983139663507629E-2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1.0650343279491401</v>
      </c>
      <c r="C153" s="11">
        <v>1.5058175047716384</v>
      </c>
      <c r="D153" s="11">
        <f t="shared" ref="D153:D168" si="110">C153-B153</f>
        <v>0.44078317682249835</v>
      </c>
      <c r="E153" s="11">
        <v>0.87990054316542798</v>
      </c>
      <c r="F153" s="11">
        <f t="shared" ref="F153:F160" si="111">SUM(D153:E153)</f>
        <v>1.3206837199879264</v>
      </c>
      <c r="G153" s="200">
        <f t="shared" ref="G153:G155" si="112">IF(B153&gt;0,(1+(E153/B153))^(1/($C$6-$B$6))-1,0)</f>
        <v>4.0964926890666886E-2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1.9574556486758943</v>
      </c>
      <c r="C154" s="11">
        <v>1.7638415319425083</v>
      </c>
      <c r="D154" s="11">
        <f t="shared" si="110"/>
        <v>-0.19361411673338602</v>
      </c>
      <c r="E154" s="11">
        <v>0.70228130364493202</v>
      </c>
      <c r="F154" s="11">
        <f t="shared" si="111"/>
        <v>0.508667186911546</v>
      </c>
      <c r="G154" s="200">
        <f t="shared" si="112"/>
        <v>2.0649084663574735E-2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0.52303277591942554</v>
      </c>
      <c r="C155" s="11">
        <v>0.64929140653875861</v>
      </c>
      <c r="D155" s="11">
        <f t="shared" si="110"/>
        <v>0.12625863061933307</v>
      </c>
      <c r="E155" s="11">
        <v>0.31941696151664895</v>
      </c>
      <c r="F155" s="11">
        <f t="shared" si="111"/>
        <v>0.44567559213598201</v>
      </c>
      <c r="G155" s="200">
        <f t="shared" si="112"/>
        <v>3.2288302945097769E-2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0.20948190914211867</v>
      </c>
      <c r="C156" s="11">
        <v>0.14109432245936618</v>
      </c>
      <c r="D156" s="11">
        <f t="shared" si="110"/>
        <v>-6.8387586682752494E-2</v>
      </c>
      <c r="E156" s="11">
        <v>8.9255337060575562E-2</v>
      </c>
      <c r="F156" s="11">
        <f t="shared" si="111"/>
        <v>2.0867750377823069E-2</v>
      </c>
      <c r="G156" s="200">
        <f>IF(B156&gt;0,(1+(E156/B156))^(1/($C$6-$B$6))-1,0)</f>
        <v>2.3943963437078386E-2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1.5290645296366356</v>
      </c>
      <c r="C157" s="11">
        <v>1.7635546504431454</v>
      </c>
      <c r="D157" s="11">
        <f t="shared" si="110"/>
        <v>0.23449012080650977</v>
      </c>
      <c r="E157" s="11">
        <v>0.84845397667183731</v>
      </c>
      <c r="F157" s="11">
        <f t="shared" si="111"/>
        <v>1.0829440974783471</v>
      </c>
      <c r="G157" s="200">
        <f t="shared" ref="G157:G178" si="113">IF(B157&gt;0,(1+(E157/B157))^(1/($C$6-$B$6))-1,0)</f>
        <v>2.9863989642262556E-2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0.80339958943166856</v>
      </c>
      <c r="C158" s="11">
        <v>0.66112442795517345</v>
      </c>
      <c r="D158" s="11">
        <f t="shared" si="110"/>
        <v>-0.1422751614764951</v>
      </c>
      <c r="E158" s="11">
        <v>0.27653844205194766</v>
      </c>
      <c r="F158" s="11">
        <f t="shared" si="111"/>
        <v>0.13426328057545256</v>
      </c>
      <c r="G158" s="200">
        <f t="shared" si="113"/>
        <v>1.991618119641636E-2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0.40503380394207644</v>
      </c>
      <c r="C159" s="11">
        <v>0.46987954432361245</v>
      </c>
      <c r="D159" s="11">
        <f t="shared" si="110"/>
        <v>6.484574038153601E-2</v>
      </c>
      <c r="E159" s="11">
        <v>0.25815648512277217</v>
      </c>
      <c r="F159" s="11">
        <f t="shared" si="111"/>
        <v>0.32300222550430818</v>
      </c>
      <c r="G159" s="200">
        <f t="shared" si="113"/>
        <v>3.3419040774247177E-2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0.16382235684738861</v>
      </c>
      <c r="C160" s="11">
        <v>0.19631657976600447</v>
      </c>
      <c r="D160" s="11">
        <f t="shared" si="110"/>
        <v>3.2494222918615867E-2</v>
      </c>
      <c r="E160" s="11">
        <v>6.9260203200042406E-2</v>
      </c>
      <c r="F160" s="11">
        <f t="shared" si="111"/>
        <v>0.10175442611865827</v>
      </c>
      <c r="G160" s="200">
        <f t="shared" si="113"/>
        <v>2.3785813599012995E-2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0.50690846330694039</v>
      </c>
      <c r="C161" s="11">
        <v>0.51934954292464519</v>
      </c>
      <c r="D161" s="11">
        <f t="shared" si="110"/>
        <v>1.2441079617704798E-2</v>
      </c>
      <c r="E161" s="11">
        <v>0.25087608546713952</v>
      </c>
      <c r="F161" s="11">
        <f t="shared" ref="F161:F162" si="114">SUM(D161:E161)</f>
        <v>0.26331716508484432</v>
      </c>
      <c r="G161" s="200">
        <f t="shared" si="113"/>
        <v>2.7167051920512275E-2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1.462285583228784</v>
      </c>
      <c r="C162" s="11">
        <v>1.5207731633611659</v>
      </c>
      <c r="D162" s="11">
        <f t="shared" si="110"/>
        <v>5.8487580132381867E-2</v>
      </c>
      <c r="E162" s="11">
        <v>0.72531955002363147</v>
      </c>
      <c r="F162" s="11">
        <f t="shared" si="114"/>
        <v>0.78380713015601333</v>
      </c>
      <c r="G162" s="200">
        <f t="shared" si="113"/>
        <v>2.7217593353573211E-2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2.3555435952161834</v>
      </c>
      <c r="C163" s="11">
        <v>2.6416427502540345</v>
      </c>
      <c r="D163" s="11">
        <f t="shared" si="110"/>
        <v>0.28609915503785111</v>
      </c>
      <c r="E163" s="11">
        <v>1.4286018787342742</v>
      </c>
      <c r="F163" s="11">
        <f t="shared" ref="F163:F166" si="115">SUM(D163:E163)</f>
        <v>1.7147010337721253</v>
      </c>
      <c r="G163" s="200">
        <f t="shared" si="113"/>
        <v>3.2107922723688231E-2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0.43157368454166739</v>
      </c>
      <c r="C164" s="11">
        <v>0.8325460145335587</v>
      </c>
      <c r="D164" s="11">
        <f t="shared" si="110"/>
        <v>0.40097232999189131</v>
      </c>
      <c r="E164" s="11">
        <v>0.3359290676324756</v>
      </c>
      <c r="F164" s="11">
        <f t="shared" si="115"/>
        <v>0.73690139762436691</v>
      </c>
      <c r="G164" s="200">
        <f t="shared" si="113"/>
        <v>3.9126289392541924E-2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0.50530613665704449</v>
      </c>
      <c r="C165" s="11">
        <v>0.79900363464308111</v>
      </c>
      <c r="D165" s="11">
        <f t="shared" si="110"/>
        <v>0.29369749798603662</v>
      </c>
      <c r="E165" s="11">
        <v>0.41630236581380486</v>
      </c>
      <c r="F165" s="11">
        <f t="shared" si="115"/>
        <v>0.70999986379984148</v>
      </c>
      <c r="G165" s="200">
        <f t="shared" si="113"/>
        <v>4.0877114731027175E-2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1.0003179469022676</v>
      </c>
      <c r="C166" s="11">
        <v>1.4237591679497696</v>
      </c>
      <c r="D166" s="11">
        <f t="shared" si="110"/>
        <v>0.42344122104750204</v>
      </c>
      <c r="E166" s="11">
        <v>0.58087854422319163</v>
      </c>
      <c r="F166" s="11">
        <f t="shared" si="115"/>
        <v>1.0043197652706937</v>
      </c>
      <c r="G166" s="200">
        <f t="shared" si="113"/>
        <v>3.0994904221305353E-2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0.42643123343627604</v>
      </c>
      <c r="C167" s="11">
        <v>0.77275792341190208</v>
      </c>
      <c r="D167" s="11">
        <f t="shared" si="110"/>
        <v>0.34632668997562605</v>
      </c>
      <c r="E167" s="11">
        <v>0.37529693371302453</v>
      </c>
      <c r="F167" s="11">
        <f t="shared" ref="F167" si="116">SUM(D167:E167)</f>
        <v>0.72162362368865063</v>
      </c>
      <c r="G167" s="200">
        <f t="shared" si="113"/>
        <v>4.2986152327811444E-2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0.30616120609395636</v>
      </c>
      <c r="C168" s="11">
        <v>0.37382777535495998</v>
      </c>
      <c r="D168" s="11">
        <f t="shared" si="110"/>
        <v>6.7666569261003617E-2</v>
      </c>
      <c r="E168" s="11">
        <v>0.22443813987803005</v>
      </c>
      <c r="F168" s="11">
        <f t="shared" ref="F168" si="117">SUM(D168:E168)</f>
        <v>0.29210470913903364</v>
      </c>
      <c r="G168" s="200">
        <f t="shared" si="113"/>
        <v>3.7339949039689291E-2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1.832434173266225</v>
      </c>
      <c r="C169" s="11">
        <v>2.331132274703716</v>
      </c>
      <c r="D169" s="11">
        <f>C169-B169</f>
        <v>0.49869810143749094</v>
      </c>
      <c r="E169" s="11">
        <v>1.3527442995503216</v>
      </c>
      <c r="F169" s="11">
        <f>SUM(D169:E169)</f>
        <v>1.8514424009878125</v>
      </c>
      <c r="G169" s="200">
        <f t="shared" si="113"/>
        <v>3.7545200966942138E-2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0.63793019407013962</v>
      </c>
      <c r="C170" s="11">
        <v>1.1663886716438652</v>
      </c>
      <c r="D170" s="11">
        <f t="shared" ref="D170:D176" si="118">C170-B170</f>
        <v>0.52845847757372555</v>
      </c>
      <c r="E170" s="11">
        <v>0.60405546436867097</v>
      </c>
      <c r="F170" s="11">
        <f t="shared" ref="F170:F171" si="119">SUM(D170:E170)</f>
        <v>1.1325139419423964</v>
      </c>
      <c r="G170" s="200">
        <f t="shared" si="113"/>
        <v>4.5417008249283075E-2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1.5969712362871459E-2</v>
      </c>
      <c r="C171" s="11">
        <v>1.2721817553570257E-2</v>
      </c>
      <c r="D171" s="11">
        <f t="shared" si="118"/>
        <v>-3.2478948093012019E-3</v>
      </c>
      <c r="E171" s="11">
        <v>7.8315900510998234E-3</v>
      </c>
      <c r="F171" s="11">
        <f t="shared" si="119"/>
        <v>4.5836952417986215E-3</v>
      </c>
      <c r="G171" s="200">
        <f t="shared" si="113"/>
        <v>2.6960111224215266E-2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0.92882863356248468</v>
      </c>
      <c r="C172" s="11">
        <v>1.1339469184478368</v>
      </c>
      <c r="D172" s="11">
        <f t="shared" si="118"/>
        <v>0.20511828488535211</v>
      </c>
      <c r="E172" s="11">
        <v>0.52633912457699217</v>
      </c>
      <c r="F172" s="11">
        <f t="shared" ref="F172:F173" si="120">SUM(D172:E172)</f>
        <v>0.73145740946234428</v>
      </c>
      <c r="G172" s="200">
        <f t="shared" si="113"/>
        <v>3.0382556620510259E-2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0.37754100340653368</v>
      </c>
      <c r="C173" s="11">
        <v>0.62330664470699515</v>
      </c>
      <c r="D173" s="11">
        <f t="shared" si="118"/>
        <v>0.24576564130046147</v>
      </c>
      <c r="E173" s="11">
        <v>0.27746010414954531</v>
      </c>
      <c r="F173" s="11">
        <f t="shared" si="120"/>
        <v>0.52322574545000677</v>
      </c>
      <c r="G173" s="200">
        <f t="shared" si="113"/>
        <v>3.7413417226749734E-2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0.30574987874107934</v>
      </c>
      <c r="C174" s="11">
        <v>0.68360564212810593</v>
      </c>
      <c r="D174" s="11">
        <f t="shared" si="118"/>
        <v>0.37785576338702659</v>
      </c>
      <c r="E174" s="11">
        <v>0.25586653976521079</v>
      </c>
      <c r="F174" s="11">
        <f t="shared" ref="F174:F175" si="121">SUM(D174:E174)</f>
        <v>0.63372230315223743</v>
      </c>
      <c r="G174" s="200">
        <f t="shared" si="113"/>
        <v>4.1369611235029469E-2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0.34124004281405751</v>
      </c>
      <c r="C175" s="11">
        <v>0.57689645158775749</v>
      </c>
      <c r="D175" s="11">
        <f t="shared" si="118"/>
        <v>0.23565640877369998</v>
      </c>
      <c r="E175" s="11">
        <v>0.33402032298398865</v>
      </c>
      <c r="F175" s="11">
        <f t="shared" si="121"/>
        <v>0.56967673175768863</v>
      </c>
      <c r="G175" s="200">
        <f t="shared" si="113"/>
        <v>4.6551854141645643E-2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0.2099226118020979</v>
      </c>
      <c r="C176" s="11">
        <v>0.26199036150397964</v>
      </c>
      <c r="D176" s="11">
        <f t="shared" si="118"/>
        <v>5.2067749701881744E-2</v>
      </c>
      <c r="E176" s="11">
        <v>0.11428969348323967</v>
      </c>
      <c r="F176" s="11">
        <f t="shared" ref="F176" si="122">SUM(D176:E176)</f>
        <v>0.16635744318512141</v>
      </c>
      <c r="G176" s="200">
        <f t="shared" si="113"/>
        <v>2.9401234821543998E-2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1.2515914117564897</v>
      </c>
      <c r="C177" s="11">
        <v>2.0447999009077202</v>
      </c>
      <c r="D177" s="11">
        <f t="shared" ref="D177" si="123">C177-B177</f>
        <v>0.79320848915123054</v>
      </c>
      <c r="E177" s="11">
        <v>1.0347170575681013</v>
      </c>
      <c r="F177" s="11">
        <f t="shared" ref="F177" si="124">SUM(D177:E177)</f>
        <v>1.8279255467193318</v>
      </c>
      <c r="G177" s="200">
        <f t="shared" si="113"/>
        <v>4.0985827177235423E-2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21.80407783046293</v>
      </c>
      <c r="C178" s="11">
        <f t="shared" ref="C178:F178" si="125">SUM(C152:C177)</f>
        <v>27.152597710085665</v>
      </c>
      <c r="D178" s="11">
        <f t="shared" si="125"/>
        <v>5.3485198796227351</v>
      </c>
      <c r="E178" s="11">
        <f t="shared" si="125"/>
        <v>13.493182696269953</v>
      </c>
      <c r="F178" s="11">
        <f t="shared" si="125"/>
        <v>18.84170257589269</v>
      </c>
      <c r="G178" s="200">
        <f t="shared" si="113"/>
        <v>3.2635105193737246E-2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5.981966678894354</v>
      </c>
      <c r="C181" s="11">
        <v>5.290009063037342</v>
      </c>
      <c r="D181" s="11">
        <f>C181-B181</f>
        <v>-0.69195761585701199</v>
      </c>
      <c r="E181" s="11">
        <v>2.1790687874004422</v>
      </c>
      <c r="F181" s="11">
        <f>SUM(D181:E181)</f>
        <v>1.4871111715434302</v>
      </c>
      <c r="G181" s="200">
        <f>IF(B181&gt;0,(1+(E181/B181))^(1/($C$6-$B$6))-1,0)</f>
        <v>2.0924011744767101E-2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2.8772971554460054</v>
      </c>
      <c r="C182" s="11">
        <v>3.362125246806253</v>
      </c>
      <c r="D182" s="11">
        <f t="shared" ref="D182:D197" si="128">C182-B182</f>
        <v>0.48482809136024763</v>
      </c>
      <c r="E182" s="11">
        <v>1.402542702654388</v>
      </c>
      <c r="F182" s="11">
        <f t="shared" ref="F182:F189" si="129">SUM(D182:E182)</f>
        <v>1.8873707940146356</v>
      </c>
      <c r="G182" s="200">
        <f t="shared" ref="G182:G184" si="130">IF(B182&gt;0,(1+(E182/B182))^(1/($C$6-$B$6))-1,0)</f>
        <v>2.6824415988308203E-2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3.4578570828808433</v>
      </c>
      <c r="C183" s="11">
        <v>3.131953634312731</v>
      </c>
      <c r="D183" s="11">
        <f t="shared" si="128"/>
        <v>-0.32590344856811226</v>
      </c>
      <c r="E183" s="11">
        <v>0.89139311724716341</v>
      </c>
      <c r="F183" s="11">
        <f t="shared" si="129"/>
        <v>0.56548966867905115</v>
      </c>
      <c r="G183" s="200">
        <f t="shared" si="130"/>
        <v>1.5407788316975424E-2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2.167013769081906</v>
      </c>
      <c r="C184" s="11">
        <v>2.7417654070174939</v>
      </c>
      <c r="D184" s="11">
        <f t="shared" si="128"/>
        <v>0.57475163793558792</v>
      </c>
      <c r="E184" s="11">
        <v>1.3417906852168811</v>
      </c>
      <c r="F184" s="11">
        <f t="shared" si="129"/>
        <v>1.916542323152469</v>
      </c>
      <c r="G184" s="200">
        <f t="shared" si="130"/>
        <v>3.2650040297822702E-2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0.97091599921459704</v>
      </c>
      <c r="C185" s="11">
        <v>1.0533880067996009</v>
      </c>
      <c r="D185" s="11">
        <f t="shared" si="128"/>
        <v>8.2472007585003837E-2</v>
      </c>
      <c r="E185" s="11">
        <v>0.4135432200526209</v>
      </c>
      <c r="F185" s="11">
        <f t="shared" si="129"/>
        <v>0.49601522763762473</v>
      </c>
      <c r="G185" s="200">
        <f>IF(B185&gt;0,(1+(E185/B185))^(1/($C$6-$B$6))-1,0)</f>
        <v>2.393699403912608E-2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4.0554517237894254</v>
      </c>
      <c r="C186" s="11">
        <v>4.6174159913379142</v>
      </c>
      <c r="D186" s="11">
        <f t="shared" si="128"/>
        <v>0.56196426754848883</v>
      </c>
      <c r="E186" s="11">
        <v>1.7473050384921012</v>
      </c>
      <c r="F186" s="11">
        <f t="shared" si="129"/>
        <v>2.3092693060405898</v>
      </c>
      <c r="G186" s="200">
        <f t="shared" ref="G186:G205" si="131">IF(B186&gt;0,(1+(E186/B186))^(1/($C$6-$B$6))-1,0)</f>
        <v>2.4172260069364571E-2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1.4465358219267948</v>
      </c>
      <c r="C187" s="11">
        <v>0.83717932622499114</v>
      </c>
      <c r="D187" s="11">
        <f t="shared" si="128"/>
        <v>-0.60935649570180361</v>
      </c>
      <c r="E187" s="11">
        <v>0.34557922914491185</v>
      </c>
      <c r="F187" s="11">
        <f t="shared" si="129"/>
        <v>-0.26377726655689177</v>
      </c>
      <c r="G187" s="200">
        <f t="shared" si="131"/>
        <v>1.4384130506005288E-2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1.6923767436021786</v>
      </c>
      <c r="C188" s="11">
        <v>2.089467438083656</v>
      </c>
      <c r="D188" s="11">
        <f t="shared" si="128"/>
        <v>0.39709069448147738</v>
      </c>
      <c r="E188" s="11">
        <v>1.0074883375016745</v>
      </c>
      <c r="F188" s="11">
        <f t="shared" si="129"/>
        <v>1.4045790319831519</v>
      </c>
      <c r="G188" s="200">
        <f t="shared" si="131"/>
        <v>3.1627714534770091E-2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0.65160937145235287</v>
      </c>
      <c r="C189" s="11">
        <v>0.67423865600808519</v>
      </c>
      <c r="D189" s="11">
        <f t="shared" si="128"/>
        <v>2.2629284555732321E-2</v>
      </c>
      <c r="E189" s="11">
        <v>0.16404029016920371</v>
      </c>
      <c r="F189" s="11">
        <f t="shared" si="129"/>
        <v>0.18666957472493603</v>
      </c>
      <c r="G189" s="200">
        <f t="shared" si="131"/>
        <v>1.5081912470511938E-2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1.3835575062410588</v>
      </c>
      <c r="C190" s="11">
        <v>1.4747995401737253</v>
      </c>
      <c r="D190" s="11">
        <f t="shared" si="128"/>
        <v>9.12420339326665E-2</v>
      </c>
      <c r="E190" s="11">
        <v>0.54380064579502085</v>
      </c>
      <c r="F190" s="11">
        <f t="shared" ref="F190:F191" si="132">SUM(D190:E190)</f>
        <v>0.63504267972768735</v>
      </c>
      <c r="G190" s="200">
        <f t="shared" si="131"/>
        <v>2.23454787225561E-2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4.9849842601513439</v>
      </c>
      <c r="C191" s="11">
        <v>4.3333711865996971</v>
      </c>
      <c r="D191" s="11">
        <f t="shared" si="128"/>
        <v>-0.65161307355164677</v>
      </c>
      <c r="E191" s="11">
        <v>1.7667597937431789</v>
      </c>
      <c r="F191" s="11">
        <f t="shared" si="132"/>
        <v>1.1151467201915322</v>
      </c>
      <c r="G191" s="200">
        <f t="shared" si="131"/>
        <v>2.0430612092897205E-2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7.6060579207897705</v>
      </c>
      <c r="C192" s="11">
        <v>5.8748645499471053</v>
      </c>
      <c r="D192" s="11">
        <f t="shared" si="128"/>
        <v>-1.7311933708426652</v>
      </c>
      <c r="E192" s="11">
        <v>2.9869598054121034</v>
      </c>
      <c r="F192" s="11">
        <f t="shared" ref="F192:F195" si="133">SUM(D192:E192)</f>
        <v>1.2557664345694382</v>
      </c>
      <c r="G192" s="200">
        <f t="shared" si="131"/>
        <v>2.2328978708286762E-2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1.5115371229311039</v>
      </c>
      <c r="C193" s="11">
        <v>0.62109180283574561</v>
      </c>
      <c r="D193" s="11">
        <f t="shared" si="128"/>
        <v>-0.89044532009535826</v>
      </c>
      <c r="E193" s="11">
        <v>0.55945814038008213</v>
      </c>
      <c r="F193" s="11">
        <f t="shared" si="133"/>
        <v>-0.33098717971527614</v>
      </c>
      <c r="G193" s="200">
        <f t="shared" si="131"/>
        <v>2.1215393291429852E-2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0.95220999065226486</v>
      </c>
      <c r="C194" s="11">
        <v>1.0208464912225079</v>
      </c>
      <c r="D194" s="11">
        <f t="shared" si="128"/>
        <v>6.8636500570243064E-2</v>
      </c>
      <c r="E194" s="11">
        <v>0.4591049564733729</v>
      </c>
      <c r="F194" s="11">
        <f t="shared" si="133"/>
        <v>0.52774145704361597</v>
      </c>
      <c r="G194" s="200">
        <f t="shared" si="131"/>
        <v>2.6579877424112164E-2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6.2697381034572937</v>
      </c>
      <c r="C195" s="11">
        <v>6.4588495401048585</v>
      </c>
      <c r="D195" s="11">
        <f t="shared" si="128"/>
        <v>0.1891114366475648</v>
      </c>
      <c r="E195" s="11">
        <v>2.1552317390847437</v>
      </c>
      <c r="F195" s="11">
        <f t="shared" si="133"/>
        <v>2.3443431757323085</v>
      </c>
      <c r="G195" s="200">
        <f t="shared" si="131"/>
        <v>1.9892967039157439E-2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4.6414097684302034</v>
      </c>
      <c r="C196" s="11">
        <v>5.3038978812655504</v>
      </c>
      <c r="D196" s="11">
        <f t="shared" si="128"/>
        <v>0.66248811283534703</v>
      </c>
      <c r="E196" s="11">
        <v>1.9187621869373377</v>
      </c>
      <c r="F196" s="11">
        <f t="shared" ref="F196" si="134">SUM(D196:E196)</f>
        <v>2.5812502997726847</v>
      </c>
      <c r="G196" s="200">
        <f t="shared" si="131"/>
        <v>2.3334668570092809E-2</v>
      </c>
    </row>
    <row r="197" spans="1:14" x14ac:dyDescent="0.2">
      <c r="A197" t="str">
        <f t="shared" si="127"/>
        <v>54 Textiles, printing and other skilled trades</v>
      </c>
      <c r="B197" s="11">
        <v>1.8303735313050655</v>
      </c>
      <c r="C197" s="11">
        <v>1.9792340463117144</v>
      </c>
      <c r="D197" s="11">
        <f t="shared" si="128"/>
        <v>0.14886051500664887</v>
      </c>
      <c r="E197" s="11">
        <v>0.79115481387149189</v>
      </c>
      <c r="F197" s="11">
        <f t="shared" ref="F197" si="135">SUM(D197:E197)</f>
        <v>0.94001532887814077</v>
      </c>
      <c r="G197" s="200">
        <f t="shared" si="131"/>
        <v>2.4238245937420189E-2</v>
      </c>
    </row>
    <row r="198" spans="1:14" x14ac:dyDescent="0.2">
      <c r="A198" t="str">
        <f t="shared" si="127"/>
        <v>61 Caring personal service occupations</v>
      </c>
      <c r="B198" s="11">
        <v>11.576626799344767</v>
      </c>
      <c r="C198" s="11">
        <v>15.826990538675318</v>
      </c>
      <c r="D198" s="11">
        <f>C198-B198</f>
        <v>4.2503637393305507</v>
      </c>
      <c r="E198" s="11">
        <v>7.5240627359830965</v>
      </c>
      <c r="F198" s="11">
        <f>SUM(D198:E198)</f>
        <v>11.774426475313646</v>
      </c>
      <c r="G198" s="200">
        <f t="shared" si="131"/>
        <v>3.3945865321195479E-2</v>
      </c>
    </row>
    <row r="199" spans="1:14" x14ac:dyDescent="0.2">
      <c r="A199" t="str">
        <f t="shared" si="127"/>
        <v>62 Leisure, travel and related personal service occupations</v>
      </c>
      <c r="B199" s="11">
        <v>2.019819319810507</v>
      </c>
      <c r="C199" s="11">
        <v>2.1009887274868175</v>
      </c>
      <c r="D199" s="11">
        <f t="shared" ref="D199:D205" si="136">C199-B199</f>
        <v>8.1169407676310534E-2</v>
      </c>
      <c r="E199" s="11">
        <v>0.91267676885849958</v>
      </c>
      <c r="F199" s="11">
        <f t="shared" ref="F199:F200" si="137">SUM(D199:E199)</f>
        <v>0.99384617653481011</v>
      </c>
      <c r="G199" s="200">
        <f t="shared" si="131"/>
        <v>2.5167889418568956E-2</v>
      </c>
    </row>
    <row r="200" spans="1:14" x14ac:dyDescent="0.2">
      <c r="A200" t="str">
        <f t="shared" si="127"/>
        <v>63 Community and civil enforcement occupations</v>
      </c>
      <c r="B200" s="11">
        <v>6.5001112816354567E-2</v>
      </c>
      <c r="C200" s="11">
        <v>3.9298209213525975E-2</v>
      </c>
      <c r="D200" s="11">
        <f t="shared" si="136"/>
        <v>-2.5702903602828592E-2</v>
      </c>
      <c r="E200" s="11">
        <v>1.4538545083242796E-2</v>
      </c>
      <c r="F200" s="11">
        <f t="shared" si="137"/>
        <v>-1.1164358519585795E-2</v>
      </c>
      <c r="G200" s="200">
        <f t="shared" si="131"/>
        <v>1.3547706239046997E-2</v>
      </c>
    </row>
    <row r="201" spans="1:14" x14ac:dyDescent="0.2">
      <c r="A201" t="str">
        <f t="shared" si="127"/>
        <v>71 Sales occupations</v>
      </c>
      <c r="B201" s="11">
        <v>7.7150853625953664</v>
      </c>
      <c r="C201" s="11">
        <v>8.1981514626929997</v>
      </c>
      <c r="D201" s="11">
        <f t="shared" si="136"/>
        <v>0.48306610009763329</v>
      </c>
      <c r="E201" s="11">
        <v>3.404814444774833</v>
      </c>
      <c r="F201" s="11">
        <f t="shared" ref="F201:F202" si="138">SUM(D201:E201)</f>
        <v>3.8878805448724663</v>
      </c>
      <c r="G201" s="200">
        <f t="shared" si="131"/>
        <v>2.4669971678165092E-2</v>
      </c>
    </row>
    <row r="202" spans="1:14" x14ac:dyDescent="0.2">
      <c r="A202" t="str">
        <f t="shared" si="127"/>
        <v>72 Customer service occupations</v>
      </c>
      <c r="B202" s="11">
        <v>1.6913825242059624</v>
      </c>
      <c r="C202" s="11">
        <v>2.447770878218404</v>
      </c>
      <c r="D202" s="11">
        <f t="shared" si="136"/>
        <v>0.75638835401244164</v>
      </c>
      <c r="E202" s="11">
        <v>0.93111520017168425</v>
      </c>
      <c r="F202" s="11">
        <f t="shared" si="138"/>
        <v>1.6875035541841259</v>
      </c>
      <c r="G202" s="200">
        <f t="shared" si="131"/>
        <v>2.9670377479957821E-2</v>
      </c>
    </row>
    <row r="203" spans="1:14" x14ac:dyDescent="0.2">
      <c r="A203" t="str">
        <f t="shared" si="127"/>
        <v>81 Process, plant and machine operatives</v>
      </c>
      <c r="B203" s="11">
        <v>2.1791620405192416</v>
      </c>
      <c r="C203" s="11">
        <v>3.5841013703876907</v>
      </c>
      <c r="D203" s="11">
        <f t="shared" si="136"/>
        <v>1.4049393298684492</v>
      </c>
      <c r="E203" s="11">
        <v>1.0903372714771906</v>
      </c>
      <c r="F203" s="11">
        <f t="shared" ref="F203:F204" si="139">SUM(D203:E203)</f>
        <v>2.4952766013456396</v>
      </c>
      <c r="G203" s="200">
        <f t="shared" si="131"/>
        <v>2.7415503856930812E-2</v>
      </c>
    </row>
    <row r="204" spans="1:14" x14ac:dyDescent="0.2">
      <c r="A204" t="str">
        <f t="shared" si="127"/>
        <v>82 Transport and mobile machine drivers and operatives</v>
      </c>
      <c r="B204" s="11">
        <v>2.1024794157498272</v>
      </c>
      <c r="C204" s="11">
        <v>2.8858524633194813</v>
      </c>
      <c r="D204" s="11">
        <f t="shared" si="136"/>
        <v>0.78337304756965409</v>
      </c>
      <c r="E204" s="11">
        <v>1.2853009999882188</v>
      </c>
      <c r="F204" s="11">
        <f t="shared" si="139"/>
        <v>2.0686740475578729</v>
      </c>
      <c r="G204" s="200">
        <f t="shared" si="131"/>
        <v>3.2314989279900397E-2</v>
      </c>
    </row>
    <row r="205" spans="1:14" x14ac:dyDescent="0.2">
      <c r="A205" t="str">
        <f t="shared" si="127"/>
        <v>91 Elementary trades and related occupations</v>
      </c>
      <c r="B205" s="11">
        <v>1.0166169986631828</v>
      </c>
      <c r="C205" s="11">
        <v>1.2285600241972319</v>
      </c>
      <c r="D205" s="11">
        <f t="shared" si="136"/>
        <v>0.21194302553404909</v>
      </c>
      <c r="E205" s="11">
        <v>0.39339209795520125</v>
      </c>
      <c r="F205" s="11">
        <f t="shared" ref="F205" si="140">SUM(D205:E205)</f>
        <v>0.60533512348925034</v>
      </c>
      <c r="G205" s="200">
        <f t="shared" si="131"/>
        <v>2.2047240123274747E-2</v>
      </c>
    </row>
    <row r="206" spans="1:14" x14ac:dyDescent="0.2">
      <c r="A206" t="str">
        <f t="shared" si="127"/>
        <v>92 Elementary administration and service occupations</v>
      </c>
      <c r="B206" s="11">
        <v>6.8225827857997743</v>
      </c>
      <c r="C206" s="11">
        <v>6.9022791724525598</v>
      </c>
      <c r="D206" s="11">
        <f t="shared" ref="D206" si="141">C206-B206</f>
        <v>7.9696386652785556E-2</v>
      </c>
      <c r="E206" s="11">
        <v>3.2600459669893875</v>
      </c>
      <c r="F206" s="11">
        <f t="shared" ref="F206" si="142">SUM(D206:E206)</f>
        <v>3.3397423536421731</v>
      </c>
      <c r="G206" s="200">
        <f t="shared" ref="G206:G207" si="143">IF(B206&gt;0,(1+(E206/B206))^(1/($C$6-$B$6))-1,0)</f>
        <v>2.6380354554154106E-2</v>
      </c>
    </row>
    <row r="207" spans="1:14" x14ac:dyDescent="0.2">
      <c r="A207" t="str">
        <f t="shared" si="127"/>
        <v>All occupations</v>
      </c>
      <c r="B207" s="11">
        <f>SUM(B181:B206)</f>
        <v>87.669648909751544</v>
      </c>
      <c r="C207" s="11">
        <f t="shared" ref="C207:F207" si="144">SUM(C181:C206)</f>
        <v>94.078490654733017</v>
      </c>
      <c r="D207" s="11">
        <f t="shared" si="144"/>
        <v>6.4088417449814559</v>
      </c>
      <c r="E207" s="11">
        <f t="shared" si="144"/>
        <v>39.490267520858069</v>
      </c>
      <c r="F207" s="11">
        <f t="shared" si="144"/>
        <v>45.899109265839513</v>
      </c>
      <c r="G207" s="200">
        <f t="shared" si="143"/>
        <v>2.5101174479773114E-2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4.1415638191397406</v>
      </c>
      <c r="C210" s="11">
        <v>2.2717199379255151</v>
      </c>
      <c r="D210" s="11">
        <f>C210-B210</f>
        <v>-1.8698438812142255</v>
      </c>
      <c r="E210" s="11">
        <v>1.3813581018321888</v>
      </c>
      <c r="F210" s="11">
        <f>SUM(D210:E210)</f>
        <v>-0.48848577938203674</v>
      </c>
      <c r="G210" s="200">
        <f>IF(B210&gt;0,(1+(E210/B210))^(1/($C$6-$B$6))-1,0)</f>
        <v>1.9374197225401346E-2</v>
      </c>
    </row>
    <row r="211" spans="1:7" x14ac:dyDescent="0.2">
      <c r="A211" t="str">
        <f t="shared" si="146"/>
        <v>12 Other managers and proprietors</v>
      </c>
      <c r="B211" s="11">
        <v>2.9844592585363365</v>
      </c>
      <c r="C211" s="11">
        <v>2.5712628987591062</v>
      </c>
      <c r="D211" s="11">
        <f t="shared" ref="D211:D226" si="147">C211-B211</f>
        <v>-0.41319635977723035</v>
      </c>
      <c r="E211" s="11">
        <v>1.62314483389122</v>
      </c>
      <c r="F211" s="11">
        <f t="shared" ref="F211:F218" si="148">SUM(D211:E211)</f>
        <v>1.2099484741139896</v>
      </c>
      <c r="G211" s="200">
        <f t="shared" ref="G211:G213" si="149">IF(B211&gt;0,(1+(E211/B211))^(1/($C$6-$B$6))-1,0)</f>
        <v>2.9375830053938401E-2</v>
      </c>
    </row>
    <row r="212" spans="1:7" x14ac:dyDescent="0.2">
      <c r="A212" t="str">
        <f t="shared" si="146"/>
        <v>21 Science, research, engineering and technology professionals</v>
      </c>
      <c r="B212" s="11">
        <v>2.3680145795706071</v>
      </c>
      <c r="C212" s="11">
        <v>1.6445716096918155</v>
      </c>
      <c r="D212" s="11">
        <f t="shared" si="147"/>
        <v>-0.72344296987879164</v>
      </c>
      <c r="E212" s="11">
        <v>0.67178504748269696</v>
      </c>
      <c r="F212" s="11">
        <f t="shared" si="148"/>
        <v>-5.165792239609468E-2</v>
      </c>
      <c r="G212" s="200">
        <f t="shared" si="149"/>
        <v>1.6788687402339519E-2</v>
      </c>
    </row>
    <row r="213" spans="1:7" x14ac:dyDescent="0.2">
      <c r="A213" t="str">
        <f t="shared" si="146"/>
        <v>22 Health professionals</v>
      </c>
      <c r="B213" s="11">
        <v>1.4733422576343158</v>
      </c>
      <c r="C213" s="11">
        <v>1.049739673773274</v>
      </c>
      <c r="D213" s="11">
        <f t="shared" si="147"/>
        <v>-0.42360258386104177</v>
      </c>
      <c r="E213" s="11">
        <v>0.6555342649249063</v>
      </c>
      <c r="F213" s="11">
        <f t="shared" si="148"/>
        <v>0.23193168106386453</v>
      </c>
      <c r="G213" s="200">
        <f t="shared" si="149"/>
        <v>2.4840914094579336E-2</v>
      </c>
    </row>
    <row r="214" spans="1:7" x14ac:dyDescent="0.2">
      <c r="A214" t="str">
        <f t="shared" si="146"/>
        <v>23 Teaching and other educational professionals</v>
      </c>
      <c r="B214" s="11">
        <v>0.61045582604924509</v>
      </c>
      <c r="C214" s="11">
        <v>0.39825791160982243</v>
      </c>
      <c r="D214" s="11">
        <f t="shared" si="147"/>
        <v>-0.21219791443942265</v>
      </c>
      <c r="E214" s="11">
        <v>0.23822084564878773</v>
      </c>
      <c r="F214" s="11">
        <f t="shared" si="148"/>
        <v>2.602293120936508E-2</v>
      </c>
      <c r="G214" s="200">
        <f>IF(B214&gt;0,(1+(E214/B214))^(1/($C$6-$B$6))-1,0)</f>
        <v>2.2207825672035941E-2</v>
      </c>
    </row>
    <row r="215" spans="1:7" x14ac:dyDescent="0.2">
      <c r="A215" t="str">
        <f t="shared" si="146"/>
        <v>24 Business, media and public service professionals</v>
      </c>
      <c r="B215" s="11">
        <v>2.4480448784999331</v>
      </c>
      <c r="C215" s="11">
        <v>1.6684566543915313</v>
      </c>
      <c r="D215" s="11">
        <f t="shared" si="147"/>
        <v>-0.77958822410840178</v>
      </c>
      <c r="E215" s="11">
        <v>0.85785407224814902</v>
      </c>
      <c r="F215" s="11">
        <f t="shared" si="148"/>
        <v>7.8265848139747241E-2</v>
      </c>
      <c r="G215" s="200">
        <f t="shared" ref="G215:G234" si="150">IF(B215&gt;0,(1+(E215/B215))^(1/($C$6-$B$6))-1,0)</f>
        <v>2.0229820114400443E-2</v>
      </c>
    </row>
    <row r="216" spans="1:7" x14ac:dyDescent="0.2">
      <c r="A216" t="str">
        <f t="shared" si="146"/>
        <v>31 Science, engineering and technology associate professionals</v>
      </c>
      <c r="B216" s="11">
        <v>1.071294847512692</v>
      </c>
      <c r="C216" s="11">
        <v>0.71535068051486261</v>
      </c>
      <c r="D216" s="11">
        <f t="shared" si="147"/>
        <v>-0.35594416699782938</v>
      </c>
      <c r="E216" s="11">
        <v>0.31612088909730407</v>
      </c>
      <c r="F216" s="11">
        <f t="shared" si="148"/>
        <v>-3.9823277900525311E-2</v>
      </c>
      <c r="G216" s="200">
        <f t="shared" si="150"/>
        <v>1.7387755909917813E-2</v>
      </c>
    </row>
    <row r="217" spans="1:7" x14ac:dyDescent="0.2">
      <c r="A217" t="str">
        <f t="shared" si="146"/>
        <v>32 Health and social care associate professionals</v>
      </c>
      <c r="B217" s="11">
        <v>1.1565710989244327</v>
      </c>
      <c r="C217" s="11">
        <v>0.77823971822149962</v>
      </c>
      <c r="D217" s="11">
        <f t="shared" si="147"/>
        <v>-0.37833138070293304</v>
      </c>
      <c r="E217" s="11">
        <v>0.50951781119319006</v>
      </c>
      <c r="F217" s="11">
        <f t="shared" si="148"/>
        <v>0.13118643049025702</v>
      </c>
      <c r="G217" s="200">
        <f t="shared" si="150"/>
        <v>2.4633118573447632E-2</v>
      </c>
    </row>
    <row r="218" spans="1:7" x14ac:dyDescent="0.2">
      <c r="A218" t="str">
        <f t="shared" si="146"/>
        <v>33 Protective service occupations</v>
      </c>
      <c r="B218" s="11">
        <v>0.71781468354128597</v>
      </c>
      <c r="C218" s="11">
        <v>0.49730260267818222</v>
      </c>
      <c r="D218" s="11">
        <f t="shared" si="147"/>
        <v>-0.22051208086310375</v>
      </c>
      <c r="E218" s="11">
        <v>0.19546817338575631</v>
      </c>
      <c r="F218" s="11">
        <f t="shared" si="148"/>
        <v>-2.5043907477347443E-2</v>
      </c>
      <c r="G218" s="200">
        <f t="shared" si="150"/>
        <v>1.6185197838425536E-2</v>
      </c>
    </row>
    <row r="219" spans="1:7" x14ac:dyDescent="0.2">
      <c r="A219" t="str">
        <f t="shared" si="146"/>
        <v>34 Culture, media and sports occupations</v>
      </c>
      <c r="B219" s="11">
        <v>0.6015395290331107</v>
      </c>
      <c r="C219" s="11">
        <v>0.23947895960706694</v>
      </c>
      <c r="D219" s="11">
        <f t="shared" si="147"/>
        <v>-0.36206056942604375</v>
      </c>
      <c r="E219" s="11">
        <v>0.15232910555422793</v>
      </c>
      <c r="F219" s="11">
        <f t="shared" ref="F219:F220" si="151">SUM(D219:E219)</f>
        <v>-0.20973146387181582</v>
      </c>
      <c r="G219" s="200">
        <f t="shared" si="150"/>
        <v>1.516218898385735E-2</v>
      </c>
    </row>
    <row r="220" spans="1:7" x14ac:dyDescent="0.2">
      <c r="A220" t="str">
        <f t="shared" si="146"/>
        <v>35 Business and public service associate professionals</v>
      </c>
      <c r="B220" s="11">
        <v>3.6087888258880474</v>
      </c>
      <c r="C220" s="11">
        <v>2.0485520885222819</v>
      </c>
      <c r="D220" s="11">
        <f t="shared" si="147"/>
        <v>-1.5602367373657655</v>
      </c>
      <c r="E220" s="11">
        <v>1.0760275868671585</v>
      </c>
      <c r="F220" s="11">
        <f t="shared" si="151"/>
        <v>-0.48420915049860702</v>
      </c>
      <c r="G220" s="200">
        <f t="shared" si="150"/>
        <v>1.7549176486397977E-2</v>
      </c>
    </row>
    <row r="221" spans="1:7" x14ac:dyDescent="0.2">
      <c r="A221" t="str">
        <f t="shared" si="146"/>
        <v>41 Administrative occupations</v>
      </c>
      <c r="B221" s="11">
        <v>7.3131857150880295</v>
      </c>
      <c r="C221" s="11">
        <v>3.1201341932425493</v>
      </c>
      <c r="D221" s="11">
        <f t="shared" si="147"/>
        <v>-4.1930515218454802</v>
      </c>
      <c r="E221" s="11">
        <v>2.1721056212098877</v>
      </c>
      <c r="F221" s="11">
        <f t="shared" ref="F221:F224" si="152">SUM(D221:E221)</f>
        <v>-2.0209459006355925</v>
      </c>
      <c r="G221" s="200">
        <f t="shared" si="150"/>
        <v>1.7488723598919398E-2</v>
      </c>
    </row>
    <row r="222" spans="1:7" x14ac:dyDescent="0.2">
      <c r="A222" t="str">
        <f t="shared" si="146"/>
        <v>42 Secretarial and related occupations</v>
      </c>
      <c r="B222" s="11">
        <v>1.6586834005395694</v>
      </c>
      <c r="C222" s="11">
        <v>0.29823933976079647</v>
      </c>
      <c r="D222" s="11">
        <f t="shared" si="147"/>
        <v>-1.3604440607787729</v>
      </c>
      <c r="E222" s="11">
        <v>0.46155916749229287</v>
      </c>
      <c r="F222" s="11">
        <f t="shared" si="152"/>
        <v>-0.89888489328648002</v>
      </c>
      <c r="G222" s="200">
        <f t="shared" si="150"/>
        <v>1.6501764256547036E-2</v>
      </c>
    </row>
    <row r="223" spans="1:7" x14ac:dyDescent="0.2">
      <c r="A223" t="str">
        <f t="shared" si="146"/>
        <v>51 Skilled agricultural and related trades</v>
      </c>
      <c r="B223" s="11">
        <v>1.2528608215570021</v>
      </c>
      <c r="C223" s="11">
        <v>1.1022917872885447</v>
      </c>
      <c r="D223" s="11">
        <f t="shared" si="147"/>
        <v>-0.15056903426845736</v>
      </c>
      <c r="E223" s="11">
        <v>0.61486113869251835</v>
      </c>
      <c r="F223" s="11">
        <f t="shared" si="152"/>
        <v>0.46429210442406099</v>
      </c>
      <c r="G223" s="200">
        <f t="shared" si="150"/>
        <v>2.6976785092362565E-2</v>
      </c>
    </row>
    <row r="224" spans="1:7" x14ac:dyDescent="0.2">
      <c r="A224" t="str">
        <f t="shared" si="146"/>
        <v>52 Skilled metal, electrical and electronic trades</v>
      </c>
      <c r="B224" s="11">
        <v>3.2960991490310803</v>
      </c>
      <c r="C224" s="11">
        <v>2.1132317093830393</v>
      </c>
      <c r="D224" s="11">
        <f t="shared" si="147"/>
        <v>-1.182867439648041</v>
      </c>
      <c r="E224" s="11">
        <v>1.0356367790262144</v>
      </c>
      <c r="F224" s="11">
        <f t="shared" si="152"/>
        <v>-0.14723066062182655</v>
      </c>
      <c r="G224" s="200">
        <f t="shared" si="150"/>
        <v>1.8382154509853921E-2</v>
      </c>
    </row>
    <row r="225" spans="1:7" x14ac:dyDescent="0.2">
      <c r="A225" t="str">
        <f t="shared" si="146"/>
        <v>53 Skilled construction and building trades</v>
      </c>
      <c r="B225" s="11">
        <v>4.0667136628527034</v>
      </c>
      <c r="C225" s="11">
        <v>4.3954894358500045</v>
      </c>
      <c r="D225" s="11">
        <f t="shared" si="147"/>
        <v>0.3287757729973011</v>
      </c>
      <c r="E225" s="11">
        <v>2.1033177421347364</v>
      </c>
      <c r="F225" s="11">
        <f t="shared" ref="F225" si="153">SUM(D225:E225)</f>
        <v>2.4320935151320375</v>
      </c>
      <c r="G225" s="200">
        <f t="shared" si="150"/>
        <v>2.8181026376925766E-2</v>
      </c>
    </row>
    <row r="226" spans="1:7" x14ac:dyDescent="0.2">
      <c r="A226" t="str">
        <f t="shared" si="146"/>
        <v>54 Textiles, printing and other skilled trades</v>
      </c>
      <c r="B226" s="11">
        <v>1.9761114239248156</v>
      </c>
      <c r="C226" s="11">
        <v>1.4697577064645437</v>
      </c>
      <c r="D226" s="11">
        <f t="shared" si="147"/>
        <v>-0.50635371746027191</v>
      </c>
      <c r="E226" s="11">
        <v>0.6801777250882125</v>
      </c>
      <c r="F226" s="11">
        <f t="shared" ref="F226" si="154">SUM(D226:E226)</f>
        <v>0.17382400762794059</v>
      </c>
      <c r="G226" s="200">
        <f t="shared" si="150"/>
        <v>1.9915662830439773E-2</v>
      </c>
    </row>
    <row r="227" spans="1:7" x14ac:dyDescent="0.2">
      <c r="A227" t="str">
        <f t="shared" si="146"/>
        <v>61 Caring personal service occupations</v>
      </c>
      <c r="B227" s="11">
        <v>7.2529302948947905</v>
      </c>
      <c r="C227" s="11">
        <v>5.2160619127113881</v>
      </c>
      <c r="D227" s="11">
        <f>C227-B227</f>
        <v>-2.0368683821834024</v>
      </c>
      <c r="E227" s="11">
        <v>3.2685874374313686</v>
      </c>
      <c r="F227" s="11">
        <f>SUM(D227:E227)</f>
        <v>1.2317190552479662</v>
      </c>
      <c r="G227" s="200">
        <f t="shared" si="150"/>
        <v>2.5111233115155951E-2</v>
      </c>
    </row>
    <row r="228" spans="1:7" x14ac:dyDescent="0.2">
      <c r="A228" t="str">
        <f t="shared" si="146"/>
        <v>62 Leisure, travel and related personal service occupations</v>
      </c>
      <c r="B228" s="11">
        <v>2.0825346765621533</v>
      </c>
      <c r="C228" s="11">
        <v>1.5434994983407853</v>
      </c>
      <c r="D228" s="11">
        <f t="shared" ref="D228:D234" si="155">C228-B228</f>
        <v>-0.53903517822136804</v>
      </c>
      <c r="E228" s="11">
        <v>0.90704501010503591</v>
      </c>
      <c r="F228" s="11">
        <f t="shared" ref="F228:F229" si="156">SUM(D228:E228)</f>
        <v>0.36800983188366787</v>
      </c>
      <c r="G228" s="200">
        <f t="shared" si="150"/>
        <v>2.4395965785601659E-2</v>
      </c>
    </row>
    <row r="229" spans="1:7" x14ac:dyDescent="0.2">
      <c r="A229" t="str">
        <f t="shared" si="146"/>
        <v>63 Community and civil enforcement occupations</v>
      </c>
      <c r="B229" s="11">
        <v>9.1361809642350467E-2</v>
      </c>
      <c r="C229" s="11">
        <v>4.9863819107002286E-2</v>
      </c>
      <c r="D229" s="11">
        <f t="shared" si="155"/>
        <v>-4.1497990535348181E-2</v>
      </c>
      <c r="E229" s="11">
        <v>2.5992073631141057E-2</v>
      </c>
      <c r="F229" s="11">
        <f t="shared" si="156"/>
        <v>-1.5505916904207124E-2</v>
      </c>
      <c r="G229" s="200">
        <f t="shared" si="150"/>
        <v>1.6831171919069465E-2</v>
      </c>
    </row>
    <row r="230" spans="1:7" x14ac:dyDescent="0.2">
      <c r="A230" t="str">
        <f t="shared" si="146"/>
        <v>71 Sales occupations</v>
      </c>
      <c r="B230" s="11">
        <v>6.9044736378808214</v>
      </c>
      <c r="C230" s="11">
        <v>4.4654173529102517</v>
      </c>
      <c r="D230" s="11">
        <f t="shared" si="155"/>
        <v>-2.4390562849705697</v>
      </c>
      <c r="E230" s="11">
        <v>2.6550687858482149</v>
      </c>
      <c r="F230" s="11">
        <f t="shared" ref="F230:F231" si="157">SUM(D230:E230)</f>
        <v>0.21601250087764523</v>
      </c>
      <c r="G230" s="200">
        <f t="shared" si="150"/>
        <v>2.1928321528096539E-2</v>
      </c>
    </row>
    <row r="231" spans="1:7" x14ac:dyDescent="0.2">
      <c r="A231" t="str">
        <f t="shared" si="146"/>
        <v>72 Customer service occupations</v>
      </c>
      <c r="B231" s="11">
        <v>1.5971900530459091</v>
      </c>
      <c r="C231" s="11">
        <v>1.6652643602282411</v>
      </c>
      <c r="D231" s="11">
        <f t="shared" si="155"/>
        <v>6.8074307182331983E-2</v>
      </c>
      <c r="E231" s="11">
        <v>0.84455715821452471</v>
      </c>
      <c r="F231" s="11">
        <f t="shared" si="157"/>
        <v>0.91263146539685669</v>
      </c>
      <c r="G231" s="200">
        <f t="shared" si="150"/>
        <v>2.87020537997138E-2</v>
      </c>
    </row>
    <row r="232" spans="1:7" x14ac:dyDescent="0.2">
      <c r="A232" t="str">
        <f t="shared" si="146"/>
        <v>81 Process, plant and machine operatives</v>
      </c>
      <c r="B232" s="11">
        <v>2.4498598184964422</v>
      </c>
      <c r="C232" s="11">
        <v>2.823661760856214</v>
      </c>
      <c r="D232" s="11">
        <f t="shared" si="155"/>
        <v>0.37380194235977182</v>
      </c>
      <c r="E232" s="11">
        <v>1.1639970745097434</v>
      </c>
      <c r="F232" s="11">
        <f t="shared" ref="F232:F233" si="158">SUM(D232:E232)</f>
        <v>1.5377990168695153</v>
      </c>
      <c r="G232" s="200">
        <f t="shared" si="150"/>
        <v>2.6255066997936893E-2</v>
      </c>
    </row>
    <row r="233" spans="1:7" x14ac:dyDescent="0.2">
      <c r="A233" t="str">
        <f t="shared" si="146"/>
        <v>82 Transport and mobile machine drivers and operatives</v>
      </c>
      <c r="B233" s="11">
        <v>2.904921436578662</v>
      </c>
      <c r="C233" s="11">
        <v>2.9209568457650295</v>
      </c>
      <c r="D233" s="11">
        <f t="shared" si="155"/>
        <v>1.6035409186367477E-2</v>
      </c>
      <c r="E233" s="11">
        <v>1.7185925108588505</v>
      </c>
      <c r="F233" s="11">
        <f t="shared" si="158"/>
        <v>1.7346279200452179</v>
      </c>
      <c r="G233" s="200">
        <f t="shared" si="150"/>
        <v>3.1468220799942825E-2</v>
      </c>
    </row>
    <row r="234" spans="1:7" x14ac:dyDescent="0.2">
      <c r="A234" t="str">
        <f t="shared" si="146"/>
        <v>91 Elementary trades and related occupations</v>
      </c>
      <c r="B234" s="11">
        <v>1.2914477035377343</v>
      </c>
      <c r="C234" s="11">
        <v>0.92883564751313885</v>
      </c>
      <c r="D234" s="11">
        <f t="shared" si="155"/>
        <v>-0.36261205602459545</v>
      </c>
      <c r="E234" s="11">
        <v>0.42497892463576831</v>
      </c>
      <c r="F234" s="11">
        <f t="shared" ref="F234" si="159">SUM(D234:E234)</f>
        <v>6.2366868611172854E-2</v>
      </c>
      <c r="G234" s="200">
        <f t="shared" si="150"/>
        <v>1.9146368424625582E-2</v>
      </c>
    </row>
    <row r="235" spans="1:7" x14ac:dyDescent="0.2">
      <c r="A235" t="str">
        <f t="shared" si="146"/>
        <v>92 Elementary administration and service occupations</v>
      </c>
      <c r="B235" s="11">
        <v>9.8388216108669688</v>
      </c>
      <c r="C235" s="11">
        <v>8.0858771486258227</v>
      </c>
      <c r="D235" s="11">
        <f t="shared" ref="D235" si="160">C235-B235</f>
        <v>-1.7529444622411461</v>
      </c>
      <c r="E235" s="11">
        <v>4.63060405976245</v>
      </c>
      <c r="F235" s="11">
        <f t="shared" ref="F235" si="161">SUM(D235:E235)</f>
        <v>2.877659597521304</v>
      </c>
      <c r="G235" s="200">
        <f t="shared" ref="G235:G236" si="162">IF(B235&gt;0,(1+(E235/B235))^(1/($C$6-$B$6))-1,0)</f>
        <v>2.6046902862137733E-2</v>
      </c>
    </row>
    <row r="236" spans="1:7" x14ac:dyDescent="0.2">
      <c r="A236" t="str">
        <f t="shared" si="146"/>
        <v>All occupations</v>
      </c>
      <c r="B236" s="11">
        <f>SUM(B210:B235)</f>
        <v>75.159084818828774</v>
      </c>
      <c r="C236" s="11">
        <f t="shared" ref="C236:F236" si="163">SUM(C210:C235)</f>
        <v>54.08151525374231</v>
      </c>
      <c r="D236" s="11">
        <f t="shared" si="163"/>
        <v>-21.077569565086467</v>
      </c>
      <c r="E236" s="11">
        <f t="shared" si="163"/>
        <v>30.38444194076655</v>
      </c>
      <c r="F236" s="11">
        <f t="shared" si="163"/>
        <v>9.3068723756800757</v>
      </c>
      <c r="G236" s="200">
        <f t="shared" si="162"/>
        <v>2.2892532073455207E-2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2.9142196562637483</v>
      </c>
      <c r="C239" s="11">
        <v>2.2013140867889534</v>
      </c>
      <c r="D239" s="11">
        <f>C239-B239</f>
        <v>-0.712905569474795</v>
      </c>
      <c r="E239" s="11">
        <v>0.9456567312936438</v>
      </c>
      <c r="F239" s="11">
        <f>SUM(D239:E239)</f>
        <v>0.23275116181884881</v>
      </c>
      <c r="G239" s="200">
        <f>IF(B239&gt;0,(1+(E239/B239))^(1/($C$6-$B$6))-1,0)</f>
        <v>1.8912149739937156E-2</v>
      </c>
    </row>
    <row r="240" spans="1:7" x14ac:dyDescent="0.2">
      <c r="A240" t="str">
        <f t="shared" si="165"/>
        <v>12 Other managers and proprietors</v>
      </c>
      <c r="B240" s="11">
        <v>2.2290303510363705</v>
      </c>
      <c r="C240" s="11">
        <v>2.0187201028572073</v>
      </c>
      <c r="D240" s="11">
        <f t="shared" ref="D240:D255" si="166">C240-B240</f>
        <v>-0.21031024817916322</v>
      </c>
      <c r="E240" s="11">
        <v>0.98073605958005261</v>
      </c>
      <c r="F240" s="11">
        <f t="shared" ref="F240:F247" si="167">SUM(D240:E240)</f>
        <v>0.77042581140088939</v>
      </c>
      <c r="G240" s="200">
        <f t="shared" ref="G240:G242" si="168">IF(B240&gt;0,(1+(E240/B240))^(1/($C$6-$B$6))-1,0)</f>
        <v>2.4606633051267091E-2</v>
      </c>
    </row>
    <row r="241" spans="1:7" x14ac:dyDescent="0.2">
      <c r="A241" t="str">
        <f t="shared" si="165"/>
        <v>21 Science, research, engineering and technology professionals</v>
      </c>
      <c r="B241" s="11">
        <v>1.3766699365143438</v>
      </c>
      <c r="C241" s="11">
        <v>0.90862241121101306</v>
      </c>
      <c r="D241" s="11">
        <f t="shared" si="166"/>
        <v>-0.46804752530333071</v>
      </c>
      <c r="E241" s="11">
        <v>0.31211059519653778</v>
      </c>
      <c r="F241" s="11">
        <f t="shared" si="167"/>
        <v>-0.15593693010679294</v>
      </c>
      <c r="G241" s="200">
        <f t="shared" si="168"/>
        <v>1.3715823643618563E-2</v>
      </c>
    </row>
    <row r="242" spans="1:7" x14ac:dyDescent="0.2">
      <c r="A242" t="str">
        <f t="shared" si="165"/>
        <v>22 Health professionals</v>
      </c>
      <c r="B242" s="11">
        <v>0.78224593998775205</v>
      </c>
      <c r="C242" s="11">
        <v>0.53941223447204589</v>
      </c>
      <c r="D242" s="11">
        <f t="shared" si="166"/>
        <v>-0.24283370551570616</v>
      </c>
      <c r="E242" s="11">
        <v>0.25800306474481582</v>
      </c>
      <c r="F242" s="11">
        <f t="shared" si="167"/>
        <v>1.5169359229109669E-2</v>
      </c>
      <c r="G242" s="200">
        <f t="shared" si="168"/>
        <v>1.918478761620368E-2</v>
      </c>
    </row>
    <row r="243" spans="1:7" x14ac:dyDescent="0.2">
      <c r="A243" t="str">
        <f t="shared" si="165"/>
        <v>23 Teaching and other educational professionals</v>
      </c>
      <c r="B243" s="11">
        <v>0.5699451277003732</v>
      </c>
      <c r="C243" s="11">
        <v>0.43864622659609809</v>
      </c>
      <c r="D243" s="11">
        <f t="shared" si="166"/>
        <v>-0.13129890110427511</v>
      </c>
      <c r="E243" s="11">
        <v>0.19853643247463715</v>
      </c>
      <c r="F243" s="11">
        <f t="shared" si="167"/>
        <v>6.7237531370362036E-2</v>
      </c>
      <c r="G243" s="200">
        <f>IF(B243&gt;0,(1+(E243/B243))^(1/($C$6-$B$6))-1,0)</f>
        <v>2.0124928388051577E-2</v>
      </c>
    </row>
    <row r="244" spans="1:7" x14ac:dyDescent="0.2">
      <c r="A244" t="str">
        <f t="shared" si="165"/>
        <v>24 Business, media and public service professionals</v>
      </c>
      <c r="B244" s="11">
        <v>1.5388380706263189</v>
      </c>
      <c r="C244" s="11">
        <v>1.1560254898696052</v>
      </c>
      <c r="D244" s="11">
        <f t="shared" si="166"/>
        <v>-0.38281258075671376</v>
      </c>
      <c r="E244" s="11">
        <v>0.46819828139331604</v>
      </c>
      <c r="F244" s="11">
        <f t="shared" si="167"/>
        <v>8.538570063660228E-2</v>
      </c>
      <c r="G244" s="200">
        <f t="shared" ref="G244:G263" si="169">IF(B244&gt;0,(1+(E244/B244))^(1/($C$6-$B$6))-1,0)</f>
        <v>1.7866499974053651E-2</v>
      </c>
    </row>
    <row r="245" spans="1:7" x14ac:dyDescent="0.2">
      <c r="A245" t="str">
        <f t="shared" si="165"/>
        <v>31 Science, engineering and technology associate professionals</v>
      </c>
      <c r="B245" s="11">
        <v>0.86884894063261597</v>
      </c>
      <c r="C245" s="11">
        <v>0.65234481153574697</v>
      </c>
      <c r="D245" s="11">
        <f t="shared" si="166"/>
        <v>-0.216504129096869</v>
      </c>
      <c r="E245" s="11">
        <v>0.22949101058381213</v>
      </c>
      <c r="F245" s="11">
        <f t="shared" si="167"/>
        <v>1.298688148694313E-2</v>
      </c>
      <c r="G245" s="200">
        <f>IF(B245&gt;0,(1+(E245/B245))^(1/($C$6-$B$6))-1,0)</f>
        <v>1.5748447018264056E-2</v>
      </c>
    </row>
    <row r="246" spans="1:7" x14ac:dyDescent="0.2">
      <c r="A246" t="str">
        <f t="shared" si="165"/>
        <v>32 Health and social care associate professionals</v>
      </c>
      <c r="B246" s="11">
        <v>0.37933659029162997</v>
      </c>
      <c r="C246" s="11">
        <v>0.23936116722810596</v>
      </c>
      <c r="D246" s="11">
        <f t="shared" si="166"/>
        <v>-0.13997542306352401</v>
      </c>
      <c r="E246" s="11">
        <v>0.116283975026499</v>
      </c>
      <c r="F246" s="11">
        <f t="shared" si="167"/>
        <v>-2.3691448037025012E-2</v>
      </c>
      <c r="G246" s="200">
        <f t="shared" si="169"/>
        <v>1.7985609706716144E-2</v>
      </c>
    </row>
    <row r="247" spans="1:7" x14ac:dyDescent="0.2">
      <c r="A247" t="str">
        <f t="shared" si="165"/>
        <v>33 Protective service occupations</v>
      </c>
      <c r="B247" s="11">
        <v>0.42750672843113058</v>
      </c>
      <c r="C247" s="11">
        <v>0.4796141997300109</v>
      </c>
      <c r="D247" s="11">
        <f t="shared" si="166"/>
        <v>5.2107471298880326E-2</v>
      </c>
      <c r="E247" s="11">
        <v>0.14541841489737395</v>
      </c>
      <c r="F247" s="11">
        <f t="shared" si="167"/>
        <v>0.19752588619625427</v>
      </c>
      <c r="G247" s="200">
        <f t="shared" si="169"/>
        <v>1.9710743967356947E-2</v>
      </c>
    </row>
    <row r="248" spans="1:7" x14ac:dyDescent="0.2">
      <c r="A248" t="str">
        <f t="shared" si="165"/>
        <v>34 Culture, media and sports occupations</v>
      </c>
      <c r="B248" s="11">
        <v>0.54744579937818139</v>
      </c>
      <c r="C248" s="11">
        <v>0.3558646394403755</v>
      </c>
      <c r="D248" s="11">
        <f t="shared" si="166"/>
        <v>-0.19158115993780589</v>
      </c>
      <c r="E248" s="11">
        <v>0.14949017221986899</v>
      </c>
      <c r="F248" s="11">
        <f t="shared" ref="F248:F249" si="170">SUM(D248:E248)</f>
        <v>-4.2090987717936901E-2</v>
      </c>
      <c r="G248" s="200">
        <f t="shared" si="169"/>
        <v>1.6225566613841336E-2</v>
      </c>
    </row>
    <row r="249" spans="1:7" x14ac:dyDescent="0.2">
      <c r="A249" t="str">
        <f t="shared" si="165"/>
        <v>35 Business and public service associate professionals</v>
      </c>
      <c r="B249" s="11">
        <v>2.1539453489283509</v>
      </c>
      <c r="C249" s="11">
        <v>1.2112974049589291</v>
      </c>
      <c r="D249" s="11">
        <f t="shared" si="166"/>
        <v>-0.94264794396942175</v>
      </c>
      <c r="E249" s="11">
        <v>0.50405338907067598</v>
      </c>
      <c r="F249" s="11">
        <f t="shared" si="170"/>
        <v>-0.43859455489874577</v>
      </c>
      <c r="G249" s="200">
        <f t="shared" si="169"/>
        <v>1.4116866952150087E-2</v>
      </c>
    </row>
    <row r="250" spans="1:7" x14ac:dyDescent="0.2">
      <c r="A250" t="str">
        <f t="shared" si="165"/>
        <v>41 Administrative occupations</v>
      </c>
      <c r="B250" s="11">
        <v>4.0111919589709366</v>
      </c>
      <c r="C250" s="11">
        <v>0.96294231621303095</v>
      </c>
      <c r="D250" s="11">
        <f t="shared" si="166"/>
        <v>-3.0482496427579058</v>
      </c>
      <c r="E250" s="11">
        <v>0.72242605272830551</v>
      </c>
      <c r="F250" s="11">
        <f t="shared" ref="F250:F253" si="171">SUM(D250:E250)</f>
        <v>-2.3258235900296</v>
      </c>
      <c r="G250" s="200">
        <f t="shared" si="169"/>
        <v>1.1101258277217418E-2</v>
      </c>
    </row>
    <row r="251" spans="1:7" x14ac:dyDescent="0.2">
      <c r="A251" t="str">
        <f t="shared" si="165"/>
        <v>42 Secretarial and related occupations</v>
      </c>
      <c r="B251" s="11">
        <v>1.5577722549053361</v>
      </c>
      <c r="C251" s="11">
        <v>0.27726896786366761</v>
      </c>
      <c r="D251" s="11">
        <f t="shared" si="166"/>
        <v>-1.2805032870416686</v>
      </c>
      <c r="E251" s="11">
        <v>0.29655377098197283</v>
      </c>
      <c r="F251" s="11">
        <f t="shared" si="171"/>
        <v>-0.98394951605969583</v>
      </c>
      <c r="G251" s="200">
        <f t="shared" si="169"/>
        <v>1.1685383018175344E-2</v>
      </c>
    </row>
    <row r="252" spans="1:7" x14ac:dyDescent="0.2">
      <c r="A252" t="str">
        <f t="shared" si="165"/>
        <v>51 Skilled agricultural and related trades</v>
      </c>
      <c r="B252" s="11">
        <v>1.1278417597170256</v>
      </c>
      <c r="C252" s="11">
        <v>1.1745569854256497</v>
      </c>
      <c r="D252" s="11">
        <f t="shared" si="166"/>
        <v>4.6715225708624075E-2</v>
      </c>
      <c r="E252" s="11">
        <v>0.44698737878531658</v>
      </c>
      <c r="F252" s="11">
        <f t="shared" si="171"/>
        <v>0.49370260449394066</v>
      </c>
      <c r="G252" s="200">
        <f t="shared" si="169"/>
        <v>2.2505575338483297E-2</v>
      </c>
    </row>
    <row r="253" spans="1:7" x14ac:dyDescent="0.2">
      <c r="A253" t="str">
        <f t="shared" si="165"/>
        <v>52 Skilled metal, electrical and electronic trades</v>
      </c>
      <c r="B253" s="11">
        <v>1.6666463081384875</v>
      </c>
      <c r="C253" s="11">
        <v>0.8744486149241113</v>
      </c>
      <c r="D253" s="11">
        <f t="shared" si="166"/>
        <v>-0.79219769321437616</v>
      </c>
      <c r="E253" s="11">
        <v>0.45057442851830665</v>
      </c>
      <c r="F253" s="11">
        <f t="shared" si="171"/>
        <v>-0.34162326469606952</v>
      </c>
      <c r="G253" s="200">
        <f t="shared" si="169"/>
        <v>1.6080647144823379E-2</v>
      </c>
    </row>
    <row r="254" spans="1:7" x14ac:dyDescent="0.2">
      <c r="A254" t="str">
        <f t="shared" si="165"/>
        <v>53 Skilled construction and building trades</v>
      </c>
      <c r="B254" s="11">
        <v>1.9982379690880827</v>
      </c>
      <c r="C254" s="11">
        <v>2.3811351091648905</v>
      </c>
      <c r="D254" s="11">
        <f t="shared" si="166"/>
        <v>0.38289714007680775</v>
      </c>
      <c r="E254" s="11">
        <v>0.82229284898823185</v>
      </c>
      <c r="F254" s="11">
        <f t="shared" ref="F254" si="172">SUM(D254:E254)</f>
        <v>1.2051899890650395</v>
      </c>
      <c r="G254" s="200">
        <f t="shared" si="169"/>
        <v>2.324329964173022E-2</v>
      </c>
    </row>
    <row r="255" spans="1:7" x14ac:dyDescent="0.2">
      <c r="A255" t="str">
        <f t="shared" si="165"/>
        <v>54 Textiles, printing and other skilled trades</v>
      </c>
      <c r="B255" s="11">
        <v>1.6577548581070245</v>
      </c>
      <c r="C255" s="11">
        <v>1.1587592529053576</v>
      </c>
      <c r="D255" s="11">
        <f t="shared" si="166"/>
        <v>-0.49899560520166686</v>
      </c>
      <c r="E255" s="11">
        <v>0.51000213190584565</v>
      </c>
      <c r="F255" s="11">
        <f t="shared" ref="F255" si="173">SUM(D255:E255)</f>
        <v>1.1006526704178787E-2</v>
      </c>
      <c r="G255" s="200">
        <f t="shared" si="169"/>
        <v>1.8042758532683223E-2</v>
      </c>
    </row>
    <row r="256" spans="1:7" x14ac:dyDescent="0.2">
      <c r="A256" t="str">
        <f t="shared" si="165"/>
        <v>61 Caring personal service occupations</v>
      </c>
      <c r="B256" s="11">
        <v>1.1882870999240138</v>
      </c>
      <c r="C256" s="11">
        <v>0.85398332318031211</v>
      </c>
      <c r="D256" s="11">
        <f>C256-B256</f>
        <v>-0.33430377674370171</v>
      </c>
      <c r="E256" s="11">
        <v>0.2677238436223483</v>
      </c>
      <c r="F256" s="11">
        <f>SUM(D256:E256)</f>
        <v>-6.6579933121353407E-2</v>
      </c>
      <c r="G256" s="200">
        <f t="shared" si="169"/>
        <v>1.3638001062850957E-2</v>
      </c>
    </row>
    <row r="257" spans="1:7" x14ac:dyDescent="0.2">
      <c r="A257" t="str">
        <f t="shared" si="165"/>
        <v>62 Leisure, travel and related personal service occupations</v>
      </c>
      <c r="B257" s="11">
        <v>1.5712953196534429</v>
      </c>
      <c r="C257" s="11">
        <v>1.6901797659117506</v>
      </c>
      <c r="D257" s="11">
        <f t="shared" ref="D257:D263" si="174">C257-B257</f>
        <v>0.11888444625830763</v>
      </c>
      <c r="E257" s="11">
        <v>0.66170877605636691</v>
      </c>
      <c r="F257" s="11">
        <f t="shared" ref="F257:F258" si="175">SUM(D257:E257)</f>
        <v>0.78059322231467454</v>
      </c>
      <c r="G257" s="200">
        <f t="shared" si="169"/>
        <v>2.3706467027656997E-2</v>
      </c>
    </row>
    <row r="258" spans="1:7" x14ac:dyDescent="0.2">
      <c r="A258" t="str">
        <f t="shared" si="165"/>
        <v>63 Community and civil enforcement occupations</v>
      </c>
      <c r="B258" s="11">
        <v>8.0385882600082614E-2</v>
      </c>
      <c r="C258" s="11">
        <v>6.405475433628853E-2</v>
      </c>
      <c r="D258" s="11">
        <f t="shared" si="174"/>
        <v>-1.6331128263794084E-2</v>
      </c>
      <c r="E258" s="11">
        <v>2.317679756759947E-2</v>
      </c>
      <c r="F258" s="11">
        <f t="shared" si="175"/>
        <v>6.8456693038053858E-3</v>
      </c>
      <c r="G258" s="200">
        <f t="shared" si="169"/>
        <v>1.7032660304642011E-2</v>
      </c>
    </row>
    <row r="259" spans="1:7" x14ac:dyDescent="0.2">
      <c r="A259" t="str">
        <f t="shared" si="165"/>
        <v>71 Sales occupations</v>
      </c>
      <c r="B259" s="11">
        <v>5.0712688278933271</v>
      </c>
      <c r="C259" s="11">
        <v>1.4842219017364606</v>
      </c>
      <c r="D259" s="11">
        <f t="shared" si="174"/>
        <v>-3.5870469261568667</v>
      </c>
      <c r="E259" s="11">
        <v>1.1369669101788877</v>
      </c>
      <c r="F259" s="11">
        <f t="shared" ref="F259:F260" si="176">SUM(D259:E259)</f>
        <v>-2.4500800159779788</v>
      </c>
      <c r="G259" s="200">
        <f t="shared" si="169"/>
        <v>1.357705619758387E-2</v>
      </c>
    </row>
    <row r="260" spans="1:7" x14ac:dyDescent="0.2">
      <c r="A260" t="str">
        <f t="shared" si="165"/>
        <v>72 Customer service occupations</v>
      </c>
      <c r="B260" s="11">
        <v>0.74739524836514637</v>
      </c>
      <c r="C260" s="11">
        <v>0.61204814899368742</v>
      </c>
      <c r="D260" s="11">
        <f t="shared" si="174"/>
        <v>-0.13534709937145895</v>
      </c>
      <c r="E260" s="11">
        <v>0.2130562157455341</v>
      </c>
      <c r="F260" s="11">
        <f t="shared" si="176"/>
        <v>7.7709116374075154E-2</v>
      </c>
      <c r="G260" s="200">
        <f t="shared" si="169"/>
        <v>1.6861191248964458E-2</v>
      </c>
    </row>
    <row r="261" spans="1:7" x14ac:dyDescent="0.2">
      <c r="A261" t="str">
        <f t="shared" si="165"/>
        <v>81 Process, plant and machine operatives</v>
      </c>
      <c r="B261" s="11">
        <v>1.9646626138144314</v>
      </c>
      <c r="C261" s="11">
        <v>0.84826634853342786</v>
      </c>
      <c r="D261" s="11">
        <f t="shared" si="174"/>
        <v>-1.1163962652810036</v>
      </c>
      <c r="E261" s="11">
        <v>0.53434797032772785</v>
      </c>
      <c r="F261" s="11">
        <f t="shared" ref="F261:F262" si="177">SUM(D261:E261)</f>
        <v>-0.5820482949532757</v>
      </c>
      <c r="G261" s="200">
        <f t="shared" si="169"/>
        <v>1.6167594017767239E-2</v>
      </c>
    </row>
    <row r="262" spans="1:7" x14ac:dyDescent="0.2">
      <c r="A262" t="str">
        <f t="shared" si="165"/>
        <v>82 Transport and mobile machine drivers and operatives</v>
      </c>
      <c r="B262" s="11">
        <v>2.2768585690145526</v>
      </c>
      <c r="C262" s="11">
        <v>1.8284113314782178</v>
      </c>
      <c r="D262" s="11">
        <f t="shared" si="174"/>
        <v>-0.44844723753633486</v>
      </c>
      <c r="E262" s="11">
        <v>0.88014773594501905</v>
      </c>
      <c r="F262" s="11">
        <f t="shared" si="177"/>
        <v>0.43170049840868419</v>
      </c>
      <c r="G262" s="200">
        <f t="shared" si="169"/>
        <v>2.2027605117197702E-2</v>
      </c>
    </row>
    <row r="263" spans="1:7" x14ac:dyDescent="0.2">
      <c r="A263" t="str">
        <f t="shared" si="165"/>
        <v>91 Elementary trades and related occupations</v>
      </c>
      <c r="B263" s="11">
        <v>1.5105603382727602</v>
      </c>
      <c r="C263" s="11">
        <v>0.95667380253898204</v>
      </c>
      <c r="D263" s="11">
        <f t="shared" si="174"/>
        <v>-0.55388653573377811</v>
      </c>
      <c r="E263" s="11">
        <v>0.39030704522702564</v>
      </c>
      <c r="F263" s="11">
        <f t="shared" ref="F263" si="178">SUM(D263:E263)</f>
        <v>-0.16357949050675247</v>
      </c>
      <c r="G263" s="200">
        <f t="shared" si="169"/>
        <v>1.5439958788296071E-2</v>
      </c>
    </row>
    <row r="264" spans="1:7" x14ac:dyDescent="0.2">
      <c r="A264" t="str">
        <f t="shared" si="165"/>
        <v>92 Elementary administration and service occupations</v>
      </c>
      <c r="B264" s="11">
        <v>8.641844926207547</v>
      </c>
      <c r="C264" s="11">
        <v>6.2745385239485127</v>
      </c>
      <c r="D264" s="11">
        <f t="shared" ref="D264" si="179">C264-B264</f>
        <v>-2.3673064022590342</v>
      </c>
      <c r="E264" s="11">
        <v>2.8340338014386353</v>
      </c>
      <c r="F264" s="11">
        <f>SUM(D264:E264)</f>
        <v>0.46672739917960104</v>
      </c>
      <c r="G264" s="200">
        <f t="shared" ref="G264:G265" si="180">IF(B264&gt;0,(1+(E264/B264))^(1/($C$6-$B$6))-1,0)</f>
        <v>1.9088651681697044E-2</v>
      </c>
    </row>
    <row r="265" spans="1:7" x14ac:dyDescent="0.2">
      <c r="A265" t="str">
        <f t="shared" si="165"/>
        <v>All occupations</v>
      </c>
      <c r="B265" s="11">
        <f>SUM(B239:B264)</f>
        <v>48.860036424463019</v>
      </c>
      <c r="C265" s="11">
        <f t="shared" ref="C265:F265" si="181">SUM(C239:C264)</f>
        <v>31.642711921842441</v>
      </c>
      <c r="D265" s="11">
        <f t="shared" si="181"/>
        <v>-17.217324502620578</v>
      </c>
      <c r="E265" s="11">
        <f t="shared" si="181"/>
        <v>14.498283834498356</v>
      </c>
      <c r="F265" s="11">
        <f t="shared" si="181"/>
        <v>-2.7190406681222172</v>
      </c>
      <c r="G265" s="200">
        <f t="shared" si="180"/>
        <v>1.7474009973686533E-2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0.53870542127941978</v>
      </c>
      <c r="C268" s="11">
        <v>0.33865245572931918</v>
      </c>
      <c r="D268" s="11">
        <f>C268-B268</f>
        <v>-0.2000529655501006</v>
      </c>
      <c r="E268" s="11">
        <v>0.14257014290438033</v>
      </c>
      <c r="F268" s="11">
        <f>SUM(D268:E268)</f>
        <v>-5.7482822645720272E-2</v>
      </c>
      <c r="G268" s="200">
        <f>IF(B268&gt;0,(1+(E268/B268))^(1/($C$6-$B$6))-1,0)</f>
        <v>1.5776351546286094E-2</v>
      </c>
    </row>
    <row r="269" spans="1:7" x14ac:dyDescent="0.2">
      <c r="A269" t="str">
        <f t="shared" si="183"/>
        <v>12 Other managers and proprietors</v>
      </c>
      <c r="B269" s="11">
        <v>0.49993125804222921</v>
      </c>
      <c r="C269" s="11">
        <v>0.5098090525534219</v>
      </c>
      <c r="D269" s="11">
        <f t="shared" ref="D269:D284" si="184">C269-B269</f>
        <v>9.8777945111926946E-3</v>
      </c>
      <c r="E269" s="11">
        <v>0.18888121480037567</v>
      </c>
      <c r="F269" s="11">
        <f t="shared" ref="F269:F276" si="185">SUM(D269:E269)</f>
        <v>0.19875900931156837</v>
      </c>
      <c r="G269" s="200">
        <f t="shared" ref="G269:G271" si="186">IF(B269&gt;0,(1+(E269/B269))^(1/($C$6-$B$6))-1,0)</f>
        <v>2.1596463221991602E-2</v>
      </c>
    </row>
    <row r="270" spans="1:7" x14ac:dyDescent="0.2">
      <c r="A270" t="str">
        <f t="shared" si="183"/>
        <v>21 Science, research, engineering and technology professionals</v>
      </c>
      <c r="B270" s="11">
        <v>0.28050183488713687</v>
      </c>
      <c r="C270" s="11">
        <v>0.23943090768736844</v>
      </c>
      <c r="D270" s="11">
        <f t="shared" si="184"/>
        <v>-4.1070927199768431E-2</v>
      </c>
      <c r="E270" s="11">
        <v>7.5309365626064523E-2</v>
      </c>
      <c r="F270" s="11">
        <f t="shared" si="185"/>
        <v>3.4238438426296092E-2</v>
      </c>
      <c r="G270" s="200">
        <f t="shared" si="186"/>
        <v>1.5981017962435784E-2</v>
      </c>
    </row>
    <row r="271" spans="1:7" x14ac:dyDescent="0.2">
      <c r="A271" t="str">
        <f t="shared" si="183"/>
        <v>22 Health professionals</v>
      </c>
      <c r="B271" s="11">
        <v>9.4999767762851114E-2</v>
      </c>
      <c r="C271" s="11">
        <v>0.18212270367441966</v>
      </c>
      <c r="D271" s="11">
        <f t="shared" si="184"/>
        <v>8.7122935911568541E-2</v>
      </c>
      <c r="E271" s="11">
        <v>7.1123258543938056E-2</v>
      </c>
      <c r="F271" s="11">
        <f t="shared" si="185"/>
        <v>0.15824619445550658</v>
      </c>
      <c r="G271" s="200">
        <f t="shared" si="186"/>
        <v>3.795968611121836E-2</v>
      </c>
    </row>
    <row r="272" spans="1:7" x14ac:dyDescent="0.2">
      <c r="A272" t="str">
        <f t="shared" si="183"/>
        <v>23 Teaching and other educational professionals</v>
      </c>
      <c r="B272" s="11">
        <v>9.4777875978126577E-2</v>
      </c>
      <c r="C272" s="11">
        <v>7.6321961516310377E-2</v>
      </c>
      <c r="D272" s="11">
        <f t="shared" si="184"/>
        <v>-1.84559144618162E-2</v>
      </c>
      <c r="E272" s="11">
        <v>3.792114524171445E-2</v>
      </c>
      <c r="F272" s="11">
        <f t="shared" si="185"/>
        <v>1.946523077989825E-2</v>
      </c>
      <c r="G272" s="200">
        <f>IF(B272&gt;0,(1+(E272/B272))^(1/($C$6-$B$6))-1,0)</f>
        <v>2.2690095315077929E-2</v>
      </c>
    </row>
    <row r="273" spans="1:7" x14ac:dyDescent="0.2">
      <c r="A273" t="str">
        <f t="shared" si="183"/>
        <v>24 Business, media and public service professionals</v>
      </c>
      <c r="B273" s="11">
        <v>0.30006656969614465</v>
      </c>
      <c r="C273" s="11">
        <v>0.24260281630432654</v>
      </c>
      <c r="D273" s="11">
        <f t="shared" si="184"/>
        <v>-5.7463753391818112E-2</v>
      </c>
      <c r="E273" s="11">
        <v>9.8373280313524006E-2</v>
      </c>
      <c r="F273" s="11">
        <f t="shared" si="185"/>
        <v>4.0909526921705894E-2</v>
      </c>
      <c r="G273" s="200">
        <f t="shared" ref="G273" si="187">IF(B273&gt;0,(1+(E273/B273))^(1/($C$6-$B$6))-1,0)</f>
        <v>1.908328173490581E-2</v>
      </c>
    </row>
    <row r="274" spans="1:7" x14ac:dyDescent="0.2">
      <c r="A274" t="str">
        <f t="shared" si="183"/>
        <v>31 Science, engineering and technology associate professionals</v>
      </c>
      <c r="B274" s="11">
        <v>0.16090737689099416</v>
      </c>
      <c r="C274" s="11">
        <v>0.18629996106584484</v>
      </c>
      <c r="D274" s="11">
        <f t="shared" si="184"/>
        <v>2.5392584174850685E-2</v>
      </c>
      <c r="E274" s="11">
        <v>6.518247676105679E-2</v>
      </c>
      <c r="F274" s="11">
        <f t="shared" si="185"/>
        <v>9.0575060935907475E-2</v>
      </c>
      <c r="G274" s="200">
        <f>IF(B274&gt;0,(1+(E274/B274))^(1/($C$6-$B$6))-1,0)</f>
        <v>2.2932572720113731E-2</v>
      </c>
    </row>
    <row r="275" spans="1:7" x14ac:dyDescent="0.2">
      <c r="A275" t="str">
        <f t="shared" si="183"/>
        <v>32 Health and social care associate professionals</v>
      </c>
      <c r="B275" s="11">
        <v>4.980850577173708E-2</v>
      </c>
      <c r="C275" s="11">
        <v>6.5889168626491634E-2</v>
      </c>
      <c r="D275" s="11">
        <f t="shared" si="184"/>
        <v>1.6080662854754554E-2</v>
      </c>
      <c r="E275" s="11">
        <v>2.5487820741103614E-2</v>
      </c>
      <c r="F275" s="11">
        <f t="shared" si="185"/>
        <v>4.1568483595858172E-2</v>
      </c>
      <c r="G275" s="200">
        <f t="shared" ref="G275:G292" si="188">IF(B275&gt;0,(1+(E275/B275))^(1/($C$6-$B$6))-1,0)</f>
        <v>2.793270763360689E-2</v>
      </c>
    </row>
    <row r="276" spans="1:7" x14ac:dyDescent="0.2">
      <c r="A276" t="str">
        <f t="shared" si="183"/>
        <v>33 Protective service occupations</v>
      </c>
      <c r="B276" s="11">
        <v>4.7551754020883789E-2</v>
      </c>
      <c r="C276" s="11">
        <v>3.5386922955202113E-2</v>
      </c>
      <c r="D276" s="11">
        <f t="shared" si="184"/>
        <v>-1.2164831065681676E-2</v>
      </c>
      <c r="E276" s="11">
        <v>7.9421153568394933E-3</v>
      </c>
      <c r="F276" s="11">
        <f t="shared" si="185"/>
        <v>-4.222715708842183E-3</v>
      </c>
      <c r="G276" s="200">
        <f t="shared" si="188"/>
        <v>1.0350120877659963E-2</v>
      </c>
    </row>
    <row r="277" spans="1:7" x14ac:dyDescent="0.2">
      <c r="A277" t="str">
        <f t="shared" si="183"/>
        <v>34 Culture, media and sports occupations</v>
      </c>
      <c r="B277" s="11">
        <v>0.13741869853581032</v>
      </c>
      <c r="C277" s="11">
        <v>0.10051157050471843</v>
      </c>
      <c r="D277" s="11">
        <f t="shared" si="184"/>
        <v>-3.690712803109189E-2</v>
      </c>
      <c r="E277" s="11">
        <v>4.0371748466176784E-2</v>
      </c>
      <c r="F277" s="11">
        <f t="shared" ref="F277:F278" si="189">SUM(D277:E277)</f>
        <v>3.4646204350848933E-3</v>
      </c>
      <c r="G277" s="200">
        <f t="shared" si="188"/>
        <v>1.731982069805138E-2</v>
      </c>
    </row>
    <row r="278" spans="1:7" x14ac:dyDescent="0.2">
      <c r="A278" t="str">
        <f t="shared" si="183"/>
        <v>35 Business and public service associate professionals</v>
      </c>
      <c r="B278" s="11">
        <v>0.39991028732694223</v>
      </c>
      <c r="C278" s="11">
        <v>0.21688355177813273</v>
      </c>
      <c r="D278" s="11">
        <f t="shared" si="184"/>
        <v>-0.18302673554880949</v>
      </c>
      <c r="E278" s="11">
        <v>9.1731566447204482E-2</v>
      </c>
      <c r="F278" s="11">
        <f t="shared" si="189"/>
        <v>-9.1295169101605012E-2</v>
      </c>
      <c r="G278" s="200">
        <f t="shared" si="188"/>
        <v>1.3862557838591583E-2</v>
      </c>
    </row>
    <row r="279" spans="1:7" x14ac:dyDescent="0.2">
      <c r="A279" t="str">
        <f t="shared" si="183"/>
        <v>41 Administrative occupations</v>
      </c>
      <c r="B279" s="11">
        <v>0.63258058956216889</v>
      </c>
      <c r="C279" s="11">
        <v>0.18424699596887775</v>
      </c>
      <c r="D279" s="11">
        <f t="shared" si="184"/>
        <v>-0.44833359359329117</v>
      </c>
      <c r="E279" s="11">
        <v>0.11108118740506927</v>
      </c>
      <c r="F279" s="11">
        <f t="shared" ref="F279:F282" si="190">SUM(D279:E279)</f>
        <v>-0.33725240618822189</v>
      </c>
      <c r="G279" s="200">
        <f t="shared" si="188"/>
        <v>1.0843617353848423E-2</v>
      </c>
    </row>
    <row r="280" spans="1:7" x14ac:dyDescent="0.2">
      <c r="A280" t="str">
        <f t="shared" si="183"/>
        <v>42 Secretarial and related occupations</v>
      </c>
      <c r="B280" s="11">
        <v>0.25605921273776516</v>
      </c>
      <c r="C280" s="11">
        <v>7.5377111237017541E-2</v>
      </c>
      <c r="D280" s="11">
        <f t="shared" si="184"/>
        <v>-0.18068210150074762</v>
      </c>
      <c r="E280" s="11">
        <v>7.6561711003338945E-2</v>
      </c>
      <c r="F280" s="11">
        <f t="shared" si="190"/>
        <v>-0.10412039049740868</v>
      </c>
      <c r="G280" s="200">
        <f t="shared" si="188"/>
        <v>1.7592609052726305E-2</v>
      </c>
    </row>
    <row r="281" spans="1:7" x14ac:dyDescent="0.2">
      <c r="A281" t="str">
        <f t="shared" si="183"/>
        <v>51 Skilled agricultural and related trades</v>
      </c>
      <c r="B281" s="11">
        <v>0.80707366417484128</v>
      </c>
      <c r="C281" s="11">
        <v>0.25278950110084591</v>
      </c>
      <c r="D281" s="11">
        <f t="shared" si="184"/>
        <v>-0.55428416307399542</v>
      </c>
      <c r="E281" s="11">
        <v>0.18620309945447894</v>
      </c>
      <c r="F281" s="11">
        <f t="shared" si="190"/>
        <v>-0.36808106361951648</v>
      </c>
      <c r="G281" s="200">
        <f t="shared" si="188"/>
        <v>1.3935837238941762E-2</v>
      </c>
    </row>
    <row r="282" spans="1:7" x14ac:dyDescent="0.2">
      <c r="A282" t="str">
        <f t="shared" si="183"/>
        <v>52 Skilled metal, electrical and electronic trades</v>
      </c>
      <c r="B282" s="11">
        <v>0.54652580138412166</v>
      </c>
      <c r="C282" s="11">
        <v>0.17557553775716511</v>
      </c>
      <c r="D282" s="11">
        <f t="shared" si="184"/>
        <v>-0.37095026362695654</v>
      </c>
      <c r="E282" s="11">
        <v>0.10589274732493609</v>
      </c>
      <c r="F282" s="11">
        <f t="shared" si="190"/>
        <v>-0.26505751630202046</v>
      </c>
      <c r="G282" s="200">
        <f t="shared" si="188"/>
        <v>1.1876963143556685E-2</v>
      </c>
    </row>
    <row r="283" spans="1:7" x14ac:dyDescent="0.2">
      <c r="A283" t="str">
        <f t="shared" si="183"/>
        <v>53 Skilled construction and building trades</v>
      </c>
      <c r="B283" s="11">
        <v>0.94398937760513657</v>
      </c>
      <c r="C283" s="11">
        <v>0.19610461559718789</v>
      </c>
      <c r="D283" s="11">
        <f t="shared" si="184"/>
        <v>-0.74788476200794873</v>
      </c>
      <c r="E283" s="11">
        <v>0.15125796924376814</v>
      </c>
      <c r="F283" s="11">
        <f t="shared" ref="F283" si="191">SUM(D283:E283)</f>
        <v>-0.59662679276418062</v>
      </c>
      <c r="G283" s="200">
        <f t="shared" si="188"/>
        <v>9.9572865173238601E-3</v>
      </c>
    </row>
    <row r="284" spans="1:7" x14ac:dyDescent="0.2">
      <c r="A284" t="str">
        <f t="shared" si="183"/>
        <v>54 Textiles, printing and other skilled trades</v>
      </c>
      <c r="B284" s="11">
        <v>0.54331354881728589</v>
      </c>
      <c r="C284" s="11">
        <v>0.16648546924582897</v>
      </c>
      <c r="D284" s="11">
        <f t="shared" si="184"/>
        <v>-0.37682807957145692</v>
      </c>
      <c r="E284" s="11">
        <v>9.3204497700170669E-2</v>
      </c>
      <c r="F284" s="11">
        <f t="shared" ref="F284" si="192">SUM(D284:E284)</f>
        <v>-0.28362358187128622</v>
      </c>
      <c r="G284" s="200">
        <f t="shared" si="188"/>
        <v>1.0610979955651745E-2</v>
      </c>
    </row>
    <row r="285" spans="1:7" x14ac:dyDescent="0.2">
      <c r="A285" t="str">
        <f t="shared" si="183"/>
        <v>61 Caring personal service occupations</v>
      </c>
      <c r="B285" s="11">
        <v>0.22069722080221243</v>
      </c>
      <c r="C285" s="11">
        <v>0.26570784774834416</v>
      </c>
      <c r="D285" s="11">
        <f>C285-B285</f>
        <v>4.5010626946131727E-2</v>
      </c>
      <c r="E285" s="11">
        <v>8.2440176288993777E-2</v>
      </c>
      <c r="F285" s="11">
        <f>SUM(D285:E285)</f>
        <v>0.1274508032351255</v>
      </c>
      <c r="G285" s="200">
        <f t="shared" si="188"/>
        <v>2.1385081504537773E-2</v>
      </c>
    </row>
    <row r="286" spans="1:7" x14ac:dyDescent="0.2">
      <c r="A286" t="str">
        <f t="shared" si="183"/>
        <v>62 Leisure, travel and related personal service occupations</v>
      </c>
      <c r="B286" s="11">
        <v>0.35427358705825712</v>
      </c>
      <c r="C286" s="11">
        <v>0.18717423211854051</v>
      </c>
      <c r="D286" s="11">
        <f t="shared" ref="D286:D292" si="193">C286-B286</f>
        <v>-0.16709935493971662</v>
      </c>
      <c r="E286" s="11">
        <v>8.6246205391693864E-2</v>
      </c>
      <c r="F286" s="11">
        <f t="shared" ref="F286:F287" si="194">SUM(D286:E286)</f>
        <v>-8.0853149548022751E-2</v>
      </c>
      <c r="G286" s="200">
        <f t="shared" si="188"/>
        <v>1.4631738838328134E-2</v>
      </c>
    </row>
    <row r="287" spans="1:7" x14ac:dyDescent="0.2">
      <c r="A287" t="str">
        <f t="shared" si="183"/>
        <v>63 Community and civil enforcement occupations</v>
      </c>
      <c r="B287" s="11">
        <v>2.2684316290080529E-2</v>
      </c>
      <c r="C287" s="11">
        <v>7.8235337944621078E-3</v>
      </c>
      <c r="D287" s="11">
        <f t="shared" si="193"/>
        <v>-1.4860782495618421E-2</v>
      </c>
      <c r="E287" s="11">
        <v>2.8646516687663272E-3</v>
      </c>
      <c r="F287" s="11">
        <f t="shared" si="194"/>
        <v>-1.1996130826852094E-2</v>
      </c>
      <c r="G287" s="200">
        <f t="shared" si="188"/>
        <v>7.9597214426161411E-3</v>
      </c>
    </row>
    <row r="288" spans="1:7" x14ac:dyDescent="0.2">
      <c r="A288" t="str">
        <f t="shared" si="183"/>
        <v>71 Sales occupations</v>
      </c>
      <c r="B288" s="11">
        <v>1.432205308016512</v>
      </c>
      <c r="C288" s="11">
        <v>0.57441828183334231</v>
      </c>
      <c r="D288" s="11">
        <f t="shared" si="193"/>
        <v>-0.85778702618316971</v>
      </c>
      <c r="E288" s="11">
        <v>0.24390906126039466</v>
      </c>
      <c r="F288" s="11">
        <f t="shared" ref="F288:F289" si="195">SUM(D288:E288)</f>
        <v>-0.61387796492277502</v>
      </c>
      <c r="G288" s="200">
        <f t="shared" si="188"/>
        <v>1.0539338954887789E-2</v>
      </c>
    </row>
    <row r="289" spans="1:7" x14ac:dyDescent="0.2">
      <c r="A289" t="str">
        <f t="shared" si="183"/>
        <v>72 Customer service occupations</v>
      </c>
      <c r="B289" s="11">
        <v>0.21362633723493962</v>
      </c>
      <c r="C289" s="11">
        <v>0.31659143895186354</v>
      </c>
      <c r="D289" s="11">
        <f t="shared" si="193"/>
        <v>0.10296510171692391</v>
      </c>
      <c r="E289" s="11">
        <v>0.10070581516016483</v>
      </c>
      <c r="F289" s="11">
        <f t="shared" si="195"/>
        <v>0.20367091687708874</v>
      </c>
      <c r="G289" s="200">
        <f t="shared" si="188"/>
        <v>2.6082468722298691E-2</v>
      </c>
    </row>
    <row r="290" spans="1:7" x14ac:dyDescent="0.2">
      <c r="A290" t="str">
        <f t="shared" si="183"/>
        <v>81 Process, plant and machine operatives</v>
      </c>
      <c r="B290" s="11">
        <v>0.67756486941127514</v>
      </c>
      <c r="C290" s="11">
        <v>0.190311350339607</v>
      </c>
      <c r="D290" s="11">
        <f t="shared" si="193"/>
        <v>-0.48725351907166814</v>
      </c>
      <c r="E290" s="11">
        <v>9.0187375968458147E-2</v>
      </c>
      <c r="F290" s="11">
        <f t="shared" ref="F290:F291" si="196">SUM(D290:E290)</f>
        <v>-0.39706614310320998</v>
      </c>
      <c r="G290" s="200">
        <f t="shared" si="188"/>
        <v>8.3655833969784599E-3</v>
      </c>
    </row>
    <row r="291" spans="1:7" x14ac:dyDescent="0.2">
      <c r="A291" t="str">
        <f t="shared" si="183"/>
        <v>82 Transport and mobile machine drivers and operatives</v>
      </c>
      <c r="B291" s="11">
        <v>1.1187334089156233</v>
      </c>
      <c r="C291" s="11">
        <v>0.58047993943068166</v>
      </c>
      <c r="D291" s="11">
        <f t="shared" si="193"/>
        <v>-0.53825346948494168</v>
      </c>
      <c r="E291" s="11">
        <v>0.34254338066803341</v>
      </c>
      <c r="F291" s="11">
        <f t="shared" si="196"/>
        <v>-0.19571008881690827</v>
      </c>
      <c r="G291" s="200">
        <f t="shared" si="188"/>
        <v>1.7967060398893064E-2</v>
      </c>
    </row>
    <row r="292" spans="1:7" x14ac:dyDescent="0.2">
      <c r="A292" t="str">
        <f t="shared" si="183"/>
        <v>91 Elementary trades and related occupations</v>
      </c>
      <c r="B292" s="11">
        <v>0.76411677661622546</v>
      </c>
      <c r="C292" s="11">
        <v>0.62047978671920889</v>
      </c>
      <c r="D292" s="11">
        <f t="shared" si="193"/>
        <v>-0.14363698989701656</v>
      </c>
      <c r="E292" s="11">
        <v>0.19587925514904589</v>
      </c>
      <c r="F292" s="11">
        <f t="shared" ref="F292" si="197">SUM(D292:E292)</f>
        <v>5.2242265252029324E-2</v>
      </c>
      <c r="G292" s="200">
        <f t="shared" si="188"/>
        <v>1.5330222176860753E-2</v>
      </c>
    </row>
    <row r="293" spans="1:7" x14ac:dyDescent="0.2">
      <c r="A293" t="str">
        <f t="shared" si="183"/>
        <v>92 Elementary administration and service occupations</v>
      </c>
      <c r="B293" s="11">
        <v>2.5010870627905959</v>
      </c>
      <c r="C293" s="11">
        <v>1.7183847848220526</v>
      </c>
      <c r="D293" s="11">
        <f t="shared" ref="D293" si="198">C293-B293</f>
        <v>-0.7827022779685433</v>
      </c>
      <c r="E293" s="11">
        <v>0.55737636494771436</v>
      </c>
      <c r="F293" s="11">
        <f t="shared" ref="F293" si="199">SUM(D293:E293)</f>
        <v>-0.22532591302082894</v>
      </c>
      <c r="G293" s="200">
        <f t="shared" ref="G293:G294" si="200">IF(B293&gt;0,(1+(E293/B293))^(1/($C$6-$B$6))-1,0)</f>
        <v>1.3502829420129592E-2</v>
      </c>
    </row>
    <row r="294" spans="1:7" x14ac:dyDescent="0.2">
      <c r="A294" s="24" t="str">
        <f t="shared" si="183"/>
        <v>All occupations</v>
      </c>
      <c r="B294" s="34">
        <f>SUM(B268:B293)</f>
        <v>13.639110431609318</v>
      </c>
      <c r="C294" s="34">
        <f t="shared" ref="C294:F294" si="201">SUM(C268:C293)</f>
        <v>7.7058614990605818</v>
      </c>
      <c r="D294" s="34">
        <f t="shared" si="201"/>
        <v>-5.9332489325487359</v>
      </c>
      <c r="E294" s="34">
        <f t="shared" si="201"/>
        <v>3.2712476338374055</v>
      </c>
      <c r="F294" s="34">
        <f t="shared" si="201"/>
        <v>-2.6620012987113291</v>
      </c>
      <c r="G294" s="234">
        <f t="shared" si="200"/>
        <v>1.4435527228660039E-2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Dorset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4.3724732953982937E-2</v>
      </c>
      <c r="Q7" s="11">
        <f>'Occ T1'!J16</f>
        <v>19.018726081870085</v>
      </c>
    </row>
    <row r="8" spans="1:17" x14ac:dyDescent="0.2">
      <c r="O8" t="str">
        <f>name!E11</f>
        <v>Process, plant and machine operatives</v>
      </c>
      <c r="P8" s="11">
        <f>'Occ T1'!H15</f>
        <v>2.8569439930044211</v>
      </c>
      <c r="Q8" s="11">
        <f>'Occ T1'!J15</f>
        <v>12.188896262027985</v>
      </c>
    </row>
    <row r="9" spans="1:17" x14ac:dyDescent="0.2">
      <c r="O9" t="str">
        <f>name!E10</f>
        <v>Sales and customer service occupations</v>
      </c>
      <c r="P9" s="11">
        <f>'Occ T1'!H14</f>
        <v>-7.3940232466341627E-2</v>
      </c>
      <c r="Q9" s="11">
        <f>'Occ T1'!J14</f>
        <v>15.831317465899703</v>
      </c>
    </row>
    <row r="10" spans="1:17" x14ac:dyDescent="0.2">
      <c r="O10" t="str">
        <f>name!E9</f>
        <v>Caring, leisure and other service occupations</v>
      </c>
      <c r="P10" s="11">
        <f>'Occ T1'!H13</f>
        <v>7.6807486150144655</v>
      </c>
      <c r="Q10" s="11">
        <f>'Occ T1'!J13</f>
        <v>31.373587967755178</v>
      </c>
    </row>
    <row r="11" spans="1:17" x14ac:dyDescent="0.2">
      <c r="O11" t="str">
        <f>name!E8</f>
        <v>Skilled trades occupations</v>
      </c>
      <c r="P11" s="11">
        <f>'Occ T1'!H12</f>
        <v>1.7188905952907021</v>
      </c>
      <c r="Q11" s="11">
        <f>'Occ T1'!J12</f>
        <v>19.708622949228378</v>
      </c>
    </row>
    <row r="12" spans="1:17" x14ac:dyDescent="0.2">
      <c r="O12" t="str">
        <f>name!E7</f>
        <v>Administrative and secretarial occupations</v>
      </c>
      <c r="P12" s="11">
        <f>'Occ T1'!H11</f>
        <v>-5.3779640848540993</v>
      </c>
      <c r="Q12" s="11">
        <f>'Occ T1'!J11</f>
        <v>13.879472122619738</v>
      </c>
    </row>
    <row r="13" spans="1:17" x14ac:dyDescent="0.2">
      <c r="O13" t="str">
        <f>name!E6</f>
        <v>Associate professional occupations</v>
      </c>
      <c r="P13" s="11">
        <f>'Occ T1'!H10</f>
        <v>4.2403184275587193</v>
      </c>
      <c r="Q13" s="11">
        <f>'Occ T1'!J10</f>
        <v>29.214539171750697</v>
      </c>
    </row>
    <row r="14" spans="1:17" x14ac:dyDescent="0.2">
      <c r="O14" t="str">
        <f>name!E5</f>
        <v>Professional occupations</v>
      </c>
      <c r="P14" s="11">
        <f>'Occ T1'!H9</f>
        <v>20.52565382783844</v>
      </c>
      <c r="Q14" s="11">
        <f>'Occ T1'!J9</f>
        <v>67.801788318679229</v>
      </c>
    </row>
    <row r="15" spans="1:17" x14ac:dyDescent="0.2">
      <c r="O15" t="str">
        <f>name!E4</f>
        <v>Managers, directors and senior officials</v>
      </c>
      <c r="P15" s="11">
        <f>'Occ T1'!H8</f>
        <v>7.3746241256597713</v>
      </c>
      <c r="Q15" s="11">
        <f>'Occ T1'!J8</f>
        <v>33.90767738178333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Dorset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0.97168434387318925</v>
      </c>
      <c r="Q37" s="11">
        <f>'Occ T2'!J8</f>
        <v>15.968297866581514</v>
      </c>
    </row>
    <row r="38" spans="1:17" x14ac:dyDescent="0.2">
      <c r="O38" s="10" t="str">
        <f>name!D5</f>
        <v>12 Other managers and proprietors</v>
      </c>
      <c r="P38" s="11">
        <f>'Occ T2'!H9</f>
        <v>6.4029397817865785</v>
      </c>
      <c r="Q38" s="11">
        <f>'Occ T2'!J9</f>
        <v>17.939379515201811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4.6085898375262779</v>
      </c>
      <c r="Q39" s="11">
        <f>'Occ T2'!J10</f>
        <v>14.163790318713838</v>
      </c>
    </row>
    <row r="40" spans="1:17" x14ac:dyDescent="0.2">
      <c r="O40" s="10" t="str">
        <f>name!D7</f>
        <v>22 Health professionals</v>
      </c>
      <c r="P40" s="11">
        <f>'Occ T2'!H11</f>
        <v>5.2789508678519894</v>
      </c>
      <c r="Q40" s="11">
        <f>'Occ T2'!J11</f>
        <v>17.119378701849708</v>
      </c>
    </row>
    <row r="41" spans="1:17" x14ac:dyDescent="0.2">
      <c r="O41" s="10" t="str">
        <f>name!D8</f>
        <v>23 Teaching and other educational professionals</v>
      </c>
      <c r="P41" s="11">
        <f>'Occ T2'!H12</f>
        <v>3.2450999096124988</v>
      </c>
      <c r="Q41" s="11">
        <f>'Occ T2'!J12</f>
        <v>14.213680106241391</v>
      </c>
    </row>
    <row r="42" spans="1:17" x14ac:dyDescent="0.2">
      <c r="O42" s="10" t="str">
        <f>name!D9</f>
        <v>24 Business, media and public service professionals</v>
      </c>
      <c r="P42" s="11">
        <f>'Occ T2'!H13</f>
        <v>7.3930132128476842</v>
      </c>
      <c r="Q42" s="11">
        <f>'Occ T2'!J13</f>
        <v>22.304939191874304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-0.38459195507661015</v>
      </c>
      <c r="Q43" s="11">
        <f>'Occ T2'!J14</f>
        <v>2.4904725516732031</v>
      </c>
    </row>
    <row r="44" spans="1:17" x14ac:dyDescent="0.2">
      <c r="O44" s="10" t="str">
        <f>name!D11</f>
        <v>32 Health and social care associate professionals</v>
      </c>
      <c r="P44" s="11">
        <f>'Occ T2'!H15</f>
        <v>1.4750211295323297</v>
      </c>
      <c r="Q44" s="11">
        <f>'Occ T2'!J15</f>
        <v>6.6306638857987492</v>
      </c>
    </row>
    <row r="45" spans="1:17" x14ac:dyDescent="0.2">
      <c r="O45" s="10" t="str">
        <f>name!D12</f>
        <v>33 Protective service occupations</v>
      </c>
      <c r="P45" s="11">
        <f>'Occ T2'!H16</f>
        <v>1.0183363767507032</v>
      </c>
      <c r="Q45" s="11">
        <f>'Occ T2'!J16</f>
        <v>2.3208569113195039</v>
      </c>
    </row>
    <row r="46" spans="1:17" x14ac:dyDescent="0.2">
      <c r="O46" s="10" t="str">
        <f>name!D13</f>
        <v>34 Culture, media and sports occupations</v>
      </c>
      <c r="P46" s="11">
        <f>'Occ T2'!H17</f>
        <v>1.8157671732627279</v>
      </c>
      <c r="Q46" s="11">
        <f>'Occ T2'!J17</f>
        <v>6.2751824059265795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0.31578570308955989</v>
      </c>
      <c r="Q47" s="11">
        <f>'Occ T2'!J18</f>
        <v>11.497363417032652</v>
      </c>
    </row>
    <row r="48" spans="1:17" x14ac:dyDescent="0.2">
      <c r="O48" s="10" t="str">
        <f>name!D15</f>
        <v>41 Administrative occupations</v>
      </c>
      <c r="P48" s="11">
        <f>'Occ T2'!H19</f>
        <v>-4.8757914786831975</v>
      </c>
      <c r="Q48" s="11">
        <f>'Occ T2'!J19</f>
        <v>10.450215909095947</v>
      </c>
    </row>
    <row r="49" spans="15:17" x14ac:dyDescent="0.2">
      <c r="O49" s="10" t="str">
        <f>name!D16</f>
        <v>42 Secretarial and related occupations</v>
      </c>
      <c r="P49" s="11">
        <f>'Occ T2'!H20</f>
        <v>-0.50217260617090176</v>
      </c>
      <c r="Q49" s="11">
        <f>'Occ T2'!J20</f>
        <v>3.4292562135237921</v>
      </c>
    </row>
    <row r="50" spans="15:17" x14ac:dyDescent="0.2">
      <c r="O50" s="10" t="str">
        <f>name!D17</f>
        <v>51 Skilled agricultural and related trades</v>
      </c>
      <c r="P50" s="11">
        <f>'Occ T2'!H21</f>
        <v>0.59815787000626131</v>
      </c>
      <c r="Q50" s="11">
        <f>'Occ T2'!J21</f>
        <v>3.8242369709674779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-0.36895198691455811</v>
      </c>
      <c r="Q51" s="11">
        <f>'Occ T2'!J22</f>
        <v>4.9702722871061713</v>
      </c>
    </row>
    <row r="52" spans="15:17" x14ac:dyDescent="0.2">
      <c r="O52" s="10" t="str">
        <f>name!D19</f>
        <v>53 Skilled construction and building trades</v>
      </c>
      <c r="P52" s="11">
        <f>'Occ T2'!H23</f>
        <v>1.7468132525428128</v>
      </c>
      <c r="Q52" s="11">
        <f>'Occ T2'!J23</f>
        <v>7.817030302455632</v>
      </c>
    </row>
    <row r="53" spans="15:17" x14ac:dyDescent="0.2">
      <c r="O53" s="10" t="str">
        <f>name!D20</f>
        <v>54 Textiles, printing and other skilled trades</v>
      </c>
      <c r="P53" s="11">
        <f>'Occ T2'!H24</f>
        <v>-0.25712854034380683</v>
      </c>
      <c r="Q53" s="11">
        <f>'Occ T2'!J24</f>
        <v>3.0970833886991032</v>
      </c>
    </row>
    <row r="54" spans="15:17" x14ac:dyDescent="0.2">
      <c r="O54" s="10" t="str">
        <f>name!D21</f>
        <v>61 Caring personal service occupations</v>
      </c>
      <c r="P54" s="11">
        <f>'Occ T2'!H25</f>
        <v>6.2653652016841903</v>
      </c>
      <c r="Q54" s="11">
        <f>'Occ T2'!J25</f>
        <v>25.117016438125983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1.4929973398303176</v>
      </c>
      <c r="Q55" s="11">
        <f>'Occ T2'!J26</f>
        <v>6.201182941910659</v>
      </c>
    </row>
    <row r="56" spans="15:17" x14ac:dyDescent="0.2">
      <c r="O56" s="10" t="str">
        <f>name!D23</f>
        <v>63 Community and civil enforcement occupations</v>
      </c>
      <c r="P56" s="11">
        <f>'Occ T2'!H27</f>
        <v>-7.7613926500038677E-2</v>
      </c>
      <c r="Q56" s="11">
        <f>'Occ T2'!J27</f>
        <v>5.5388587718538357E-2</v>
      </c>
    </row>
    <row r="57" spans="15:17" x14ac:dyDescent="0.2">
      <c r="O57" s="10" t="str">
        <f>name!D24</f>
        <v>71 Sales occupations</v>
      </c>
      <c r="P57" s="11">
        <f>'Occ T2'!H28</f>
        <v>-3.0976380230132676</v>
      </c>
      <c r="Q57" s="11">
        <f>'Occ T2'!J28</f>
        <v>8.8688897343701409</v>
      </c>
    </row>
    <row r="58" spans="15:17" x14ac:dyDescent="0.2">
      <c r="O58" s="10" t="str">
        <f>name!D25</f>
        <v>72 Customer service occupations</v>
      </c>
      <c r="P58" s="11">
        <f>'Occ T2'!H29</f>
        <v>3.0236977905469269</v>
      </c>
      <c r="Q58" s="11">
        <f>'Occ T2'!J29</f>
        <v>6.9624277315295622</v>
      </c>
    </row>
    <row r="59" spans="15:17" x14ac:dyDescent="0.2">
      <c r="O59" s="10" t="str">
        <f>name!D26</f>
        <v>81 Process, plant and machine operatives</v>
      </c>
      <c r="P59" s="11">
        <f>'Occ T2'!H30</f>
        <v>1.8482973883705682</v>
      </c>
      <c r="Q59" s="11">
        <f>'Occ T2'!J30</f>
        <v>5.6225874753890857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1.0086466046338529</v>
      </c>
      <c r="Q60" s="11">
        <f>'Occ T2'!J31</f>
        <v>6.5663087866388992</v>
      </c>
    </row>
    <row r="61" spans="15:17" x14ac:dyDescent="0.2">
      <c r="O61" s="10" t="str">
        <f>name!D28</f>
        <v>91 Elementary trades and related occupations</v>
      </c>
      <c r="P61" s="11">
        <f>'Occ T2'!H32</f>
        <v>-0.5270796855435993</v>
      </c>
      <c r="Q61" s="11">
        <f>'Occ T2'!J32</f>
        <v>1.3565685501473823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0.57080441849758046</v>
      </c>
      <c r="Q62" s="11">
        <f>'Occ T2'!J33</f>
        <v>17.662157531722702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38.988999999999976</v>
      </c>
      <c r="Q64" s="11">
        <f>'Occ T2'!J35</f>
        <v>242.92462772161437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Dorset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399.69699999999989</v>
      </c>
      <c r="C8" s="305">
        <f>SUM(C9:C17)</f>
        <v>415.38799999999992</v>
      </c>
      <c r="D8" s="305">
        <f>SUM(D9:D17)</f>
        <v>438.68599999999992</v>
      </c>
      <c r="E8" s="304"/>
      <c r="F8" s="305">
        <f>SUM(F9:F17)</f>
        <v>6.4476222159681953</v>
      </c>
      <c r="G8" s="305">
        <f>SUM(G9:G17)</f>
        <v>8.4398418889310101</v>
      </c>
      <c r="H8" s="305">
        <f>SUM(H9:H17)</f>
        <v>12.433209938147854</v>
      </c>
      <c r="I8" s="304"/>
      <c r="J8" s="305">
        <f>SUM(J9:J17)</f>
        <v>45.268698281440734</v>
      </c>
      <c r="K8" s="305">
        <f>SUM(K9:K17)</f>
        <v>58.743550901768387</v>
      </c>
      <c r="L8" s="305">
        <f>SUM(L9:L17)</f>
        <v>86.897506272215736</v>
      </c>
      <c r="M8" s="304"/>
      <c r="N8" s="305">
        <f>SUM(N9:N17)</f>
        <v>78.763706331327455</v>
      </c>
      <c r="O8" s="305">
        <f>SUM(O9:O17)</f>
        <v>87.913110382128565</v>
      </c>
      <c r="P8" s="305">
        <f>SUM(P9:P17)</f>
        <v>99.391763660028502</v>
      </c>
      <c r="Q8" s="306"/>
      <c r="R8" s="305">
        <f>SUM(R9:R17)</f>
        <v>22.08501475614791</v>
      </c>
      <c r="S8" s="305">
        <f>SUM(S9:S17)</f>
        <v>23.017040115073922</v>
      </c>
      <c r="T8" s="305">
        <f>SUM(T9:T17)</f>
        <v>25.302343090143857</v>
      </c>
      <c r="U8" s="306"/>
      <c r="V8" s="305">
        <f>SUM(V9:V17)</f>
        <v>21.80407783046293</v>
      </c>
      <c r="W8" s="305">
        <f>SUM(W9:W17)</f>
        <v>23.930702613234594</v>
      </c>
      <c r="X8" s="305">
        <f>SUM(X9:X17)</f>
        <v>27.152597710085672</v>
      </c>
      <c r="Y8" s="306"/>
      <c r="Z8" s="305">
        <f>SUM(Z9:Z17)</f>
        <v>87.669648909751544</v>
      </c>
      <c r="AA8" s="305">
        <f>SUM(AA9:AA17)</f>
        <v>90.374064132677773</v>
      </c>
      <c r="AB8" s="305">
        <f>SUM(AB9:AB17)</f>
        <v>94.078490654732988</v>
      </c>
      <c r="AC8" s="306"/>
      <c r="AD8" s="305">
        <f>SUM(AD9:AD17)</f>
        <v>75.159084818828774</v>
      </c>
      <c r="AE8" s="305">
        <f>SUM(AE9:AE17)</f>
        <v>68.657786687450582</v>
      </c>
      <c r="AF8" s="305">
        <f>SUM(AF9:AF17)</f>
        <v>54.08151525374231</v>
      </c>
      <c r="AG8" s="306"/>
      <c r="AH8" s="305">
        <f>SUM(AH9:AH17)</f>
        <v>48.860036424463011</v>
      </c>
      <c r="AI8" s="305">
        <f>SUM(AI9:AI17)</f>
        <v>44.100068352899179</v>
      </c>
      <c r="AJ8" s="305">
        <f>SUM(AJ9:AJ17)</f>
        <v>31.642711921842441</v>
      </c>
      <c r="AK8" s="306"/>
      <c r="AL8" s="305">
        <f>SUM(AL9:AL17)</f>
        <v>13.639110431609318</v>
      </c>
      <c r="AM8" s="305">
        <f>SUM(AM9:AM17)</f>
        <v>10.211834925835895</v>
      </c>
      <c r="AN8" s="305">
        <f>SUM(AN9:AN17)</f>
        <v>7.7058614990605809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46.357418901904964</v>
      </c>
      <c r="C9" s="304">
        <f t="shared" ref="B9:D17" si="0">SUM(C21,C33,C51,C63,C75,C93)</f>
        <v>48.086581434183913</v>
      </c>
      <c r="D9" s="304">
        <f t="shared" si="0"/>
        <v>53.732043027564828</v>
      </c>
      <c r="E9" s="304"/>
      <c r="F9" s="304">
        <f t="shared" ref="F9:H17" si="1">SUM(F21,F33,F51,F63,F75,F93)</f>
        <v>0.67775010579001838</v>
      </c>
      <c r="G9" s="304">
        <f t="shared" si="1"/>
        <v>0.93164194005757639</v>
      </c>
      <c r="H9" s="304">
        <f t="shared" si="1"/>
        <v>1.4688111720400638</v>
      </c>
      <c r="I9" s="304"/>
      <c r="J9" s="304">
        <f t="shared" ref="J9:L17" si="2">SUM(J21,J33,J51,J63,J75,J93)</f>
        <v>5.6647348135911413</v>
      </c>
      <c r="K9" s="304">
        <f t="shared" si="2"/>
        <v>7.434193171420211</v>
      </c>
      <c r="L9" s="304">
        <f t="shared" si="2"/>
        <v>11.680879392960716</v>
      </c>
      <c r="M9" s="304"/>
      <c r="N9" s="304">
        <f t="shared" ref="N9:P17" si="3">SUM(N21,N33,N51,N63,N75,N93)</f>
        <v>11.820457127172824</v>
      </c>
      <c r="O9" s="304">
        <f t="shared" si="3"/>
        <v>13.050506342151705</v>
      </c>
      <c r="P9" s="304">
        <f t="shared" si="3"/>
        <v>14.981104574642476</v>
      </c>
      <c r="Q9" s="306"/>
      <c r="R9" s="304">
        <f t="shared" ref="R9:T9" si="4">SUM(R21,R33,R51,R63,R75,R93)</f>
        <v>2.7102515510101588</v>
      </c>
      <c r="S9" s="304">
        <f t="shared" si="4"/>
        <v>2.8652238247738726</v>
      </c>
      <c r="T9" s="304">
        <f t="shared" si="4"/>
        <v>3.2485884524240198</v>
      </c>
      <c r="U9" s="306"/>
      <c r="V9" s="304">
        <f t="shared" ref="V9:X9" si="5">SUM(V21,V33,V51,V63,V75,V93)</f>
        <v>3.3170517057026205</v>
      </c>
      <c r="W9" s="304">
        <f t="shared" si="5"/>
        <v>3.5038972162040389</v>
      </c>
      <c r="X9" s="304">
        <f t="shared" si="5"/>
        <v>3.7890465910404307</v>
      </c>
      <c r="Y9" s="306"/>
      <c r="Z9" s="304">
        <f t="shared" ref="Z9:AB9" si="6">SUM(Z21,Z33,Z51,Z63,Z75,Z93)</f>
        <v>8.8592638343403642</v>
      </c>
      <c r="AA9" s="304">
        <f t="shared" si="6"/>
        <v>8.2808679067246693</v>
      </c>
      <c r="AB9" s="304">
        <f t="shared" si="6"/>
        <v>8.6521343098435928</v>
      </c>
      <c r="AC9" s="306"/>
      <c r="AD9" s="304">
        <f>SUM(AD21,AD33,AD51,AD63,AD75,AD93)</f>
        <v>7.1260230776760745</v>
      </c>
      <c r="AE9" s="304">
        <f t="shared" ref="AE9:AF9" si="7">SUM(AE21,AE33,AE51,AE63,AE75,AE93)</f>
        <v>6.2346605813203819</v>
      </c>
      <c r="AF9" s="304">
        <f t="shared" si="7"/>
        <v>4.8429828366846213</v>
      </c>
      <c r="AG9" s="306"/>
      <c r="AH9" s="304">
        <f t="shared" ref="AH9:AJ9" si="8">SUM(AH21,AH33,AH51,AH63,AH75,AH93)</f>
        <v>5.1432500073001188</v>
      </c>
      <c r="AI9" s="304">
        <f t="shared" si="8"/>
        <v>4.878401217689829</v>
      </c>
      <c r="AJ9" s="304">
        <f t="shared" si="8"/>
        <v>4.2200341896461619</v>
      </c>
      <c r="AK9" s="306"/>
      <c r="AL9" s="304">
        <f t="shared" ref="AL9:AN9" si="9">SUM(AL21,AL33,AL51,AL63,AL75,AL93)</f>
        <v>1.038636679321649</v>
      </c>
      <c r="AM9" s="304">
        <f t="shared" si="9"/>
        <v>0.90718923384162531</v>
      </c>
      <c r="AN9" s="304">
        <f t="shared" si="9"/>
        <v>0.84846150828274092</v>
      </c>
    </row>
    <row r="10" spans="1:40" x14ac:dyDescent="0.2">
      <c r="A10" s="13" t="str">
        <f>name!E5</f>
        <v>Professional occupations</v>
      </c>
      <c r="B10" s="304">
        <f t="shared" si="0"/>
        <v>89.827336446658336</v>
      </c>
      <c r="C10" s="304">
        <f t="shared" si="0"/>
        <v>97.854230147555313</v>
      </c>
      <c r="D10" s="304">
        <f t="shared" si="0"/>
        <v>110.35299027449665</v>
      </c>
      <c r="E10" s="304"/>
      <c r="F10" s="304">
        <f t="shared" si="1"/>
        <v>4.6788659527387093</v>
      </c>
      <c r="G10" s="304">
        <f t="shared" si="1"/>
        <v>6.0385169453651155</v>
      </c>
      <c r="H10" s="304">
        <f t="shared" si="1"/>
        <v>8.5849341704389435</v>
      </c>
      <c r="I10" s="304"/>
      <c r="J10" s="304">
        <f t="shared" si="2"/>
        <v>24.812054909266916</v>
      </c>
      <c r="K10" s="304">
        <f t="shared" si="2"/>
        <v>31.324863893085244</v>
      </c>
      <c r="L10" s="304">
        <f t="shared" si="2"/>
        <v>43.461312745368403</v>
      </c>
      <c r="M10" s="304"/>
      <c r="N10" s="304">
        <f t="shared" si="3"/>
        <v>29.125802674825813</v>
      </c>
      <c r="O10" s="304">
        <f t="shared" si="3"/>
        <v>31.024229774811957</v>
      </c>
      <c r="P10" s="304">
        <f t="shared" si="3"/>
        <v>31.221666909848814</v>
      </c>
      <c r="Q10" s="306"/>
      <c r="R10" s="304">
        <f t="shared" ref="R10:T10" si="10">SUM(R22,R34,R52,R64,R76,R94)</f>
        <v>4.4024368065789101</v>
      </c>
      <c r="S10" s="304">
        <f t="shared" si="10"/>
        <v>3.4340988509906811</v>
      </c>
      <c r="T10" s="304">
        <f t="shared" si="10"/>
        <v>2.6785608971913488</v>
      </c>
      <c r="U10" s="306"/>
      <c r="V10" s="304">
        <f t="shared" ref="V10:X10" si="11">SUM(V22,V34,V52,V64,V76,V94)</f>
        <v>4.2190348633740742</v>
      </c>
      <c r="W10" s="304">
        <f t="shared" si="11"/>
        <v>4.2960329248589826</v>
      </c>
      <c r="X10" s="304">
        <f t="shared" si="11"/>
        <v>4.3177819113837792</v>
      </c>
      <c r="Y10" s="306"/>
      <c r="Z10" s="304">
        <f t="shared" ref="Z10:AB10" si="12">SUM(Z22,Z34,Z52,Z64,Z76,Z94)</f>
        <v>10.65123857496677</v>
      </c>
      <c r="AA10" s="304">
        <f t="shared" si="12"/>
        <v>10.889363950995099</v>
      </c>
      <c r="AB10" s="304">
        <f t="shared" si="12"/>
        <v>11.544523039467739</v>
      </c>
      <c r="AC10" s="306"/>
      <c r="AD10" s="304">
        <f t="shared" ref="AD10:AF10" si="13">SUM(AD22,AD34,AD52,AD64,AD76,AD94)</f>
        <v>6.8998575417541002</v>
      </c>
      <c r="AE10" s="304">
        <f t="shared" si="13"/>
        <v>6.1347915147614529</v>
      </c>
      <c r="AF10" s="304">
        <f t="shared" si="13"/>
        <v>4.761025849466443</v>
      </c>
      <c r="AG10" s="306"/>
      <c r="AH10" s="304">
        <f t="shared" ref="AH10:AJ10" si="14">SUM(AH22,AH34,AH52,AH64,AH76,AH94)</f>
        <v>4.2676990748287871</v>
      </c>
      <c r="AI10" s="304">
        <f t="shared" si="14"/>
        <v>3.9289448345706819</v>
      </c>
      <c r="AJ10" s="304">
        <f t="shared" si="14"/>
        <v>3.0427063621487611</v>
      </c>
      <c r="AK10" s="306"/>
      <c r="AL10" s="304">
        <f t="shared" ref="AL10:AN10" si="15">SUM(AL22,AL34,AL52,AL64,AL76,AL94)</f>
        <v>0.77034604832425901</v>
      </c>
      <c r="AM10" s="304">
        <f t="shared" si="15"/>
        <v>0.78338745811610577</v>
      </c>
      <c r="AN10" s="304">
        <f t="shared" si="15"/>
        <v>0.74047838918242515</v>
      </c>
    </row>
    <row r="11" spans="1:40" x14ac:dyDescent="0.2">
      <c r="A11" s="13" t="str">
        <f>name!E6</f>
        <v>Associate professional occupations</v>
      </c>
      <c r="B11" s="304">
        <f>SUM(B23,B35,B53,B65,B77,B95)</f>
        <v>52.312301680812233</v>
      </c>
      <c r="C11" s="304">
        <f t="shared" si="0"/>
        <v>51.929853641739236</v>
      </c>
      <c r="D11" s="304">
        <f>SUM(D23,D35,D53,D65,D77,D95)</f>
        <v>56.552620108370931</v>
      </c>
      <c r="E11" s="304"/>
      <c r="F11" s="304">
        <f t="shared" si="1"/>
        <v>0.63450297324578475</v>
      </c>
      <c r="G11" s="304">
        <f t="shared" si="1"/>
        <v>0.80369998144848553</v>
      </c>
      <c r="H11" s="304">
        <f t="shared" si="1"/>
        <v>1.2614986259750631</v>
      </c>
      <c r="I11" s="304"/>
      <c r="J11" s="304">
        <f t="shared" si="2"/>
        <v>7.4070578625570835</v>
      </c>
      <c r="K11" s="304">
        <f t="shared" si="2"/>
        <v>9.2783572064528101</v>
      </c>
      <c r="L11" s="304">
        <f t="shared" si="2"/>
        <v>13.969374644235895</v>
      </c>
      <c r="M11" s="304"/>
      <c r="N11" s="304">
        <f t="shared" si="3"/>
        <v>14.52665600499393</v>
      </c>
      <c r="O11" s="304">
        <f t="shared" si="3"/>
        <v>15.345900726173269</v>
      </c>
      <c r="P11" s="304">
        <f t="shared" si="3"/>
        <v>16.8747118197841</v>
      </c>
      <c r="Q11" s="306"/>
      <c r="R11" s="304">
        <f t="shared" ref="R11:T11" si="16">SUM(R23,R35,R53,R65,R77,R95)</f>
        <v>3.9148823247770066</v>
      </c>
      <c r="S11" s="304">
        <f t="shared" si="16"/>
        <v>3.7748850653269859</v>
      </c>
      <c r="T11" s="304">
        <f t="shared" si="16"/>
        <v>3.8481581655876589</v>
      </c>
      <c r="U11" s="306"/>
      <c r="V11" s="304">
        <f t="shared" ref="V11:X11" si="17">SUM(V23,V35,V53,V65,V77,V95)</f>
        <v>3.341449796756859</v>
      </c>
      <c r="W11" s="304">
        <f t="shared" si="17"/>
        <v>3.2371310620641909</v>
      </c>
      <c r="X11" s="304">
        <f t="shared" si="17"/>
        <v>3.3674432583306024</v>
      </c>
      <c r="Y11" s="306"/>
      <c r="Z11" s="304">
        <f t="shared" ref="Z11:AB11" si="18">SUM(Z23,Z35,Z53,Z65,Z77,Z95)</f>
        <v>10.159063703373722</v>
      </c>
      <c r="AA11" s="304">
        <f t="shared" si="18"/>
        <v>9.3897569155961946</v>
      </c>
      <c r="AB11" s="304">
        <f t="shared" si="18"/>
        <v>9.4090561470901584</v>
      </c>
      <c r="AC11" s="306"/>
      <c r="AD11" s="304">
        <f t="shared" ref="AD11:AF11" si="19">SUM(AD23,AD35,AD53,AD65,AD77,AD95)</f>
        <v>7.1560089848995698</v>
      </c>
      <c r="AE11" s="304">
        <f t="shared" si="19"/>
        <v>5.7967706410263062</v>
      </c>
      <c r="AF11" s="304">
        <f t="shared" si="19"/>
        <v>4.2789240495438934</v>
      </c>
      <c r="AG11" s="306"/>
      <c r="AH11" s="304">
        <f t="shared" ref="AH11:AJ11" si="20">SUM(AH23,AH35,AH53,AH65,AH77,AH95)</f>
        <v>4.3770834076619085</v>
      </c>
      <c r="AI11" s="304">
        <f t="shared" si="20"/>
        <v>3.6487148563145473</v>
      </c>
      <c r="AJ11" s="304">
        <f t="shared" si="20"/>
        <v>2.9384822228931684</v>
      </c>
      <c r="AK11" s="306"/>
      <c r="AL11" s="304">
        <f t="shared" ref="AL11:AN11" si="21">SUM(AL23,AL35,AL53,AL65,AL77,AL95)</f>
        <v>0.79559662254636732</v>
      </c>
      <c r="AM11" s="304">
        <f t="shared" si="21"/>
        <v>0.65463718733644882</v>
      </c>
      <c r="AN11" s="304">
        <f t="shared" si="21"/>
        <v>0.60497117493038988</v>
      </c>
    </row>
    <row r="12" spans="1:40" x14ac:dyDescent="0.2">
      <c r="A12" s="13" t="str">
        <f>name!E7</f>
        <v>Administrative and secretarial occupations</v>
      </c>
      <c r="B12" s="304">
        <f t="shared" si="0"/>
        <v>40.929022660705868</v>
      </c>
      <c r="C12" s="304">
        <f t="shared" si="0"/>
        <v>38.421951167932448</v>
      </c>
      <c r="D12" s="304">
        <f t="shared" si="0"/>
        <v>35.551058575851819</v>
      </c>
      <c r="E12" s="304"/>
      <c r="F12" s="304">
        <f t="shared" si="1"/>
        <v>0.19766838675808926</v>
      </c>
      <c r="G12" s="304">
        <f t="shared" si="1"/>
        <v>0.26703590776666913</v>
      </c>
      <c r="H12" s="304">
        <f t="shared" si="1"/>
        <v>0.46002399802850635</v>
      </c>
      <c r="I12" s="304"/>
      <c r="J12" s="304">
        <f t="shared" si="2"/>
        <v>2.6732084021729969</v>
      </c>
      <c r="K12" s="304">
        <f t="shared" si="2"/>
        <v>3.5495098537795262</v>
      </c>
      <c r="L12" s="304">
        <f t="shared" si="2"/>
        <v>5.477988996618973</v>
      </c>
      <c r="M12" s="304"/>
      <c r="N12" s="304">
        <f t="shared" si="3"/>
        <v>7.7725125500056329</v>
      </c>
      <c r="O12" s="304">
        <f t="shared" si="3"/>
        <v>8.8710150008533066</v>
      </c>
      <c r="P12" s="304">
        <f t="shared" si="3"/>
        <v>11.103262386597125</v>
      </c>
      <c r="Q12" s="306"/>
      <c r="R12" s="304">
        <f t="shared" ref="R12:T12" si="22">SUM(R24,R36,R54,R66,R78,R96)</f>
        <v>2.9514478664866211</v>
      </c>
      <c r="S12" s="304">
        <f t="shared" si="22"/>
        <v>3.2461369492268011</v>
      </c>
      <c r="T12" s="304">
        <f t="shared" si="22"/>
        <v>3.6214291527508369</v>
      </c>
      <c r="U12" s="306"/>
      <c r="V12" s="304">
        <f t="shared" ref="V12:X12" si="23">SUM(V24,V36,V54,V66,V78,V96)</f>
        <v>2.7871172797578518</v>
      </c>
      <c r="W12" s="304">
        <f t="shared" si="23"/>
        <v>2.9547293435873057</v>
      </c>
      <c r="X12" s="304">
        <f t="shared" si="23"/>
        <v>3.4741887647875935</v>
      </c>
      <c r="Y12" s="306"/>
      <c r="Z12" s="304">
        <f t="shared" ref="Z12:AA12" si="24">SUM(Z24,Z36,Z54,Z66,Z78,Z96)</f>
        <v>9.1175950437208737</v>
      </c>
      <c r="AA12" s="304">
        <f t="shared" si="24"/>
        <v>8.5476674931125274</v>
      </c>
      <c r="AB12" s="304">
        <f>SUM(AB24,AB36,AB54,AB66,AB78,AB96)</f>
        <v>6.4959563527828479</v>
      </c>
      <c r="AC12" s="306"/>
      <c r="AD12" s="304">
        <f t="shared" ref="AD12:AE12" si="25">SUM(AD24,AD36,AD54,AD66,AD78,AD96)</f>
        <v>8.971869115627598</v>
      </c>
      <c r="AE12" s="304">
        <f t="shared" si="25"/>
        <v>6.7911058599937313</v>
      </c>
      <c r="AF12" s="304">
        <f>SUM(AF24,AF36,AF54,AF66,AF78,AF96)</f>
        <v>3.4183735330033453</v>
      </c>
      <c r="AG12" s="306"/>
      <c r="AH12" s="304">
        <f t="shared" ref="AH12:AI12" si="26">SUM(AH24,AH36,AH54,AH66,AH78,AH96)</f>
        <v>5.5689642138762725</v>
      </c>
      <c r="AI12" s="304">
        <f t="shared" si="26"/>
        <v>3.5363021788613396</v>
      </c>
      <c r="AJ12" s="304">
        <f>SUM(AJ24,AJ36,AJ54,AJ66,AJ78,AJ96)</f>
        <v>1.2402112840766988</v>
      </c>
      <c r="AK12" s="306"/>
      <c r="AL12" s="304">
        <f t="shared" ref="AL12:AM12" si="27">SUM(AL24,AL36,AL54,AL66,AL78,AL96)</f>
        <v>0.88863980229993444</v>
      </c>
      <c r="AM12" s="304">
        <f t="shared" si="27"/>
        <v>0.65844858075124357</v>
      </c>
      <c r="AN12" s="304">
        <f>SUM(AN24,AN36,AN54,AN66,AN78,AN96)</f>
        <v>0.25962410720589529</v>
      </c>
    </row>
    <row r="13" spans="1:40" x14ac:dyDescent="0.2">
      <c r="A13" s="13" t="str">
        <f>name!E8</f>
        <v>Skilled trades occupations</v>
      </c>
      <c r="B13" s="304">
        <f t="shared" si="0"/>
        <v>40.356551152401842</v>
      </c>
      <c r="C13" s="304">
        <f t="shared" si="0"/>
        <v>41.799119926395832</v>
      </c>
      <c r="D13" s="304">
        <f t="shared" si="0"/>
        <v>42.075441747692551</v>
      </c>
      <c r="E13" s="304"/>
      <c r="F13" s="304">
        <f t="shared" si="1"/>
        <v>6.8044670812599267E-2</v>
      </c>
      <c r="G13" s="304">
        <f t="shared" si="1"/>
        <v>0.10032472957588939</v>
      </c>
      <c r="H13" s="304">
        <f t="shared" si="1"/>
        <v>0.16170315205938049</v>
      </c>
      <c r="I13" s="304"/>
      <c r="J13" s="304">
        <f t="shared" si="2"/>
        <v>0.78884397858860655</v>
      </c>
      <c r="K13" s="304">
        <f t="shared" si="2"/>
        <v>1.2645750982910162</v>
      </c>
      <c r="L13" s="304">
        <f t="shared" si="2"/>
        <v>2.1774218344197878</v>
      </c>
      <c r="M13" s="304"/>
      <c r="N13" s="304">
        <f t="shared" si="3"/>
        <v>2.4962635870799321</v>
      </c>
      <c r="O13" s="304">
        <f t="shared" si="3"/>
        <v>3.2632306160733942</v>
      </c>
      <c r="P13" s="304">
        <f t="shared" si="3"/>
        <v>4.1910520335173809</v>
      </c>
      <c r="Q13" s="306"/>
      <c r="R13" s="304">
        <f t="shared" ref="R13:T13" si="28">SUM(R25,R37,R55,R67,R79,R97)</f>
        <v>1.1882826545887164</v>
      </c>
      <c r="S13" s="304">
        <f t="shared" si="28"/>
        <v>1.5170658492535671</v>
      </c>
      <c r="T13" s="304">
        <f t="shared" si="28"/>
        <v>1.9524625423244841</v>
      </c>
      <c r="U13" s="306"/>
      <c r="V13" s="304">
        <f t="shared" ref="V13:X13" si="29">SUM(V25,V37,V55,V67,V79,V97)</f>
        <v>2.2382165230895441</v>
      </c>
      <c r="W13" s="304">
        <f t="shared" si="29"/>
        <v>2.7801937719292731</v>
      </c>
      <c r="X13" s="304">
        <f t="shared" si="29"/>
        <v>3.3693485013597142</v>
      </c>
      <c r="Y13" s="306"/>
      <c r="Z13" s="304">
        <f t="shared" ref="Z13:AB13" si="30">SUM(Z25,Z37,Z55,Z67,Z79,Z97)</f>
        <v>13.693731393844837</v>
      </c>
      <c r="AA13" s="304">
        <f t="shared" si="30"/>
        <v>14.483263347736601</v>
      </c>
      <c r="AB13" s="304">
        <f t="shared" si="30"/>
        <v>14.76282795890463</v>
      </c>
      <c r="AC13" s="306"/>
      <c r="AD13" s="304">
        <f t="shared" ref="AD13:AF13" si="31">SUM(AD25,AD37,AD55,AD67,AD79,AD97)</f>
        <v>10.591785057365602</v>
      </c>
      <c r="AE13" s="304">
        <f t="shared" si="31"/>
        <v>10.108417412149477</v>
      </c>
      <c r="AF13" s="304">
        <f t="shared" si="31"/>
        <v>9.0807706389861345</v>
      </c>
      <c r="AG13" s="306"/>
      <c r="AH13" s="304">
        <f t="shared" ref="AH13:AJ13" si="32">SUM(AH25,AH37,AH55,AH67,AH79,AH97)</f>
        <v>6.4504808950506209</v>
      </c>
      <c r="AI13" s="304">
        <f t="shared" si="32"/>
        <v>6.3694998938903291</v>
      </c>
      <c r="AJ13" s="304">
        <f t="shared" si="32"/>
        <v>5.5888999624200073</v>
      </c>
      <c r="AK13" s="306"/>
      <c r="AL13" s="304">
        <f t="shared" ref="AL13:AN13" si="33">SUM(AL25,AL37,AL55,AL67,AL79,AL97)</f>
        <v>2.8409023919813858</v>
      </c>
      <c r="AM13" s="304">
        <f t="shared" si="33"/>
        <v>1.9125492074962833</v>
      </c>
      <c r="AN13" s="304">
        <f t="shared" si="33"/>
        <v>0.79095512370102794</v>
      </c>
    </row>
    <row r="14" spans="1:40" x14ac:dyDescent="0.2">
      <c r="A14" s="13" t="str">
        <f>name!E9</f>
        <v>Caring, leisure and other service occupations</v>
      </c>
      <c r="B14" s="304">
        <f t="shared" si="0"/>
        <v>38.462592640578038</v>
      </c>
      <c r="C14" s="304">
        <f t="shared" si="0"/>
        <v>41.949701642759784</v>
      </c>
      <c r="D14" s="304">
        <f t="shared" si="0"/>
        <v>46.143341255592524</v>
      </c>
      <c r="E14" s="304"/>
      <c r="F14" s="304">
        <f t="shared" si="1"/>
        <v>4.0777592454987646E-2</v>
      </c>
      <c r="G14" s="304">
        <f t="shared" si="1"/>
        <v>5.913921595358286E-2</v>
      </c>
      <c r="H14" s="304">
        <f t="shared" si="1"/>
        <v>9.8414252451344941E-2</v>
      </c>
      <c r="I14" s="304"/>
      <c r="J14" s="304">
        <f t="shared" si="2"/>
        <v>1.4136164444494181</v>
      </c>
      <c r="K14" s="304">
        <f t="shared" si="2"/>
        <v>2.0128282528390073</v>
      </c>
      <c r="L14" s="304">
        <f t="shared" si="2"/>
        <v>3.4040490338121412</v>
      </c>
      <c r="M14" s="304"/>
      <c r="N14" s="304">
        <f t="shared" si="3"/>
        <v>4.4889248536716808</v>
      </c>
      <c r="O14" s="304">
        <f t="shared" si="3"/>
        <v>5.5492973666847485</v>
      </c>
      <c r="P14" s="304">
        <f t="shared" si="3"/>
        <v>6.9302256800943303</v>
      </c>
      <c r="Q14" s="306"/>
      <c r="R14" s="304">
        <f>SUM(R26,R38,R56,R68,R80,R98)</f>
        <v>3.5070422309037035</v>
      </c>
      <c r="S14" s="304">
        <f t="shared" ref="S14:T14" si="34">SUM(S26,S38,S56,S68,S80,S98)</f>
        <v>3.9098039416694981</v>
      </c>
      <c r="T14" s="304">
        <f t="shared" si="34"/>
        <v>4.3547833627090178</v>
      </c>
      <c r="U14" s="306"/>
      <c r="V14" s="304">
        <f t="shared" ref="V14:X14" si="35">SUM(V26,V38,V56,V68,V80,V98)</f>
        <v>2.4863340796992359</v>
      </c>
      <c r="W14" s="304">
        <f t="shared" si="35"/>
        <v>2.9018000213312707</v>
      </c>
      <c r="X14" s="304">
        <f t="shared" si="35"/>
        <v>3.5102427639011524</v>
      </c>
      <c r="Y14" s="306"/>
      <c r="Z14" s="304">
        <f t="shared" ref="Z14:AB14" si="36">SUM(Z26,Z38,Z56,Z68,Z80,Z98)</f>
        <v>13.661447231971628</v>
      </c>
      <c r="AA14" s="304">
        <f t="shared" si="36"/>
        <v>15.448632488048322</v>
      </c>
      <c r="AB14" s="304">
        <f t="shared" si="36"/>
        <v>17.967277475375663</v>
      </c>
      <c r="AC14" s="306"/>
      <c r="AD14" s="304">
        <f t="shared" ref="AD14:AF14" si="37">SUM(AD26,AD38,AD56,AD68,AD80,AD98)</f>
        <v>9.4268267810992956</v>
      </c>
      <c r="AE14" s="304">
        <f t="shared" si="37"/>
        <v>8.9534177296399164</v>
      </c>
      <c r="AF14" s="304">
        <f t="shared" si="37"/>
        <v>6.8094252301591762</v>
      </c>
      <c r="AG14" s="306"/>
      <c r="AH14" s="304">
        <f t="shared" ref="AH14:AJ14" si="38">SUM(AH26,AH38,AH56,AH68,AH80,AH98)</f>
        <v>2.8399683021775406</v>
      </c>
      <c r="AI14" s="304">
        <f t="shared" si="38"/>
        <v>2.6152535681384546</v>
      </c>
      <c r="AJ14" s="304">
        <f t="shared" si="38"/>
        <v>2.6082178434283523</v>
      </c>
      <c r="AK14" s="306"/>
      <c r="AL14" s="304">
        <f t="shared" ref="AL14:AN14" si="39">SUM(AL26,AL38,AL56,AL68,AL80,AL98)</f>
        <v>0.59765512415055033</v>
      </c>
      <c r="AM14" s="304">
        <f t="shared" si="39"/>
        <v>0.49952905845498474</v>
      </c>
      <c r="AN14" s="304">
        <f t="shared" si="39"/>
        <v>0.46070561366134655</v>
      </c>
    </row>
    <row r="15" spans="1:40" x14ac:dyDescent="0.2">
      <c r="A15" s="13" t="str">
        <f>name!E10</f>
        <v>Sales and customer service occupations</v>
      </c>
      <c r="B15" s="304">
        <f t="shared" si="0"/>
        <v>34.085897901684653</v>
      </c>
      <c r="C15" s="304">
        <f t="shared" si="0"/>
        <v>34.263179913979322</v>
      </c>
      <c r="D15" s="304">
        <f t="shared" si="0"/>
        <v>34.011957669218312</v>
      </c>
      <c r="E15" s="304"/>
      <c r="F15" s="304">
        <f t="shared" si="1"/>
        <v>8.6504690782643848E-2</v>
      </c>
      <c r="G15" s="304">
        <f t="shared" si="1"/>
        <v>0.12760547543043768</v>
      </c>
      <c r="H15" s="304">
        <f t="shared" si="1"/>
        <v>0.19855180303165657</v>
      </c>
      <c r="I15" s="304"/>
      <c r="J15" s="304">
        <f t="shared" si="2"/>
        <v>1.2126485557522129</v>
      </c>
      <c r="K15" s="304">
        <f t="shared" si="2"/>
        <v>1.7478924728427447</v>
      </c>
      <c r="L15" s="304">
        <f t="shared" si="2"/>
        <v>2.9832559774459551</v>
      </c>
      <c r="M15" s="304"/>
      <c r="N15" s="304">
        <f t="shared" si="3"/>
        <v>4.5680989436033306</v>
      </c>
      <c r="O15" s="304">
        <f t="shared" si="3"/>
        <v>5.527687507960386</v>
      </c>
      <c r="P15" s="304">
        <f t="shared" si="3"/>
        <v>7.0435167300825938</v>
      </c>
      <c r="Q15" s="306"/>
      <c r="R15" s="304">
        <f t="shared" ref="R15:T15" si="40">SUM(R27,R39,R57,R69,R81,R99)</f>
        <v>1.5396487753394661</v>
      </c>
      <c r="S15" s="304">
        <f t="shared" si="40"/>
        <v>1.7950099473563934</v>
      </c>
      <c r="T15" s="304">
        <f t="shared" si="40"/>
        <v>2.2654957699380254</v>
      </c>
      <c r="U15" s="306"/>
      <c r="V15" s="304">
        <f t="shared" ref="V15:X15" si="41">SUM(V27,V39,V57,V69,V81,V99)</f>
        <v>1.3063696369690185</v>
      </c>
      <c r="W15" s="304">
        <f t="shared" si="41"/>
        <v>1.5005533986653545</v>
      </c>
      <c r="X15" s="304">
        <f t="shared" si="41"/>
        <v>1.7572535631548321</v>
      </c>
      <c r="Y15" s="306"/>
      <c r="Z15" s="304">
        <f t="shared" ref="Z15:AB15" si="42">SUM(Z27,Z39,Z57,Z69,Z81,Z99)</f>
        <v>9.4064678868013285</v>
      </c>
      <c r="AA15" s="304">
        <f t="shared" si="42"/>
        <v>9.7401832679810454</v>
      </c>
      <c r="AB15" s="304">
        <f t="shared" si="42"/>
        <v>10.645922340911401</v>
      </c>
      <c r="AC15" s="306"/>
      <c r="AD15" s="304">
        <f t="shared" ref="AD15:AF15" si="43">SUM(AD27,AD39,AD57,AD69,AD81,AD99)</f>
        <v>8.501663690926728</v>
      </c>
      <c r="AE15" s="304">
        <f t="shared" si="43"/>
        <v>7.7607020397749062</v>
      </c>
      <c r="AF15" s="304">
        <f t="shared" si="43"/>
        <v>6.1306817131384941</v>
      </c>
      <c r="AG15" s="306"/>
      <c r="AH15" s="304">
        <f t="shared" ref="AH15:AJ15" si="44">SUM(AH27,AH39,AH57,AH69,AH81,AH99)</f>
        <v>5.818664076258476</v>
      </c>
      <c r="AI15" s="304">
        <f t="shared" si="44"/>
        <v>4.9275040132929293</v>
      </c>
      <c r="AJ15" s="304">
        <f t="shared" si="44"/>
        <v>2.0962700507301482</v>
      </c>
      <c r="AK15" s="306"/>
      <c r="AL15" s="304">
        <f t="shared" ref="AL15:AN15" si="45">SUM(AL27,AL39,AL57,AL69,AL81,AL99)</f>
        <v>1.6458316452514514</v>
      </c>
      <c r="AM15" s="304">
        <f t="shared" si="45"/>
        <v>1.1360417906751239</v>
      </c>
      <c r="AN15" s="304">
        <f t="shared" si="45"/>
        <v>0.89100972078520557</v>
      </c>
    </row>
    <row r="16" spans="1:40" x14ac:dyDescent="0.2">
      <c r="A16" s="13" t="str">
        <f>name!E11</f>
        <v>Process, plant and machine operatives</v>
      </c>
      <c r="B16" s="304">
        <f t="shared" si="0"/>
        <v>17.908715684848094</v>
      </c>
      <c r="C16" s="304">
        <f t="shared" si="0"/>
        <v>20.336193713016264</v>
      </c>
      <c r="D16" s="304">
        <f t="shared" si="0"/>
        <v>20.765659677852511</v>
      </c>
      <c r="E16" s="304"/>
      <c r="F16" s="304">
        <f t="shared" si="1"/>
        <v>3.995897485153789E-2</v>
      </c>
      <c r="G16" s="304">
        <f t="shared" si="1"/>
        <v>7.3707811089464573E-2</v>
      </c>
      <c r="H16" s="304">
        <f t="shared" si="1"/>
        <v>0.14221569271464671</v>
      </c>
      <c r="I16" s="304"/>
      <c r="J16" s="304">
        <f t="shared" si="2"/>
        <v>0.3269918113257767</v>
      </c>
      <c r="K16" s="304">
        <f t="shared" si="2"/>
        <v>0.55453748862691976</v>
      </c>
      <c r="L16" s="304">
        <f t="shared" si="2"/>
        <v>0.97459049398418918</v>
      </c>
      <c r="M16" s="304"/>
      <c r="N16" s="304">
        <f t="shared" si="3"/>
        <v>0.84275077928842534</v>
      </c>
      <c r="O16" s="304">
        <f t="shared" si="3"/>
        <v>1.2310006426622033</v>
      </c>
      <c r="P16" s="304">
        <f t="shared" si="3"/>
        <v>1.8803591664817074</v>
      </c>
      <c r="Q16" s="306"/>
      <c r="R16" s="304">
        <f t="shared" ref="R16:T16" si="46">SUM(R28,R40,R58,R70,R82,R100)</f>
        <v>0.37778202532716276</v>
      </c>
      <c r="S16" s="304">
        <f t="shared" si="46"/>
        <v>0.56420322194683348</v>
      </c>
      <c r="T16" s="304">
        <f t="shared" si="46"/>
        <v>0.8459508208457549</v>
      </c>
      <c r="U16" s="306"/>
      <c r="V16" s="304">
        <f t="shared" ref="V16:X16" si="47">SUM(V28,V40,V58,V70,V82,V100)</f>
        <v>0.64698992155513713</v>
      </c>
      <c r="W16" s="304">
        <f t="shared" si="47"/>
        <v>0.94738393941692545</v>
      </c>
      <c r="X16" s="304">
        <f t="shared" si="47"/>
        <v>1.2605020937158629</v>
      </c>
      <c r="Y16" s="306"/>
      <c r="Z16" s="304">
        <f t="shared" ref="Z16:AB16" si="48">SUM(Z28,Z40,Z58,Z70,Z82,Z100)</f>
        <v>4.2816414562690683</v>
      </c>
      <c r="AA16" s="304">
        <f t="shared" si="48"/>
        <v>5.4652835485074185</v>
      </c>
      <c r="AB16" s="304">
        <f t="shared" si="48"/>
        <v>6.4699538337071738</v>
      </c>
      <c r="AC16" s="306"/>
      <c r="AD16" s="304">
        <f t="shared" ref="AD16:AF16" si="49">SUM(AD28,AD40,AD58,AD70,AD82,AD100)</f>
        <v>5.3547812550751015</v>
      </c>
      <c r="AE16" s="304">
        <f t="shared" si="49"/>
        <v>5.9694120034204117</v>
      </c>
      <c r="AF16" s="304">
        <f t="shared" si="49"/>
        <v>5.7446186066212421</v>
      </c>
      <c r="AG16" s="306"/>
      <c r="AH16" s="304">
        <f t="shared" ref="AH16:AJ16" si="50">SUM(AH28,AH40,AH58,AH70,AH82,AH100)</f>
        <v>4.2415211828289836</v>
      </c>
      <c r="AI16" s="304">
        <f t="shared" si="50"/>
        <v>4.3024858052336823</v>
      </c>
      <c r="AJ16" s="304">
        <f t="shared" si="50"/>
        <v>2.6766776800116463</v>
      </c>
      <c r="AK16" s="306"/>
      <c r="AL16" s="304">
        <f t="shared" ref="AL16:AN16" si="51">SUM(AL28,AL40,AL58,AL70,AL82,AL100)</f>
        <v>1.7962982783268979</v>
      </c>
      <c r="AM16" s="304">
        <f t="shared" si="51"/>
        <v>1.2281792521124064</v>
      </c>
      <c r="AN16" s="304">
        <f t="shared" si="51"/>
        <v>0.77079128977028855</v>
      </c>
    </row>
    <row r="17" spans="1:40" x14ac:dyDescent="0.2">
      <c r="A17" s="13" t="str">
        <f>name!E12</f>
        <v>Elementary occupations</v>
      </c>
      <c r="B17" s="304">
        <f t="shared" si="0"/>
        <v>39.457162930405836</v>
      </c>
      <c r="C17" s="304">
        <f t="shared" si="0"/>
        <v>40.747188412437779</v>
      </c>
      <c r="D17" s="304">
        <f t="shared" si="0"/>
        <v>39.500887663359819</v>
      </c>
      <c r="E17" s="304"/>
      <c r="F17" s="304">
        <f t="shared" si="1"/>
        <v>2.3548868533825616E-2</v>
      </c>
      <c r="G17" s="304">
        <f t="shared" si="1"/>
        <v>3.8169882243789921E-2</v>
      </c>
      <c r="H17" s="304">
        <f t="shared" si="1"/>
        <v>5.7057071408246951E-2</v>
      </c>
      <c r="I17" s="304"/>
      <c r="J17" s="304">
        <f t="shared" si="2"/>
        <v>0.96954150373658798</v>
      </c>
      <c r="K17" s="304">
        <f t="shared" si="2"/>
        <v>1.5767934644309101</v>
      </c>
      <c r="L17" s="304">
        <f t="shared" si="2"/>
        <v>2.7686331533696698</v>
      </c>
      <c r="M17" s="304"/>
      <c r="N17" s="304">
        <f t="shared" si="3"/>
        <v>3.1222398106858837</v>
      </c>
      <c r="O17" s="304">
        <f t="shared" si="3"/>
        <v>4.0502424047575829</v>
      </c>
      <c r="P17" s="304">
        <f t="shared" si="3"/>
        <v>5.16586435897998</v>
      </c>
      <c r="Q17" s="306"/>
      <c r="R17" s="304">
        <f t="shared" ref="R17:T17" si="52">SUM(R29,R41,R59,R71,R83,R101)</f>
        <v>1.4932405211361628</v>
      </c>
      <c r="S17" s="304">
        <f t="shared" si="52"/>
        <v>1.9106124645292875</v>
      </c>
      <c r="T17" s="304">
        <f t="shared" si="52"/>
        <v>2.4869139263727118</v>
      </c>
      <c r="U17" s="306"/>
      <c r="V17" s="304">
        <f t="shared" ref="V17:X17" si="53">SUM(V29,V41,V59,V71,V83,V101)</f>
        <v>1.4615140235585877</v>
      </c>
      <c r="W17" s="304">
        <f t="shared" si="53"/>
        <v>1.8089809351772488</v>
      </c>
      <c r="X17" s="304">
        <f t="shared" si="53"/>
        <v>2.3067902624116994</v>
      </c>
      <c r="Y17" s="306"/>
      <c r="Z17" s="304">
        <f t="shared" ref="Z17:AB17" si="54">SUM(Z29,Z41,Z59,Z71,Z83,Z101)</f>
        <v>7.8391997844629593</v>
      </c>
      <c r="AA17" s="304">
        <f t="shared" si="54"/>
        <v>8.1290452139758944</v>
      </c>
      <c r="AB17" s="304">
        <f t="shared" si="54"/>
        <v>8.1308391966497933</v>
      </c>
      <c r="AC17" s="306"/>
      <c r="AD17" s="304">
        <f t="shared" ref="AD17:AF17" si="55">SUM(AD29,AD41,AD59,AD71,AD83,AD101)</f>
        <v>11.130269314404703</v>
      </c>
      <c r="AE17" s="304">
        <f t="shared" si="55"/>
        <v>10.908508905364</v>
      </c>
      <c r="AF17" s="304">
        <f t="shared" si="55"/>
        <v>9.0147127961389586</v>
      </c>
      <c r="AG17" s="306"/>
      <c r="AH17" s="304">
        <f t="shared" ref="AH17:AJ17" si="56">SUM(AH29,AH41,AH59,AH71,AH83,AH101)</f>
        <v>10.152405264480301</v>
      </c>
      <c r="AI17" s="304">
        <f t="shared" si="56"/>
        <v>9.8929619849073855</v>
      </c>
      <c r="AJ17" s="304">
        <f t="shared" si="56"/>
        <v>7.2312123264874986</v>
      </c>
      <c r="AK17" s="306"/>
      <c r="AL17" s="304">
        <f t="shared" ref="AL17:AN17" si="57">SUM(AL29,AL41,AL59,AL71,AL83,AL101)</f>
        <v>3.2652038394068224</v>
      </c>
      <c r="AM17" s="304">
        <f t="shared" si="57"/>
        <v>2.4318731570516734</v>
      </c>
      <c r="AN17" s="304">
        <f t="shared" si="57"/>
        <v>2.3388645715412606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11.390000000000017</v>
      </c>
      <c r="C20" s="305">
        <f>SUM(C21:C29)</f>
        <v>11.680000000000005</v>
      </c>
      <c r="D20" s="305">
        <f>SUM(D21:D29)</f>
        <v>12.021999999999993</v>
      </c>
      <c r="E20" s="304"/>
      <c r="F20" s="305">
        <f>SUM(F21:F29)</f>
        <v>0.10965133077792559</v>
      </c>
      <c r="G20" s="305">
        <f>SUM(G21:G29)</f>
        <v>0.14839137859647192</v>
      </c>
      <c r="H20" s="305">
        <f>SUM(H21:H29)</f>
        <v>0.22304189767068358</v>
      </c>
      <c r="I20" s="304"/>
      <c r="J20" s="305">
        <f>SUM(J21:J29)</f>
        <v>0.59969422927831428</v>
      </c>
      <c r="K20" s="305">
        <f>SUM(K21:K29)</f>
        <v>0.79207040558087838</v>
      </c>
      <c r="L20" s="305">
        <f>SUM(L21:L29)</f>
        <v>1.1530469551023765</v>
      </c>
      <c r="M20" s="304"/>
      <c r="N20" s="305">
        <f>SUM(N21:N29)</f>
        <v>1.6652349416942929</v>
      </c>
      <c r="O20" s="305">
        <f>SUM(O21:O29)</f>
        <v>1.9234773112844201</v>
      </c>
      <c r="P20" s="305">
        <f>SUM(P21:P29)</f>
        <v>2.3059016630547191</v>
      </c>
      <c r="Q20" s="306"/>
      <c r="R20" s="305">
        <f>SUM(R21:R29)</f>
        <v>0.48881224326116002</v>
      </c>
      <c r="S20" s="305">
        <f>SUM(S21:S29)</f>
        <v>0.57076923186757256</v>
      </c>
      <c r="T20" s="305">
        <f>SUM(T21:T29)</f>
        <v>0.69223767034567107</v>
      </c>
      <c r="U20" s="306"/>
      <c r="V20" s="305">
        <f>SUM(V21:V29)</f>
        <v>1.0114223317447886</v>
      </c>
      <c r="W20" s="305">
        <f>SUM(W21:W29)</f>
        <v>1.1704468261702812</v>
      </c>
      <c r="X20" s="305">
        <f>SUM(X21:X29)</f>
        <v>1.3978515383902612</v>
      </c>
      <c r="Y20" s="306"/>
      <c r="Z20" s="305">
        <f>SUM(Z21:Z29)</f>
        <v>2.3677790317747398</v>
      </c>
      <c r="AA20" s="305">
        <f>SUM(AA21:AA29)</f>
        <v>2.4659870011401575</v>
      </c>
      <c r="AB20" s="305">
        <f>SUM(AB21:AB29)</f>
        <v>2.5850545971280532</v>
      </c>
      <c r="AC20" s="306"/>
      <c r="AD20" s="305">
        <f>SUM(AD21:AD29)</f>
        <v>2.329687200498689</v>
      </c>
      <c r="AE20" s="305">
        <f>SUM(AE21:AE29)</f>
        <v>2.1732090969258868</v>
      </c>
      <c r="AF20" s="305">
        <f>SUM(AF21:AF29)</f>
        <v>1.8589970945510335</v>
      </c>
      <c r="AG20" s="306"/>
      <c r="AH20" s="305">
        <f>SUM(AH21:AH29)</f>
        <v>1.6174402178525629</v>
      </c>
      <c r="AI20" s="305">
        <f>SUM(AI21:AI29)</f>
        <v>1.4082422015139859</v>
      </c>
      <c r="AJ20" s="305">
        <f>SUM(AJ21:AJ29)</f>
        <v>1.1431918880442939</v>
      </c>
      <c r="AK20" s="306"/>
      <c r="AL20" s="305">
        <f>SUM(AL21:AL29)</f>
        <v>1.2002784731175444</v>
      </c>
      <c r="AM20" s="305">
        <f>SUM(AM21:AM29)</f>
        <v>1.0274065469203499</v>
      </c>
      <c r="AN20" s="305">
        <f>SUM(AN21:AN29)</f>
        <v>0.66267669571290377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0.88041634331706264</v>
      </c>
      <c r="C21" s="304">
        <f t="shared" ref="C21:D21" si="59">SUM(G21,K21,O21,S21,W21,AA21,AE21,AI21,AM21)</f>
        <v>0.97550197394363003</v>
      </c>
      <c r="D21" s="304">
        <f t="shared" si="59"/>
        <v>1.0800097307068222</v>
      </c>
      <c r="E21" s="304"/>
      <c r="F21" s="304">
        <v>3.0187370334958483E-2</v>
      </c>
      <c r="G21" s="304">
        <v>4.3316454214977873E-2</v>
      </c>
      <c r="H21" s="304">
        <v>6.1511671538423532E-2</v>
      </c>
      <c r="I21" s="304"/>
      <c r="J21" s="304">
        <v>0.11371674136837255</v>
      </c>
      <c r="K21" s="304">
        <v>0.14540159599210781</v>
      </c>
      <c r="L21" s="304">
        <v>0.19575523638274575</v>
      </c>
      <c r="M21" s="304"/>
      <c r="N21" s="304">
        <v>0.16028278054095629</v>
      </c>
      <c r="O21" s="304">
        <v>0.1778869569999513</v>
      </c>
      <c r="P21" s="304">
        <v>0.20415831462124645</v>
      </c>
      <c r="Q21" s="306"/>
      <c r="R21" s="304">
        <v>5.0168116731296744E-2</v>
      </c>
      <c r="S21" s="304">
        <v>6.119357224982927E-2</v>
      </c>
      <c r="T21" s="304">
        <v>6.9219376967745494E-2</v>
      </c>
      <c r="U21" s="306"/>
      <c r="V21" s="304">
        <v>4.9519776145270901E-2</v>
      </c>
      <c r="W21" s="304">
        <v>4.9552520865301486E-2</v>
      </c>
      <c r="X21" s="304">
        <v>5.0179364116068902E-2</v>
      </c>
      <c r="Y21" s="306"/>
      <c r="Z21" s="304">
        <v>0.20008124459818535</v>
      </c>
      <c r="AA21" s="304">
        <v>0.24500607596650492</v>
      </c>
      <c r="AB21" s="304">
        <v>0.3109358703319533</v>
      </c>
      <c r="AC21" s="306"/>
      <c r="AD21" s="304">
        <v>0.13511981430387526</v>
      </c>
      <c r="AE21" s="304">
        <v>0.12846440016229982</v>
      </c>
      <c r="AF21" s="304">
        <v>9.0307975991774189E-2</v>
      </c>
      <c r="AG21" s="306"/>
      <c r="AH21" s="304">
        <v>8.8760169524840282E-2</v>
      </c>
      <c r="AI21" s="304">
        <v>8.0464765356485793E-2</v>
      </c>
      <c r="AJ21" s="304">
        <v>5.2379413595030233E-2</v>
      </c>
      <c r="AK21" s="306"/>
      <c r="AL21" s="304">
        <v>5.2580329769306787E-2</v>
      </c>
      <c r="AM21" s="304">
        <v>4.4215632136171683E-2</v>
      </c>
      <c r="AN21" s="304">
        <v>4.5562507161834465E-2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1.0508902445323913</v>
      </c>
      <c r="C22" s="304">
        <f t="shared" ref="C22:C29" si="61">SUM(G22,K22,O22,S22,W22,AA22,AE22,AI22,AM22)</f>
        <v>1.1450285996875218</v>
      </c>
      <c r="D22" s="304">
        <f t="shared" ref="D22:D29" si="62">SUM(H22,L22,P22,T22,X22,AB22,AF22,AJ22,AN22)</f>
        <v>1.2687314076723861</v>
      </c>
      <c r="E22" s="304"/>
      <c r="F22" s="304">
        <v>3.4843227714728482E-2</v>
      </c>
      <c r="G22" s="304">
        <v>4.7532156808371258E-2</v>
      </c>
      <c r="H22" s="304">
        <v>7.2156927722815248E-2</v>
      </c>
      <c r="I22" s="304"/>
      <c r="J22" s="304">
        <v>0.19547193405197383</v>
      </c>
      <c r="K22" s="304">
        <v>0.25880185228659519</v>
      </c>
      <c r="L22" s="304">
        <v>0.36942718025190602</v>
      </c>
      <c r="M22" s="304"/>
      <c r="N22" s="304">
        <v>0.29569865039824755</v>
      </c>
      <c r="O22" s="304">
        <v>0.29982965589345956</v>
      </c>
      <c r="P22" s="304">
        <v>0.28078111521994087</v>
      </c>
      <c r="Q22" s="306"/>
      <c r="R22" s="304">
        <v>3.8681135108681555E-2</v>
      </c>
      <c r="S22" s="304">
        <v>4.2715165973332025E-2</v>
      </c>
      <c r="T22" s="304">
        <v>4.2758901809570329E-2</v>
      </c>
      <c r="U22" s="306"/>
      <c r="V22" s="304">
        <v>0.12500464485961185</v>
      </c>
      <c r="W22" s="304">
        <v>0.13859860843134991</v>
      </c>
      <c r="X22" s="304">
        <v>0.15669990194048347</v>
      </c>
      <c r="Y22" s="306"/>
      <c r="Z22" s="304">
        <v>0.1020311267505314</v>
      </c>
      <c r="AA22" s="304">
        <v>9.2949789791579404E-2</v>
      </c>
      <c r="AB22" s="304">
        <v>7.8789718240765749E-2</v>
      </c>
      <c r="AC22" s="306"/>
      <c r="AD22" s="304">
        <v>0.1278798066219525</v>
      </c>
      <c r="AE22" s="304">
        <v>0.12949435859285702</v>
      </c>
      <c r="AF22" s="304">
        <v>0.13223310206125891</v>
      </c>
      <c r="AG22" s="306"/>
      <c r="AH22" s="304">
        <v>9.2562173039888965E-2</v>
      </c>
      <c r="AI22" s="304">
        <v>9.6409264434317091E-2</v>
      </c>
      <c r="AJ22" s="304">
        <v>9.4135241241407888E-2</v>
      </c>
      <c r="AK22" s="306"/>
      <c r="AL22" s="304">
        <v>3.8717545986775313E-2</v>
      </c>
      <c r="AM22" s="304">
        <v>3.869774747566055E-2</v>
      </c>
      <c r="AN22" s="304">
        <v>4.1749319184237799E-2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0.7859522585503772</v>
      </c>
      <c r="C23" s="304">
        <f t="shared" si="61"/>
        <v>0.72501224249680263</v>
      </c>
      <c r="D23" s="304">
        <f t="shared" si="62"/>
        <v>0.76879483642979063</v>
      </c>
      <c r="E23" s="304"/>
      <c r="F23" s="304">
        <v>2.0248467784449817E-2</v>
      </c>
      <c r="G23" s="304">
        <v>2.3089610820027386E-2</v>
      </c>
      <c r="H23" s="304">
        <v>3.2894954532615255E-2</v>
      </c>
      <c r="I23" s="304"/>
      <c r="J23" s="304">
        <v>8.2536133413478721E-2</v>
      </c>
      <c r="K23" s="304">
        <v>9.3395180745523207E-2</v>
      </c>
      <c r="L23" s="304">
        <v>0.12705705264383307</v>
      </c>
      <c r="M23" s="304"/>
      <c r="N23" s="304">
        <v>0.17561465724011718</v>
      </c>
      <c r="O23" s="304">
        <v>0.16342895837621729</v>
      </c>
      <c r="P23" s="304">
        <v>0.16562665632686832</v>
      </c>
      <c r="Q23" s="306"/>
      <c r="R23" s="304">
        <v>2.9738077900167206E-2</v>
      </c>
      <c r="S23" s="304">
        <v>2.8553395196063792E-2</v>
      </c>
      <c r="T23" s="304">
        <v>3.1647847627981861E-2</v>
      </c>
      <c r="U23" s="306"/>
      <c r="V23" s="304">
        <v>0.10608679171541706</v>
      </c>
      <c r="W23" s="304">
        <v>0.10945677915544676</v>
      </c>
      <c r="X23" s="304">
        <v>0.12879888028353401</v>
      </c>
      <c r="Y23" s="306"/>
      <c r="Z23" s="304">
        <v>0.15707548915671654</v>
      </c>
      <c r="AA23" s="304">
        <v>0.12809482661022625</v>
      </c>
      <c r="AB23" s="304">
        <v>0.11241839369505338</v>
      </c>
      <c r="AC23" s="306"/>
      <c r="AD23" s="304">
        <v>9.2704863870823245E-2</v>
      </c>
      <c r="AE23" s="304">
        <v>6.4438965829947847E-2</v>
      </c>
      <c r="AF23" s="304">
        <v>4.4837997827255123E-2</v>
      </c>
      <c r="AG23" s="306"/>
      <c r="AH23" s="304">
        <v>8.5892066133789802E-2</v>
      </c>
      <c r="AI23" s="304">
        <v>7.7025668852213472E-2</v>
      </c>
      <c r="AJ23" s="304">
        <v>7.9608960173693996E-2</v>
      </c>
      <c r="AK23" s="306"/>
      <c r="AL23" s="304">
        <v>3.6055711335417781E-2</v>
      </c>
      <c r="AM23" s="304">
        <v>3.7528856911136554E-2</v>
      </c>
      <c r="AN23" s="304">
        <v>4.5904093318955612E-2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0.72942755550596161</v>
      </c>
      <c r="C24" s="304">
        <f t="shared" si="61"/>
        <v>0.67363103494461651</v>
      </c>
      <c r="D24" s="304">
        <f t="shared" si="62"/>
        <v>0.58326940875236732</v>
      </c>
      <c r="E24" s="304"/>
      <c r="F24" s="304">
        <v>2.3468903717194425E-3</v>
      </c>
      <c r="G24" s="304">
        <v>2.6937437418585752E-3</v>
      </c>
      <c r="H24" s="304">
        <v>7.2479320091732614E-3</v>
      </c>
      <c r="I24" s="304"/>
      <c r="J24" s="304">
        <v>4.2049725406030046E-2</v>
      </c>
      <c r="K24" s="304">
        <v>5.1142147671592163E-2</v>
      </c>
      <c r="L24" s="304">
        <v>7.9898841127953132E-2</v>
      </c>
      <c r="M24" s="304"/>
      <c r="N24" s="304">
        <v>0.11853299496463</v>
      </c>
      <c r="O24" s="304">
        <v>0.12092606302360984</v>
      </c>
      <c r="P24" s="304">
        <v>0.12832142402840924</v>
      </c>
      <c r="Q24" s="306"/>
      <c r="R24" s="304">
        <v>2.4200902455958611E-2</v>
      </c>
      <c r="S24" s="304">
        <v>2.3949729263056357E-2</v>
      </c>
      <c r="T24" s="304">
        <v>1.8136861067115252E-2</v>
      </c>
      <c r="U24" s="306"/>
      <c r="V24" s="304">
        <v>6.5671769043312622E-2</v>
      </c>
      <c r="W24" s="304">
        <v>6.7594523604589216E-2</v>
      </c>
      <c r="X24" s="304">
        <v>6.9838055335812263E-2</v>
      </c>
      <c r="Y24" s="306"/>
      <c r="Z24" s="304">
        <v>0.15132695912202915</v>
      </c>
      <c r="AA24" s="304">
        <v>0.13108473862734341</v>
      </c>
      <c r="AB24" s="304">
        <v>0.11019909023698873</v>
      </c>
      <c r="AC24" s="306"/>
      <c r="AD24" s="304">
        <v>0.17515531873622683</v>
      </c>
      <c r="AE24" s="304">
        <v>0.14348850751449929</v>
      </c>
      <c r="AF24" s="304">
        <v>8.232767005582145E-2</v>
      </c>
      <c r="AG24" s="306"/>
      <c r="AH24" s="304">
        <v>9.2468563178843471E-2</v>
      </c>
      <c r="AI24" s="304">
        <v>7.8286925460575904E-2</v>
      </c>
      <c r="AJ24" s="304">
        <v>5.6962069747469452E-2</v>
      </c>
      <c r="AK24" s="306"/>
      <c r="AL24" s="304">
        <v>5.7674432227211421E-2</v>
      </c>
      <c r="AM24" s="304">
        <v>5.4464656037491774E-2</v>
      </c>
      <c r="AN24" s="304">
        <v>3.0337465143624603E-2</v>
      </c>
    </row>
    <row r="25" spans="1:40" x14ac:dyDescent="0.2">
      <c r="A25" s="13" t="str">
        <f t="shared" si="58"/>
        <v>Skilled trades occupations</v>
      </c>
      <c r="B25" s="304">
        <f t="shared" si="60"/>
        <v>3.9768561189091995</v>
      </c>
      <c r="C25" s="304">
        <f t="shared" si="61"/>
        <v>3.8435285834064445</v>
      </c>
      <c r="D25" s="304">
        <f t="shared" si="62"/>
        <v>3.8133544357838676</v>
      </c>
      <c r="E25" s="304"/>
      <c r="F25" s="304">
        <v>1.6617540301152461E-2</v>
      </c>
      <c r="G25" s="304">
        <v>2.3096058559102208E-2</v>
      </c>
      <c r="H25" s="304">
        <v>3.9560246763299146E-2</v>
      </c>
      <c r="I25" s="304"/>
      <c r="J25" s="304">
        <v>6.8543195883967442E-2</v>
      </c>
      <c r="K25" s="304">
        <v>9.4643817570150876E-2</v>
      </c>
      <c r="L25" s="304">
        <v>0.15900196955437049</v>
      </c>
      <c r="M25" s="304"/>
      <c r="N25" s="304">
        <v>0.5048619669191331</v>
      </c>
      <c r="O25" s="304">
        <v>0.6144289735916405</v>
      </c>
      <c r="P25" s="304">
        <v>0.86600866291275769</v>
      </c>
      <c r="Q25" s="306"/>
      <c r="R25" s="304">
        <v>0.18725651191226894</v>
      </c>
      <c r="S25" s="304">
        <v>0.22499246543201554</v>
      </c>
      <c r="T25" s="304">
        <v>0.30310622817012622</v>
      </c>
      <c r="U25" s="306"/>
      <c r="V25" s="304">
        <v>0.36702530518151072</v>
      </c>
      <c r="W25" s="304">
        <v>0.42742198489783095</v>
      </c>
      <c r="X25" s="304">
        <v>0.55086510871192174</v>
      </c>
      <c r="Y25" s="306"/>
      <c r="Z25" s="304">
        <v>0.74770027096035874</v>
      </c>
      <c r="AA25" s="304">
        <v>0.69875243732228753</v>
      </c>
      <c r="AB25" s="304">
        <v>0.66703379995938861</v>
      </c>
      <c r="AC25" s="306"/>
      <c r="AD25" s="304">
        <v>0.84696621888364165</v>
      </c>
      <c r="AE25" s="304">
        <v>0.7636633235278899</v>
      </c>
      <c r="AF25" s="304">
        <v>0.71691044688534988</v>
      </c>
      <c r="AG25" s="306"/>
      <c r="AH25" s="304">
        <v>0.65157064469603176</v>
      </c>
      <c r="AI25" s="304">
        <v>0.57201709120224375</v>
      </c>
      <c r="AJ25" s="304">
        <v>0.42642542052669519</v>
      </c>
      <c r="AK25" s="306"/>
      <c r="AL25" s="304">
        <v>0.5863144641711352</v>
      </c>
      <c r="AM25" s="304">
        <v>0.42451243130328342</v>
      </c>
      <c r="AN25" s="304">
        <v>8.4442552299958132E-2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0.60933901983444883</v>
      </c>
      <c r="C26" s="304">
        <f t="shared" si="61"/>
        <v>0.64454395364305084</v>
      </c>
      <c r="D26" s="304">
        <f t="shared" si="62"/>
        <v>0.61956406548968579</v>
      </c>
      <c r="E26" s="304"/>
      <c r="F26" s="304">
        <v>1.9558630475265629E-3</v>
      </c>
      <c r="G26" s="304">
        <v>3.4931339400196115E-3</v>
      </c>
      <c r="H26" s="304">
        <v>2.3175739678688752E-3</v>
      </c>
      <c r="I26" s="304"/>
      <c r="J26" s="304">
        <v>1.0178864324657574E-2</v>
      </c>
      <c r="K26" s="304">
        <v>1.2726388854915952E-2</v>
      </c>
      <c r="L26" s="304">
        <v>1.7099461920041307E-2</v>
      </c>
      <c r="M26" s="304"/>
      <c r="N26" s="304">
        <v>0.1117297283206648</v>
      </c>
      <c r="O26" s="304">
        <v>0.12839215767365988</v>
      </c>
      <c r="P26" s="304">
        <v>0.13121409255390079</v>
      </c>
      <c r="Q26" s="306"/>
      <c r="R26" s="304">
        <v>2.8495653446668837E-2</v>
      </c>
      <c r="S26" s="304">
        <v>3.6768773352802868E-2</v>
      </c>
      <c r="T26" s="304">
        <v>4.6941284815167121E-2</v>
      </c>
      <c r="U26" s="306"/>
      <c r="V26" s="304">
        <v>0.12100272072081274</v>
      </c>
      <c r="W26" s="304">
        <v>0.15272630638638662</v>
      </c>
      <c r="X26" s="304">
        <v>0.16467403672325054</v>
      </c>
      <c r="Y26" s="306"/>
      <c r="Z26" s="304">
        <v>0.10793147795296981</v>
      </c>
      <c r="AA26" s="304">
        <v>0.10321220888252249</v>
      </c>
      <c r="AB26" s="304">
        <v>7.9777608026483871E-2</v>
      </c>
      <c r="AC26" s="306"/>
      <c r="AD26" s="304">
        <v>0.11477538046168019</v>
      </c>
      <c r="AE26" s="304">
        <v>8.9419795157580709E-2</v>
      </c>
      <c r="AF26" s="304">
        <v>4.7082360419531628E-2</v>
      </c>
      <c r="AG26" s="306"/>
      <c r="AH26" s="304">
        <v>7.5405692816139541E-2</v>
      </c>
      <c r="AI26" s="304">
        <v>7.6428148599484005E-2</v>
      </c>
      <c r="AJ26" s="304">
        <v>8.1686416117893318E-2</v>
      </c>
      <c r="AK26" s="306"/>
      <c r="AL26" s="304">
        <v>3.7863638743328758E-2</v>
      </c>
      <c r="AM26" s="304">
        <v>4.1377040795678763E-2</v>
      </c>
      <c r="AN26" s="304">
        <v>4.8771230945548374E-2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0.4573665503919882</v>
      </c>
      <c r="C27" s="304">
        <f t="shared" si="61"/>
        <v>0.49367994108320612</v>
      </c>
      <c r="D27" s="304">
        <f t="shared" si="62"/>
        <v>0.53249865969003307</v>
      </c>
      <c r="E27" s="304"/>
      <c r="F27" s="304">
        <v>3.2482302084655885E-3</v>
      </c>
      <c r="G27" s="304">
        <v>4.8067821915897396E-3</v>
      </c>
      <c r="H27" s="304">
        <v>6.7203606569927084E-3</v>
      </c>
      <c r="I27" s="304"/>
      <c r="J27" s="304">
        <v>2.1106339090499814E-2</v>
      </c>
      <c r="K27" s="304">
        <v>2.9882655426444936E-2</v>
      </c>
      <c r="L27" s="304">
        <v>4.2135526291593332E-2</v>
      </c>
      <c r="M27" s="304"/>
      <c r="N27" s="304">
        <v>5.6009393273544955E-2</v>
      </c>
      <c r="O27" s="304">
        <v>6.7270718945879576E-2</v>
      </c>
      <c r="P27" s="304">
        <v>8.1517354379684479E-2</v>
      </c>
      <c r="Q27" s="306"/>
      <c r="R27" s="304">
        <v>3.996232834463944E-2</v>
      </c>
      <c r="S27" s="304">
        <v>4.348899513908018E-2</v>
      </c>
      <c r="T27" s="304">
        <v>5.2574103881162737E-2</v>
      </c>
      <c r="U27" s="306"/>
      <c r="V27" s="304">
        <v>2.401101490783665E-2</v>
      </c>
      <c r="W27" s="304">
        <v>2.5865729642268485E-2</v>
      </c>
      <c r="X27" s="304">
        <v>2.7094375603087903E-2</v>
      </c>
      <c r="Y27" s="306"/>
      <c r="Z27" s="304">
        <v>0.11339799989488759</v>
      </c>
      <c r="AA27" s="304">
        <v>0.12969678263713258</v>
      </c>
      <c r="AB27" s="304">
        <v>0.14812539542401865</v>
      </c>
      <c r="AC27" s="306"/>
      <c r="AD27" s="304">
        <v>8.1296262821180021E-2</v>
      </c>
      <c r="AE27" s="304">
        <v>8.3607281698689945E-2</v>
      </c>
      <c r="AF27" s="304">
        <v>7.7981508737924227E-2</v>
      </c>
      <c r="AG27" s="306"/>
      <c r="AH27" s="304">
        <v>9.5325223272453311E-2</v>
      </c>
      <c r="AI27" s="304">
        <v>9.0899585936200997E-2</v>
      </c>
      <c r="AJ27" s="304">
        <v>8.0105082635209324E-2</v>
      </c>
      <c r="AK27" s="306"/>
      <c r="AL27" s="304">
        <v>2.3009758578480859E-2</v>
      </c>
      <c r="AM27" s="304">
        <v>1.8161409465919636E-2</v>
      </c>
      <c r="AN27" s="304">
        <v>1.6244952080359698E-2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1.0770538068434981</v>
      </c>
      <c r="C28" s="304">
        <f t="shared" si="61"/>
        <v>1.2154212536723707</v>
      </c>
      <c r="D28" s="304">
        <f t="shared" si="62"/>
        <v>1.3174143296840748</v>
      </c>
      <c r="E28" s="304"/>
      <c r="F28" s="304">
        <v>1.8094046368044502E-4</v>
      </c>
      <c r="G28" s="304">
        <v>3.3189655855188691E-4</v>
      </c>
      <c r="H28" s="304">
        <v>5.8936068682998658E-4</v>
      </c>
      <c r="I28" s="304"/>
      <c r="J28" s="304">
        <v>1.5126408365993965E-2</v>
      </c>
      <c r="K28" s="304">
        <v>2.4482220610619707E-2</v>
      </c>
      <c r="L28" s="304">
        <v>3.8801692854947493E-2</v>
      </c>
      <c r="M28" s="304"/>
      <c r="N28" s="304">
        <v>5.0099848459175089E-2</v>
      </c>
      <c r="O28" s="304">
        <v>8.0579981001257517E-2</v>
      </c>
      <c r="P28" s="304">
        <v>0.12687550484517043</v>
      </c>
      <c r="Q28" s="306"/>
      <c r="R28" s="304">
        <v>1.9212635193390365E-2</v>
      </c>
      <c r="S28" s="304">
        <v>3.0841599852793358E-2</v>
      </c>
      <c r="T28" s="304">
        <v>4.877856286953558E-2</v>
      </c>
      <c r="U28" s="306"/>
      <c r="V28" s="304">
        <v>4.1555015293281747E-2</v>
      </c>
      <c r="W28" s="304">
        <v>6.1459789391774537E-2</v>
      </c>
      <c r="X28" s="304">
        <v>9.8513061209172206E-2</v>
      </c>
      <c r="Y28" s="306"/>
      <c r="Z28" s="304">
        <v>0.32581554322369777</v>
      </c>
      <c r="AA28" s="304">
        <v>0.39920110566786182</v>
      </c>
      <c r="AB28" s="304">
        <v>0.49879720004687106</v>
      </c>
      <c r="AC28" s="306"/>
      <c r="AD28" s="304">
        <v>0.33066470539236259</v>
      </c>
      <c r="AE28" s="304">
        <v>0.35435716920059268</v>
      </c>
      <c r="AF28" s="304">
        <v>0.33324544984949545</v>
      </c>
      <c r="AG28" s="306"/>
      <c r="AH28" s="304">
        <v>0.1526362275554031</v>
      </c>
      <c r="AI28" s="304">
        <v>0.12365552770190939</v>
      </c>
      <c r="AJ28" s="304">
        <v>7.5258893315887448E-2</v>
      </c>
      <c r="AK28" s="306"/>
      <c r="AL28" s="304">
        <v>0.14176248289651305</v>
      </c>
      <c r="AM28" s="304">
        <v>0.1405119636870098</v>
      </c>
      <c r="AN28" s="304">
        <v>9.655460400616514E-2</v>
      </c>
    </row>
    <row r="29" spans="1:40" x14ac:dyDescent="0.2">
      <c r="A29" s="13" t="str">
        <f t="shared" si="58"/>
        <v>Elementary occupations</v>
      </c>
      <c r="B29" s="304">
        <f t="shared" si="60"/>
        <v>1.8226981021150894</v>
      </c>
      <c r="C29" s="304">
        <f t="shared" si="61"/>
        <v>1.9636524171223613</v>
      </c>
      <c r="D29" s="304">
        <f t="shared" si="62"/>
        <v>2.0383631257909678</v>
      </c>
      <c r="E29" s="304"/>
      <c r="F29" s="304">
        <v>2.2800551244300693E-5</v>
      </c>
      <c r="G29" s="304">
        <v>3.1541761973403971E-5</v>
      </c>
      <c r="H29" s="304">
        <v>4.2869792665533674E-5</v>
      </c>
      <c r="I29" s="304"/>
      <c r="J29" s="304">
        <v>5.0964887373340359E-2</v>
      </c>
      <c r="K29" s="304">
        <v>8.1594546422928529E-2</v>
      </c>
      <c r="L29" s="304">
        <v>0.12386999407498615</v>
      </c>
      <c r="M29" s="304"/>
      <c r="N29" s="304">
        <v>0.19240492157782385</v>
      </c>
      <c r="O29" s="304">
        <v>0.27073384577874454</v>
      </c>
      <c r="P29" s="304">
        <v>0.32139853816674085</v>
      </c>
      <c r="Q29" s="306"/>
      <c r="R29" s="304">
        <v>7.1096882168088418E-2</v>
      </c>
      <c r="S29" s="304">
        <v>7.8265535408599179E-2</v>
      </c>
      <c r="T29" s="304">
        <v>7.9074503137266522E-2</v>
      </c>
      <c r="U29" s="306"/>
      <c r="V29" s="304">
        <v>0.11154529387773417</v>
      </c>
      <c r="W29" s="304">
        <v>0.13777058379533305</v>
      </c>
      <c r="X29" s="304">
        <v>0.15118875446692995</v>
      </c>
      <c r="Y29" s="306"/>
      <c r="Z29" s="304">
        <v>0.46241892011536345</v>
      </c>
      <c r="AA29" s="304">
        <v>0.53798903563469935</v>
      </c>
      <c r="AB29" s="304">
        <v>0.57897752116652945</v>
      </c>
      <c r="AC29" s="306"/>
      <c r="AD29" s="304">
        <v>0.42512482940694674</v>
      </c>
      <c r="AE29" s="304">
        <v>0.41627529524152979</v>
      </c>
      <c r="AF29" s="304">
        <v>0.33407058272262252</v>
      </c>
      <c r="AG29" s="306"/>
      <c r="AH29" s="304">
        <v>0.28281945763517269</v>
      </c>
      <c r="AI29" s="304">
        <v>0.21305522397055571</v>
      </c>
      <c r="AJ29" s="304">
        <v>0.19663039069100716</v>
      </c>
      <c r="AK29" s="306"/>
      <c r="AL29" s="304">
        <v>0.2263001094093752</v>
      </c>
      <c r="AM29" s="304">
        <v>0.22793680910799782</v>
      </c>
      <c r="AN29" s="304">
        <v>0.25310997157221993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31.648999999999997</v>
      </c>
      <c r="C32" s="305">
        <f>SUM(C33:C41)</f>
        <v>30.126000000000026</v>
      </c>
      <c r="D32" s="305">
        <f>SUM(D33:D41)</f>
        <v>28.583999999999971</v>
      </c>
      <c r="E32" s="304"/>
      <c r="F32" s="305">
        <f>SUM(F33:F41)</f>
        <v>0.38098975031094517</v>
      </c>
      <c r="G32" s="305">
        <f>SUM(G33:G41)</f>
        <v>0.47840547215467366</v>
      </c>
      <c r="H32" s="305">
        <f>SUM(H33:H41)</f>
        <v>0.68468674750444469</v>
      </c>
      <c r="I32" s="304"/>
      <c r="J32" s="305">
        <f>SUM(J33:J41)</f>
        <v>2.2048962367786902</v>
      </c>
      <c r="K32" s="305">
        <f>SUM(K33:K41)</f>
        <v>2.7926735925291277</v>
      </c>
      <c r="L32" s="305">
        <f>SUM(L33:L41)</f>
        <v>4.0041143411486182</v>
      </c>
      <c r="M32" s="304"/>
      <c r="N32" s="305">
        <f>SUM(N33:N41)</f>
        <v>4.8358888496960395</v>
      </c>
      <c r="O32" s="305">
        <f>SUM(O33:O41)</f>
        <v>5.0600311902863773</v>
      </c>
      <c r="P32" s="305">
        <f>SUM(P33:P41)</f>
        <v>5.2909452687794767</v>
      </c>
      <c r="Q32" s="306"/>
      <c r="R32" s="305">
        <f>SUM(R33:R41)</f>
        <v>1.221071745099255</v>
      </c>
      <c r="S32" s="305">
        <f>SUM(S33:S41)</f>
        <v>1.291027670990752</v>
      </c>
      <c r="T32" s="305">
        <f>SUM(T33:T41)</f>
        <v>1.3674945770875868</v>
      </c>
      <c r="U32" s="306"/>
      <c r="V32" s="305">
        <f>SUM(V33:V41)</f>
        <v>2.5752099029169924</v>
      </c>
      <c r="W32" s="305">
        <f>SUM(W33:W41)</f>
        <v>2.6503276349991673</v>
      </c>
      <c r="X32" s="305">
        <f>SUM(X33:X41)</f>
        <v>2.6867165215943776</v>
      </c>
      <c r="Y32" s="306"/>
      <c r="Z32" s="305">
        <f>SUM(Z33:Z41)</f>
        <v>8.2359865947266844</v>
      </c>
      <c r="AA32" s="305">
        <f>SUM(AA33:AA41)</f>
        <v>7.9401916583092174</v>
      </c>
      <c r="AB32" s="305">
        <f>SUM(AB33:AB41)</f>
        <v>7.6320255376277402</v>
      </c>
      <c r="AC32" s="306"/>
      <c r="AD32" s="305">
        <f>SUM(AD33:AD41)</f>
        <v>6.5190089494509129</v>
      </c>
      <c r="AE32" s="305">
        <f>SUM(AE33:AE41)</f>
        <v>5.5491933564245084</v>
      </c>
      <c r="AF32" s="305">
        <f>SUM(AF33:AF41)</f>
        <v>4.1298010463977564</v>
      </c>
      <c r="AG32" s="306"/>
      <c r="AH32" s="305">
        <f>SUM(AH33:AH41)</f>
        <v>4.4535157888757873</v>
      </c>
      <c r="AI32" s="305">
        <f>SUM(AI33:AI41)</f>
        <v>3.6772303370794095</v>
      </c>
      <c r="AJ32" s="305">
        <f>SUM(AJ33:AJ41)</f>
        <v>2.2631165806823268</v>
      </c>
      <c r="AK32" s="306"/>
      <c r="AL32" s="305">
        <f>SUM(AL33:AL41)</f>
        <v>1.2224321821446908</v>
      </c>
      <c r="AM32" s="305">
        <f>SUM(AM33:AM41)</f>
        <v>0.68691908722679718</v>
      </c>
      <c r="AN32" s="305">
        <f>SUM(AN33:AN41)</f>
        <v>0.52509937917764915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4.410264896451725</v>
      </c>
      <c r="C33" s="304">
        <f t="shared" ref="C33:C41" si="64">SUM(G33,K33,O33,S33,W33,AA33,AE33,AI33,AM33)</f>
        <v>4.0838486658777882</v>
      </c>
      <c r="D33" s="304">
        <f t="shared" ref="D33:D40" si="65">SUM(H33,L33,P33,T33,X33,AB33,AF33,AJ33,AN33)</f>
        <v>4.1075583562076785</v>
      </c>
      <c r="E33" s="304"/>
      <c r="F33" s="304">
        <v>6.0321486858592448E-2</v>
      </c>
      <c r="G33" s="304">
        <v>6.6527652876293586E-2</v>
      </c>
      <c r="H33" s="304">
        <v>8.4954357572251921E-2</v>
      </c>
      <c r="I33" s="304"/>
      <c r="J33" s="304">
        <v>0.46103418603353657</v>
      </c>
      <c r="K33" s="304">
        <v>0.55500654488677903</v>
      </c>
      <c r="L33" s="304">
        <v>0.76448527724177473</v>
      </c>
      <c r="M33" s="304"/>
      <c r="N33" s="304">
        <v>1.130742966637575</v>
      </c>
      <c r="O33" s="304">
        <v>1.1283058333026028</v>
      </c>
      <c r="P33" s="304">
        <v>1.1637996492438609</v>
      </c>
      <c r="Q33" s="306"/>
      <c r="R33" s="304">
        <v>0.25968573670007927</v>
      </c>
      <c r="S33" s="304">
        <v>0.24592134069589378</v>
      </c>
      <c r="T33" s="304">
        <v>0.25221043963457634</v>
      </c>
      <c r="U33" s="306"/>
      <c r="V33" s="304">
        <v>0.54275895460628432</v>
      </c>
      <c r="W33" s="304">
        <v>0.52165025315280833</v>
      </c>
      <c r="X33" s="304">
        <v>0.53600528523742241</v>
      </c>
      <c r="Y33" s="306"/>
      <c r="Z33" s="304">
        <v>0.8629913027295415</v>
      </c>
      <c r="AA33" s="304">
        <v>0.73506385874369251</v>
      </c>
      <c r="AB33" s="304">
        <v>0.67889249882695013</v>
      </c>
      <c r="AC33" s="306"/>
      <c r="AD33" s="304">
        <v>0.64071431160405734</v>
      </c>
      <c r="AE33" s="304">
        <v>0.47757857385867958</v>
      </c>
      <c r="AF33" s="304">
        <v>0.35406945889581426</v>
      </c>
      <c r="AG33" s="306"/>
      <c r="AH33" s="304">
        <v>0.36745569261720412</v>
      </c>
      <c r="AI33" s="304">
        <v>0.27710396615150024</v>
      </c>
      <c r="AJ33" s="304">
        <v>0.19314389152432079</v>
      </c>
      <c r="AK33" s="306"/>
      <c r="AL33" s="304">
        <v>8.4560258664854476E-2</v>
      </c>
      <c r="AM33" s="304">
        <v>7.6690642209537987E-2</v>
      </c>
      <c r="AN33" s="304">
        <v>7.9997498030706618E-2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5.6994732541018225</v>
      </c>
      <c r="C34" s="304">
        <f t="shared" si="64"/>
        <v>5.7337965215591149</v>
      </c>
      <c r="D34" s="304">
        <f t="shared" si="65"/>
        <v>5.961677301812002</v>
      </c>
      <c r="E34" s="304"/>
      <c r="F34" s="304">
        <v>0.23153995894898988</v>
      </c>
      <c r="G34" s="304">
        <v>0.30401335084803022</v>
      </c>
      <c r="H34" s="304">
        <v>0.44372775257083491</v>
      </c>
      <c r="I34" s="304"/>
      <c r="J34" s="304">
        <v>0.87230464483399228</v>
      </c>
      <c r="K34" s="304">
        <v>1.1097069577533716</v>
      </c>
      <c r="L34" s="304">
        <v>1.571701652572959</v>
      </c>
      <c r="M34" s="304"/>
      <c r="N34" s="304">
        <v>1.5089337335424342</v>
      </c>
      <c r="O34" s="304">
        <v>1.5267705089903068</v>
      </c>
      <c r="P34" s="304">
        <v>1.4715768803652705</v>
      </c>
      <c r="Q34" s="306"/>
      <c r="R34" s="304">
        <v>0.17983961134136708</v>
      </c>
      <c r="S34" s="304">
        <v>0.18139818249153319</v>
      </c>
      <c r="T34" s="304">
        <v>0.18052750240951493</v>
      </c>
      <c r="U34" s="306"/>
      <c r="V34" s="304">
        <v>0.67799499705911248</v>
      </c>
      <c r="W34" s="304">
        <v>0.66940120963542749</v>
      </c>
      <c r="X34" s="304">
        <v>0.64328264965497806</v>
      </c>
      <c r="Y34" s="306"/>
      <c r="Z34" s="304">
        <v>1.1745549522139374</v>
      </c>
      <c r="AA34" s="304">
        <v>1.0718912826050064</v>
      </c>
      <c r="AB34" s="304">
        <v>0.94123622967260578</v>
      </c>
      <c r="AC34" s="306"/>
      <c r="AD34" s="304">
        <v>0.58743589313205846</v>
      </c>
      <c r="AE34" s="304">
        <v>0.45825422866809995</v>
      </c>
      <c r="AF34" s="304">
        <v>0.30216435829654065</v>
      </c>
      <c r="AG34" s="306"/>
      <c r="AH34" s="304">
        <v>0.39204553659443059</v>
      </c>
      <c r="AI34" s="304">
        <v>0.33898247255106001</v>
      </c>
      <c r="AJ34" s="304">
        <v>0.33339485157032583</v>
      </c>
      <c r="AK34" s="306"/>
      <c r="AL34" s="304">
        <v>7.4823926435500343E-2</v>
      </c>
      <c r="AM34" s="304">
        <v>7.3378328016279332E-2</v>
      </c>
      <c r="AN34" s="304">
        <v>7.4065424698972523E-2</v>
      </c>
    </row>
    <row r="35" spans="1:40" x14ac:dyDescent="0.2">
      <c r="A35" s="13" t="str">
        <f t="shared" si="63"/>
        <v>Associate professional occupations</v>
      </c>
      <c r="B35" s="304">
        <f t="shared" si="66"/>
        <v>3.929058813954954</v>
      </c>
      <c r="C35" s="304">
        <f t="shared" si="64"/>
        <v>3.4764053332753737</v>
      </c>
      <c r="D35" s="304">
        <f t="shared" si="65"/>
        <v>3.3626816384577216</v>
      </c>
      <c r="E35" s="304"/>
      <c r="F35" s="304">
        <v>4.6650273551811228E-2</v>
      </c>
      <c r="G35" s="304">
        <v>5.3930739285375465E-2</v>
      </c>
      <c r="H35" s="304">
        <v>7.2278141340156712E-2</v>
      </c>
      <c r="I35" s="304"/>
      <c r="J35" s="304">
        <v>0.3961584079010273</v>
      </c>
      <c r="K35" s="304">
        <v>0.43872630261872891</v>
      </c>
      <c r="L35" s="304">
        <v>0.57485349587141654</v>
      </c>
      <c r="M35" s="304"/>
      <c r="N35" s="304">
        <v>0.90496992492182127</v>
      </c>
      <c r="O35" s="304">
        <v>0.8764400983737598</v>
      </c>
      <c r="P35" s="304">
        <v>0.8559074320276534</v>
      </c>
      <c r="Q35" s="306"/>
      <c r="R35" s="304">
        <v>0.2654021497539506</v>
      </c>
      <c r="S35" s="304">
        <v>0.26813384778840432</v>
      </c>
      <c r="T35" s="304">
        <v>0.28490538604909066</v>
      </c>
      <c r="U35" s="306"/>
      <c r="V35" s="304">
        <v>0.36730374328265081</v>
      </c>
      <c r="W35" s="304">
        <v>0.33320126714741582</v>
      </c>
      <c r="X35" s="304">
        <v>0.31550448595840674</v>
      </c>
      <c r="Y35" s="306"/>
      <c r="Z35" s="304">
        <v>0.9721040224168338</v>
      </c>
      <c r="AA35" s="304">
        <v>0.81574343209591238</v>
      </c>
      <c r="AB35" s="304">
        <v>0.7399452490046271</v>
      </c>
      <c r="AC35" s="306"/>
      <c r="AD35" s="304">
        <v>0.61115406992370436</v>
      </c>
      <c r="AE35" s="304">
        <v>0.44036007251711751</v>
      </c>
      <c r="AF35" s="304">
        <v>0.32101158764555521</v>
      </c>
      <c r="AG35" s="306"/>
      <c r="AH35" s="304">
        <v>0.32154137609078981</v>
      </c>
      <c r="AI35" s="304">
        <v>0.21402172644761219</v>
      </c>
      <c r="AJ35" s="304">
        <v>0.16741746603280047</v>
      </c>
      <c r="AK35" s="306"/>
      <c r="AL35" s="304">
        <v>4.3774846112364943E-2</v>
      </c>
      <c r="AM35" s="304">
        <v>3.5847847001047074E-2</v>
      </c>
      <c r="AN35" s="304">
        <v>3.0858394528015174E-2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2.8311633379146213</v>
      </c>
      <c r="C36" s="304">
        <f t="shared" si="64"/>
        <v>2.497749990185429</v>
      </c>
      <c r="D36" s="304">
        <f t="shared" si="65"/>
        <v>2.2899422090668273</v>
      </c>
      <c r="E36" s="304"/>
      <c r="F36" s="304">
        <v>9.5291618867232187E-3</v>
      </c>
      <c r="G36" s="304">
        <v>1.1921317453782823E-2</v>
      </c>
      <c r="H36" s="304">
        <v>1.9813003603166738E-2</v>
      </c>
      <c r="I36" s="304"/>
      <c r="J36" s="304">
        <v>0.12979554914197619</v>
      </c>
      <c r="K36" s="304">
        <v>0.15573906708357074</v>
      </c>
      <c r="L36" s="304">
        <v>0.22315892122263198</v>
      </c>
      <c r="M36" s="304"/>
      <c r="N36" s="304">
        <v>0.46778699431861698</v>
      </c>
      <c r="O36" s="304">
        <v>0.49831488500358828</v>
      </c>
      <c r="P36" s="304">
        <v>0.56025945986408465</v>
      </c>
      <c r="Q36" s="306"/>
      <c r="R36" s="304">
        <v>0.15868382625911986</v>
      </c>
      <c r="S36" s="304">
        <v>0.16253433182884225</v>
      </c>
      <c r="T36" s="304">
        <v>0.17366410498215232</v>
      </c>
      <c r="U36" s="306"/>
      <c r="V36" s="304">
        <v>0.21919848424275662</v>
      </c>
      <c r="W36" s="304">
        <v>0.21879863115465481</v>
      </c>
      <c r="X36" s="304">
        <v>0.22137369600668635</v>
      </c>
      <c r="Y36" s="306"/>
      <c r="Z36" s="304">
        <v>0.69998730020368249</v>
      </c>
      <c r="AA36" s="304">
        <v>0.63791002094234361</v>
      </c>
      <c r="AB36" s="304">
        <v>0.60666653460860864</v>
      </c>
      <c r="AC36" s="306"/>
      <c r="AD36" s="304">
        <v>0.7644118035177847</v>
      </c>
      <c r="AE36" s="304">
        <v>0.59603504704559429</v>
      </c>
      <c r="AF36" s="304">
        <v>0.42381963442438708</v>
      </c>
      <c r="AG36" s="306"/>
      <c r="AH36" s="304">
        <v>0.3423612476757954</v>
      </c>
      <c r="AI36" s="304">
        <v>0.18899301759512924</v>
      </c>
      <c r="AJ36" s="304">
        <v>4.7708903033324042E-2</v>
      </c>
      <c r="AK36" s="306"/>
      <c r="AL36" s="304">
        <v>3.9408970668166142E-2</v>
      </c>
      <c r="AM36" s="304">
        <v>2.7503672077923105E-2</v>
      </c>
      <c r="AN36" s="304">
        <v>1.3477951321785218E-2</v>
      </c>
    </row>
    <row r="37" spans="1:40" x14ac:dyDescent="0.2">
      <c r="A37" s="13" t="str">
        <f t="shared" si="63"/>
        <v>Skilled trades occupations</v>
      </c>
      <c r="B37" s="304">
        <f t="shared" si="66"/>
        <v>7.0476831318191531</v>
      </c>
      <c r="C37" s="304">
        <f t="shared" si="64"/>
        <v>6.5617747916254956</v>
      </c>
      <c r="D37" s="304">
        <f t="shared" si="65"/>
        <v>5.8508678104427112</v>
      </c>
      <c r="E37" s="304"/>
      <c r="F37" s="304">
        <v>8.5002993086122774E-3</v>
      </c>
      <c r="G37" s="304">
        <v>1.2366147666433088E-2</v>
      </c>
      <c r="H37" s="304">
        <v>1.9757062334913946E-2</v>
      </c>
      <c r="I37" s="304"/>
      <c r="J37" s="304">
        <v>0.16983742039920263</v>
      </c>
      <c r="K37" s="304">
        <v>0.27454872408962261</v>
      </c>
      <c r="L37" s="304">
        <v>0.47625124335714719</v>
      </c>
      <c r="M37" s="304"/>
      <c r="N37" s="304">
        <v>0.35217961382708907</v>
      </c>
      <c r="O37" s="304">
        <v>0.45243551103684332</v>
      </c>
      <c r="P37" s="304">
        <v>0.56723170456086047</v>
      </c>
      <c r="Q37" s="306"/>
      <c r="R37" s="304">
        <v>0.1497297192276596</v>
      </c>
      <c r="S37" s="304">
        <v>0.17944742418888832</v>
      </c>
      <c r="T37" s="304">
        <v>0.18306638555174362</v>
      </c>
      <c r="U37" s="306"/>
      <c r="V37" s="304">
        <v>0.47805750388621376</v>
      </c>
      <c r="W37" s="304">
        <v>0.52180727431352747</v>
      </c>
      <c r="X37" s="304">
        <v>0.5371215245928137</v>
      </c>
      <c r="Y37" s="306"/>
      <c r="Z37" s="304">
        <v>2.8331056089308717</v>
      </c>
      <c r="AA37" s="304">
        <v>2.7367926929755209</v>
      </c>
      <c r="AB37" s="304">
        <v>2.6181487236653687</v>
      </c>
      <c r="AC37" s="306"/>
      <c r="AD37" s="304">
        <v>1.6781693101508979</v>
      </c>
      <c r="AE37" s="304">
        <v>1.371917291022462</v>
      </c>
      <c r="AF37" s="304">
        <v>0.88462284506909417</v>
      </c>
      <c r="AG37" s="306"/>
      <c r="AH37" s="304">
        <v>1.0654865741937549</v>
      </c>
      <c r="AI37" s="304">
        <v>0.8825065363376251</v>
      </c>
      <c r="AJ37" s="304">
        <v>0.49206242515747695</v>
      </c>
      <c r="AK37" s="306"/>
      <c r="AL37" s="304">
        <v>0.31261708189485132</v>
      </c>
      <c r="AM37" s="304">
        <v>0.12995318999457375</v>
      </c>
      <c r="AN37" s="304">
        <v>7.2605896153292576E-2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0.42101000873733035</v>
      </c>
      <c r="C38" s="304">
        <f t="shared" si="64"/>
        <v>0.44995990617180748</v>
      </c>
      <c r="D38" s="304">
        <f t="shared" si="65"/>
        <v>0.46351774283086805</v>
      </c>
      <c r="E38" s="304"/>
      <c r="F38" s="304">
        <v>1.2054109306348764E-2</v>
      </c>
      <c r="G38" s="304">
        <v>1.4184027360656794E-2</v>
      </c>
      <c r="H38" s="304">
        <v>2.2427220182227647E-2</v>
      </c>
      <c r="I38" s="304"/>
      <c r="J38" s="304">
        <v>6.5336801525939141E-3</v>
      </c>
      <c r="K38" s="304">
        <v>7.4951898083624726E-3</v>
      </c>
      <c r="L38" s="304">
        <v>8.8212791635166685E-3</v>
      </c>
      <c r="M38" s="304"/>
      <c r="N38" s="304">
        <v>5.2070261233606675E-2</v>
      </c>
      <c r="O38" s="304">
        <v>5.5507350721698316E-2</v>
      </c>
      <c r="P38" s="304">
        <v>5.6696897471007687E-2</v>
      </c>
      <c r="Q38" s="306"/>
      <c r="R38" s="304">
        <v>1.1775323632542998E-2</v>
      </c>
      <c r="S38" s="304">
        <v>1.1779142279124128E-2</v>
      </c>
      <c r="T38" s="304">
        <v>1.1594422314722876E-2</v>
      </c>
      <c r="U38" s="306"/>
      <c r="V38" s="304">
        <v>2.6875281230578661E-2</v>
      </c>
      <c r="W38" s="304">
        <v>3.2106446694965499E-2</v>
      </c>
      <c r="X38" s="304">
        <v>3.4896717865051774E-2</v>
      </c>
      <c r="Y38" s="306"/>
      <c r="Z38" s="304">
        <v>6.3581451615262297E-2</v>
      </c>
      <c r="AA38" s="304">
        <v>5.9240762648326534E-2</v>
      </c>
      <c r="AB38" s="304">
        <v>5.3657871262159297E-2</v>
      </c>
      <c r="AC38" s="306"/>
      <c r="AD38" s="304">
        <v>9.0957948204318601E-2</v>
      </c>
      <c r="AE38" s="304">
        <v>8.2058895668291665E-2</v>
      </c>
      <c r="AF38" s="304">
        <v>6.3920173223189311E-2</v>
      </c>
      <c r="AG38" s="306"/>
      <c r="AH38" s="304">
        <v>0.13320589714383466</v>
      </c>
      <c r="AI38" s="304">
        <v>0.15283344957367209</v>
      </c>
      <c r="AJ38" s="304">
        <v>0.17161777525771785</v>
      </c>
      <c r="AK38" s="306"/>
      <c r="AL38" s="304">
        <v>2.3956056218243763E-2</v>
      </c>
      <c r="AM38" s="304">
        <v>3.4754641416710051E-2</v>
      </c>
      <c r="AN38" s="304">
        <v>3.9885386091274962E-2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1.1600527752512571</v>
      </c>
      <c r="C39" s="304">
        <f t="shared" si="64"/>
        <v>1.1512245779396009</v>
      </c>
      <c r="D39" s="304">
        <f t="shared" si="65"/>
        <v>1.1133443945980721</v>
      </c>
      <c r="E39" s="304"/>
      <c r="F39" s="304">
        <v>6.4615951473612895E-3</v>
      </c>
      <c r="G39" s="304">
        <v>7.4143403296268728E-3</v>
      </c>
      <c r="H39" s="304">
        <v>9.5008511866210357E-3</v>
      </c>
      <c r="I39" s="304"/>
      <c r="J39" s="304">
        <v>7.2479974662403121E-2</v>
      </c>
      <c r="K39" s="304">
        <v>9.6191718396675549E-2</v>
      </c>
      <c r="L39" s="304">
        <v>0.12828977796478108</v>
      </c>
      <c r="M39" s="304"/>
      <c r="N39" s="304">
        <v>0.19192596038619766</v>
      </c>
      <c r="O39" s="304">
        <v>0.22385132251556589</v>
      </c>
      <c r="P39" s="304">
        <v>0.2505463560028694</v>
      </c>
      <c r="Q39" s="306"/>
      <c r="R39" s="304">
        <v>6.3675851218278859E-2</v>
      </c>
      <c r="S39" s="304">
        <v>7.4631462854215069E-2</v>
      </c>
      <c r="T39" s="304">
        <v>8.3742488452280869E-2</v>
      </c>
      <c r="U39" s="306"/>
      <c r="V39" s="304">
        <v>7.3439640616011534E-2</v>
      </c>
      <c r="W39" s="304">
        <v>8.7579086694954719E-2</v>
      </c>
      <c r="X39" s="304">
        <v>9.4945065610589102E-2</v>
      </c>
      <c r="Y39" s="306"/>
      <c r="Z39" s="304">
        <v>0.26354591903772778</v>
      </c>
      <c r="AA39" s="304">
        <v>0.2514558314522537</v>
      </c>
      <c r="AB39" s="304">
        <v>0.22477486752431269</v>
      </c>
      <c r="AC39" s="306"/>
      <c r="AD39" s="304">
        <v>0.28783652951541339</v>
      </c>
      <c r="AE39" s="304">
        <v>0.25167357738860335</v>
      </c>
      <c r="AF39" s="304">
        <v>0.21484618044933057</v>
      </c>
      <c r="AG39" s="306"/>
      <c r="AH39" s="304">
        <v>0.14009296139663963</v>
      </c>
      <c r="AI39" s="304">
        <v>0.10264865010871896</v>
      </c>
      <c r="AJ39" s="304">
        <v>5.5982414443685548E-2</v>
      </c>
      <c r="AK39" s="306"/>
      <c r="AL39" s="304">
        <v>6.0594343271223795E-2</v>
      </c>
      <c r="AM39" s="304">
        <v>5.5778588198986664E-2</v>
      </c>
      <c r="AN39" s="304">
        <v>5.0716392963601906E-2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4.3824676612374054</v>
      </c>
      <c r="C40" s="304">
        <f t="shared" si="64"/>
        <v>4.6811413427252093</v>
      </c>
      <c r="D40" s="304">
        <f t="shared" si="65"/>
        <v>4.204753392789268</v>
      </c>
      <c r="E40" s="304"/>
      <c r="F40" s="304">
        <v>1.0367206558920374E-3</v>
      </c>
      <c r="G40" s="304">
        <v>1.5620047948465749E-3</v>
      </c>
      <c r="H40" s="304">
        <v>2.1469324894976688E-3</v>
      </c>
      <c r="I40" s="304"/>
      <c r="J40" s="304">
        <v>7.1265493149911541E-2</v>
      </c>
      <c r="K40" s="304">
        <v>0.12061106739040825</v>
      </c>
      <c r="L40" s="304">
        <v>0.21084057403635004</v>
      </c>
      <c r="M40" s="304"/>
      <c r="N40" s="304">
        <v>0.15471478900953814</v>
      </c>
      <c r="O40" s="304">
        <v>0.21575242201161166</v>
      </c>
      <c r="P40" s="304">
        <v>0.28195542139115765</v>
      </c>
      <c r="Q40" s="306"/>
      <c r="R40" s="305">
        <v>8.4924205691115279E-2</v>
      </c>
      <c r="S40" s="305">
        <v>0.11614484170645031</v>
      </c>
      <c r="T40" s="305">
        <v>0.14496349788118135</v>
      </c>
      <c r="U40" s="306"/>
      <c r="V40" s="305">
        <v>0.15303153153339202</v>
      </c>
      <c r="W40" s="305">
        <v>0.22664001025006744</v>
      </c>
      <c r="X40" s="305">
        <v>0.2656628192375029</v>
      </c>
      <c r="Y40" s="306"/>
      <c r="Z40" s="305">
        <v>1.0954979323861449</v>
      </c>
      <c r="AA40" s="305">
        <v>1.391252502490697</v>
      </c>
      <c r="AB40" s="305">
        <v>1.5555232365212877</v>
      </c>
      <c r="AC40" s="306"/>
      <c r="AD40" s="305">
        <v>1.3957351734222663</v>
      </c>
      <c r="AE40" s="305">
        <v>1.5127871793089112</v>
      </c>
      <c r="AF40" s="305">
        <v>1.3332256929220256</v>
      </c>
      <c r="AG40" s="306"/>
      <c r="AH40" s="305">
        <v>1.0330954435638851</v>
      </c>
      <c r="AI40" s="305">
        <v>0.9559741887576283</v>
      </c>
      <c r="AJ40" s="305">
        <v>0.3121707737513234</v>
      </c>
      <c r="AK40" s="306"/>
      <c r="AL40" s="305">
        <v>0.39316637182525971</v>
      </c>
      <c r="AM40" s="305">
        <v>0.14041712601458842</v>
      </c>
      <c r="AN40" s="305">
        <v>9.826444455894244E-2</v>
      </c>
    </row>
    <row r="41" spans="1:40" x14ac:dyDescent="0.2">
      <c r="A41" s="39" t="str">
        <f t="shared" si="63"/>
        <v>Elementary occupations</v>
      </c>
      <c r="B41" s="307">
        <f t="shared" si="66"/>
        <v>1.7678261205317289</v>
      </c>
      <c r="C41" s="307">
        <f t="shared" si="64"/>
        <v>1.490098870640211</v>
      </c>
      <c r="D41" s="307">
        <f>SUM(H41,L41,P41,T41,X41,AB41,AF41,AJ41,AN41)</f>
        <v>1.2296571537948255</v>
      </c>
      <c r="E41" s="307"/>
      <c r="F41" s="307">
        <v>4.8961446466140573E-3</v>
      </c>
      <c r="G41" s="307">
        <v>6.4858915396283174E-3</v>
      </c>
      <c r="H41" s="307">
        <v>1.0081426224774001E-2</v>
      </c>
      <c r="I41" s="307"/>
      <c r="J41" s="307">
        <v>2.5486880504046672E-2</v>
      </c>
      <c r="K41" s="307">
        <v>3.4648020501608083E-2</v>
      </c>
      <c r="L41" s="307">
        <v>4.571211971804047E-2</v>
      </c>
      <c r="M41" s="307"/>
      <c r="N41" s="307">
        <v>7.2564605819160619E-2</v>
      </c>
      <c r="O41" s="307">
        <v>8.2653258330399923E-2</v>
      </c>
      <c r="P41" s="307">
        <v>8.2971467852711964E-2</v>
      </c>
      <c r="Q41" s="308"/>
      <c r="R41" s="307">
        <v>4.735532127514118E-2</v>
      </c>
      <c r="S41" s="307">
        <v>5.1037097157400867E-2</v>
      </c>
      <c r="T41" s="307">
        <v>5.2820349812323829E-2</v>
      </c>
      <c r="U41" s="308"/>
      <c r="V41" s="307">
        <v>3.6549766459992292E-2</v>
      </c>
      <c r="W41" s="307">
        <v>3.9143455955345491E-2</v>
      </c>
      <c r="X41" s="307">
        <v>3.7924277430927023E-2</v>
      </c>
      <c r="Y41" s="308"/>
      <c r="Z41" s="307">
        <v>0.27061810519268281</v>
      </c>
      <c r="AA41" s="307">
        <v>0.24084127435546526</v>
      </c>
      <c r="AB41" s="307">
        <v>0.21318032654181951</v>
      </c>
      <c r="AC41" s="308"/>
      <c r="AD41" s="307">
        <v>0.462593909980412</v>
      </c>
      <c r="AE41" s="307">
        <v>0.35852849094674927</v>
      </c>
      <c r="AF41" s="307">
        <v>0.23212111547181921</v>
      </c>
      <c r="AG41" s="308"/>
      <c r="AH41" s="307">
        <v>0.65823105959945294</v>
      </c>
      <c r="AI41" s="307">
        <v>0.56416632955646295</v>
      </c>
      <c r="AJ41" s="307">
        <v>0.48961807991135192</v>
      </c>
      <c r="AK41" s="308"/>
      <c r="AL41" s="307">
        <v>0.1895303270542264</v>
      </c>
      <c r="AM41" s="307">
        <v>0.1125950522971508</v>
      </c>
      <c r="AN41" s="307">
        <v>6.5227990831057639E-2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Dorset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31.208000000000048</v>
      </c>
      <c r="C50" s="305">
        <f>SUM(C51:C59)</f>
        <v>34.393999999999963</v>
      </c>
      <c r="D50" s="305">
        <f>SUM(D51:D59)</f>
        <v>38.811000000000028</v>
      </c>
      <c r="E50" s="304"/>
      <c r="F50" s="305">
        <f>SUM(F51:F59)</f>
        <v>9.8828929208810382E-2</v>
      </c>
      <c r="G50" s="305">
        <f>SUM(G51:G59)</f>
        <v>0.1524576626628347</v>
      </c>
      <c r="H50" s="305">
        <f>SUM(H51:H59)</f>
        <v>0.26803447118323803</v>
      </c>
      <c r="I50" s="304"/>
      <c r="J50" s="305">
        <f>SUM(J51:J59)</f>
        <v>1.5627684345550106</v>
      </c>
      <c r="K50" s="305">
        <f>SUM(K51:K59)</f>
        <v>2.4033953600281808</v>
      </c>
      <c r="L50" s="305">
        <f>SUM(L51:L59)</f>
        <v>4.1375143617077885</v>
      </c>
      <c r="M50" s="304"/>
      <c r="N50" s="305">
        <f>SUM(N51:N59)</f>
        <v>2.7630968365619837</v>
      </c>
      <c r="O50" s="305">
        <f>SUM(O51:O59)</f>
        <v>3.3650275256697486</v>
      </c>
      <c r="P50" s="305">
        <f>SUM(P51:P59)</f>
        <v>4.1788045567354528</v>
      </c>
      <c r="Q50" s="304"/>
      <c r="R50" s="305">
        <f>SUM(R51:R59)</f>
        <v>0.91899017944582395</v>
      </c>
      <c r="S50" s="305">
        <f>SUM(S51:S59)</f>
        <v>1.1223439374520592</v>
      </c>
      <c r="T50" s="305">
        <f>SUM(T51:T59)</f>
        <v>1.4580532158629891</v>
      </c>
      <c r="U50" s="304"/>
      <c r="V50" s="305">
        <f>SUM(V51:V59)</f>
        <v>1.9530708878685272</v>
      </c>
      <c r="W50" s="305">
        <f>SUM(W51:W59)</f>
        <v>2.323873858428251</v>
      </c>
      <c r="X50" s="305">
        <f>SUM(X51:X59)</f>
        <v>2.8345876064718882</v>
      </c>
      <c r="Y50" s="304"/>
      <c r="Z50" s="305">
        <f>SUM(Z51:Z59)</f>
        <v>9.9781677252188548</v>
      </c>
      <c r="AA50" s="305">
        <f>SUM(AA51:AA59)</f>
        <v>11.238886264427002</v>
      </c>
      <c r="AB50" s="305">
        <f>SUM(AB51:AB59)</f>
        <v>12.965429659632793</v>
      </c>
      <c r="AC50" s="304"/>
      <c r="AD50" s="305">
        <f>SUM(AD51:AD59)</f>
        <v>7.6537956809571579</v>
      </c>
      <c r="AE50" s="305">
        <f>SUM(AE51:AE59)</f>
        <v>7.8640599966418874</v>
      </c>
      <c r="AF50" s="305">
        <f>SUM(AF51:AF59)</f>
        <v>7.8364984083884286</v>
      </c>
      <c r="AG50" s="304"/>
      <c r="AH50" s="305">
        <f>SUM(AH51:AH59)</f>
        <v>4.7335289602454971</v>
      </c>
      <c r="AI50" s="305">
        <f>SUM(AI51:AI59)</f>
        <v>4.9540274854037216</v>
      </c>
      <c r="AJ50" s="305">
        <f>SUM(AJ51:AJ59)</f>
        <v>4.7507240797610777</v>
      </c>
      <c r="AK50" s="304"/>
      <c r="AL50" s="305">
        <f>SUM(AL51:AL59)</f>
        <v>1.5457523659383814</v>
      </c>
      <c r="AM50" s="305">
        <f>SUM(AM51:AM59)</f>
        <v>0.96992790928628303</v>
      </c>
      <c r="AN50" s="305">
        <f>SUM(AN51:AN59)</f>
        <v>0.38135364025637419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3.6992451792161254</v>
      </c>
      <c r="C51" s="304">
        <f t="shared" ref="C51:D51" si="68">SUM(G51,K51,O51,S51,W51,AA51,AE51,AI51,AM51)</f>
        <v>3.8173716343105992</v>
      </c>
      <c r="D51" s="304">
        <f t="shared" si="68"/>
        <v>4.6953464094494768</v>
      </c>
      <c r="E51" s="304"/>
      <c r="F51" s="304">
        <v>1.6986414804908648E-2</v>
      </c>
      <c r="G51" s="304">
        <v>2.8379053094355677E-2</v>
      </c>
      <c r="H51" s="304">
        <v>5.1401053140179544E-2</v>
      </c>
      <c r="I51" s="304"/>
      <c r="J51" s="304">
        <v>0.36907059570204592</v>
      </c>
      <c r="K51" s="304">
        <v>0.53812354195301826</v>
      </c>
      <c r="L51" s="304">
        <v>0.98444195810813329</v>
      </c>
      <c r="M51" s="304"/>
      <c r="N51" s="304">
        <v>0.67197819833361339</v>
      </c>
      <c r="O51" s="304">
        <v>0.76486397809049278</v>
      </c>
      <c r="P51" s="304">
        <v>0.94734032070107288</v>
      </c>
      <c r="Q51" s="304"/>
      <c r="R51" s="304">
        <v>0.16247909770580968</v>
      </c>
      <c r="S51" s="304">
        <v>0.16326098367853983</v>
      </c>
      <c r="T51" s="304">
        <v>0.16995028572091611</v>
      </c>
      <c r="U51" s="304"/>
      <c r="V51" s="304">
        <v>0.36538134666022198</v>
      </c>
      <c r="W51" s="304">
        <v>0.38457908812161912</v>
      </c>
      <c r="X51" s="304">
        <v>0.45659380930133725</v>
      </c>
      <c r="Y51" s="304"/>
      <c r="Z51" s="304">
        <v>1.0049655728576106</v>
      </c>
      <c r="AA51" s="304">
        <v>0.96110343574029644</v>
      </c>
      <c r="AB51" s="304">
        <v>1.1748914352971833</v>
      </c>
      <c r="AC51" s="304"/>
      <c r="AD51" s="304">
        <v>0.61115379864627406</v>
      </c>
      <c r="AE51" s="304">
        <v>0.51087843202938887</v>
      </c>
      <c r="AF51" s="304">
        <v>0.47788274282799725</v>
      </c>
      <c r="AG51" s="304"/>
      <c r="AH51" s="304">
        <v>0.38397950853029666</v>
      </c>
      <c r="AI51" s="304">
        <v>0.35975125988127582</v>
      </c>
      <c r="AJ51" s="304">
        <v>0.33955168696325111</v>
      </c>
      <c r="AK51" s="304"/>
      <c r="AL51" s="304">
        <v>0.11325064597534429</v>
      </c>
      <c r="AM51" s="304">
        <v>0.1064318617216127</v>
      </c>
      <c r="AN51" s="304">
        <v>9.3293117389406183E-2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4.4710285679578874</v>
      </c>
      <c r="C52" s="304">
        <f t="shared" ref="C52:C59" si="70">SUM(G52,K52,O52,S52,W52,AA52,AE52,AI52,AM52)</f>
        <v>5.1671689790954289</v>
      </c>
      <c r="D52" s="304">
        <f t="shared" ref="D52:D59" si="71">SUM(H52,L52,P52,T52,X52,AB52,AF52,AJ52,AN52)</f>
        <v>6.507089465633876</v>
      </c>
      <c r="E52" s="304"/>
      <c r="F52" s="304">
        <v>4.6663481634179375E-2</v>
      </c>
      <c r="G52" s="304">
        <v>6.6795471256932207E-2</v>
      </c>
      <c r="H52" s="304">
        <v>0.10427036658577304</v>
      </c>
      <c r="I52" s="304"/>
      <c r="J52" s="304">
        <v>0.70787223309360137</v>
      </c>
      <c r="K52" s="304">
        <v>1.0894213682175071</v>
      </c>
      <c r="L52" s="304">
        <v>1.838770799261185</v>
      </c>
      <c r="M52" s="304"/>
      <c r="N52" s="304">
        <v>0.89476704309266253</v>
      </c>
      <c r="O52" s="304">
        <v>1.031443220968536</v>
      </c>
      <c r="P52" s="304">
        <v>1.1458973060567146</v>
      </c>
      <c r="Q52" s="304"/>
      <c r="R52" s="304">
        <v>0.10711327508991189</v>
      </c>
      <c r="S52" s="304">
        <v>9.9726630241424058E-2</v>
      </c>
      <c r="T52" s="304">
        <v>0.12129728660720764</v>
      </c>
      <c r="U52" s="304"/>
      <c r="V52" s="304">
        <v>0.33981929436156111</v>
      </c>
      <c r="W52" s="304">
        <v>0.31233626479187399</v>
      </c>
      <c r="X52" s="304">
        <v>0.22440002104893997</v>
      </c>
      <c r="Y52" s="304"/>
      <c r="Z52" s="304">
        <v>1.2902626009288922</v>
      </c>
      <c r="AA52" s="304">
        <v>1.4938593370303463</v>
      </c>
      <c r="AB52" s="304">
        <v>2.0088749367914107</v>
      </c>
      <c r="AC52" s="304"/>
      <c r="AD52" s="304">
        <v>0.6948231697376076</v>
      </c>
      <c r="AE52" s="304">
        <v>0.68083695165762337</v>
      </c>
      <c r="AF52" s="304">
        <v>0.70577531832789919</v>
      </c>
      <c r="AG52" s="304"/>
      <c r="AH52" s="304">
        <v>0.29524479413947913</v>
      </c>
      <c r="AI52" s="304">
        <v>0.30927522129465018</v>
      </c>
      <c r="AJ52" s="304">
        <v>0.3001414121646776</v>
      </c>
      <c r="AK52" s="304"/>
      <c r="AL52" s="304">
        <v>9.4462675879991964E-2</v>
      </c>
      <c r="AM52" s="304">
        <v>8.3474513636535852E-2</v>
      </c>
      <c r="AN52" s="304">
        <v>5.7662018790069054E-2</v>
      </c>
    </row>
    <row r="53" spans="1:40" x14ac:dyDescent="0.2">
      <c r="A53" s="13" t="str">
        <f t="shared" si="67"/>
        <v>Associate professional occupations</v>
      </c>
      <c r="B53" s="304">
        <f t="shared" si="69"/>
        <v>2.3519519943661402</v>
      </c>
      <c r="C53" s="304">
        <f t="shared" si="70"/>
        <v>2.3515989956797174</v>
      </c>
      <c r="D53" s="304">
        <f t="shared" si="71"/>
        <v>2.804342747732528</v>
      </c>
      <c r="E53" s="304"/>
      <c r="F53" s="304">
        <v>4.4753349744297193E-3</v>
      </c>
      <c r="G53" s="304">
        <v>6.7712304440264463E-3</v>
      </c>
      <c r="H53" s="304">
        <v>1.289526569664818E-2</v>
      </c>
      <c r="I53" s="304"/>
      <c r="J53" s="304">
        <v>0.20115513425165812</v>
      </c>
      <c r="K53" s="304">
        <v>0.29060020573017825</v>
      </c>
      <c r="L53" s="304">
        <v>0.50518304754093291</v>
      </c>
      <c r="M53" s="304"/>
      <c r="N53" s="304">
        <v>0.35805413872107544</v>
      </c>
      <c r="O53" s="304">
        <v>0.39498755772280003</v>
      </c>
      <c r="P53" s="304">
        <v>0.46861473442361062</v>
      </c>
      <c r="Q53" s="304"/>
      <c r="R53" s="304">
        <v>0.15714541786195074</v>
      </c>
      <c r="S53" s="304">
        <v>0.18714589039926666</v>
      </c>
      <c r="T53" s="304">
        <v>0.24855977798196255</v>
      </c>
      <c r="U53" s="304"/>
      <c r="V53" s="304">
        <v>0.2979152935457412</v>
      </c>
      <c r="W53" s="304">
        <v>0.28862375526363321</v>
      </c>
      <c r="X53" s="304">
        <v>0.32319027813516749</v>
      </c>
      <c r="Y53" s="304"/>
      <c r="Z53" s="304">
        <v>0.51645184026044122</v>
      </c>
      <c r="AA53" s="304">
        <v>0.4457727008132058</v>
      </c>
      <c r="AB53" s="304">
        <v>0.45951098390518158</v>
      </c>
      <c r="AC53" s="304"/>
      <c r="AD53" s="304">
        <v>0.44955590960148678</v>
      </c>
      <c r="AE53" s="304">
        <v>0.39390162961777403</v>
      </c>
      <c r="AF53" s="304">
        <v>0.40480974260121566</v>
      </c>
      <c r="AG53" s="304"/>
      <c r="AH53" s="304">
        <v>0.32476381393496251</v>
      </c>
      <c r="AI53" s="304">
        <v>0.31786054728467722</v>
      </c>
      <c r="AJ53" s="304">
        <v>0.35384080386465827</v>
      </c>
      <c r="AK53" s="304"/>
      <c r="AL53" s="304">
        <v>4.2435111214394153E-2</v>
      </c>
      <c r="AM53" s="304">
        <v>2.5935478404156009E-2</v>
      </c>
      <c r="AN53" s="304">
        <v>2.7738113583150707E-2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2.3489367103834073</v>
      </c>
      <c r="C54" s="304">
        <f t="shared" si="70"/>
        <v>2.3961111442998808</v>
      </c>
      <c r="D54" s="304">
        <f t="shared" si="71"/>
        <v>2.3315146791775767</v>
      </c>
      <c r="E54" s="304"/>
      <c r="F54" s="304">
        <v>1.9917446667641024E-2</v>
      </c>
      <c r="G54" s="304">
        <v>2.7725597774892533E-2</v>
      </c>
      <c r="H54" s="304">
        <v>5.5083023942240718E-2</v>
      </c>
      <c r="I54" s="304"/>
      <c r="J54" s="304">
        <v>0.1052093175129435</v>
      </c>
      <c r="K54" s="304">
        <v>0.16542387912625817</v>
      </c>
      <c r="L54" s="304">
        <v>0.25047449137500422</v>
      </c>
      <c r="M54" s="304"/>
      <c r="N54" s="304">
        <v>0.30626325572160085</v>
      </c>
      <c r="O54" s="304">
        <v>0.39207892364129676</v>
      </c>
      <c r="P54" s="304">
        <v>0.53289983475674196</v>
      </c>
      <c r="Q54" s="304"/>
      <c r="R54" s="304">
        <v>0.18813618440999896</v>
      </c>
      <c r="S54" s="304">
        <v>0.21601381158546343</v>
      </c>
      <c r="T54" s="304">
        <v>0.27318438781178461</v>
      </c>
      <c r="U54" s="304"/>
      <c r="V54" s="304">
        <v>0.15645737826440217</v>
      </c>
      <c r="W54" s="304">
        <v>0.18010418840007664</v>
      </c>
      <c r="X54" s="304">
        <v>0.25241043381259931</v>
      </c>
      <c r="Y54" s="304"/>
      <c r="Z54" s="304">
        <v>0.46162042174404461</v>
      </c>
      <c r="AA54" s="304">
        <v>0.44915562674669973</v>
      </c>
      <c r="AB54" s="304">
        <v>0.34776279353137862</v>
      </c>
      <c r="AC54" s="304"/>
      <c r="AD54" s="304">
        <v>0.40277347212846937</v>
      </c>
      <c r="AE54" s="304">
        <v>0.30744248445431377</v>
      </c>
      <c r="AF54" s="304">
        <v>0.11595493400149656</v>
      </c>
      <c r="AG54" s="304"/>
      <c r="AH54" s="304">
        <v>0.60182126285902116</v>
      </c>
      <c r="AI54" s="304">
        <v>0.62000635511106905</v>
      </c>
      <c r="AJ54" s="304">
        <v>0.50076078249550138</v>
      </c>
      <c r="AK54" s="304"/>
      <c r="AL54" s="304">
        <v>0.10673797107528592</v>
      </c>
      <c r="AM54" s="304">
        <v>3.8160277459811001E-2</v>
      </c>
      <c r="AN54" s="304">
        <v>2.9839974508296604E-3</v>
      </c>
    </row>
    <row r="55" spans="1:40" x14ac:dyDescent="0.2">
      <c r="A55" s="13" t="str">
        <f t="shared" si="67"/>
        <v>Skilled trades occupations</v>
      </c>
      <c r="B55" s="304">
        <f t="shared" si="69"/>
        <v>13.624541360755464</v>
      </c>
      <c r="C55" s="304">
        <f t="shared" si="70"/>
        <v>15.229834629766914</v>
      </c>
      <c r="D55" s="304">
        <f t="shared" si="71"/>
        <v>16.4571628752654</v>
      </c>
      <c r="E55" s="304"/>
      <c r="F55" s="304">
        <v>2.0180924730477329E-3</v>
      </c>
      <c r="G55" s="304">
        <v>3.4534535090169306E-3</v>
      </c>
      <c r="H55" s="304">
        <v>5.520096561851629E-3</v>
      </c>
      <c r="I55" s="304"/>
      <c r="J55" s="304">
        <v>0.10225511464852093</v>
      </c>
      <c r="K55" s="304">
        <v>0.1877539663730694</v>
      </c>
      <c r="L55" s="304">
        <v>0.32175932685255521</v>
      </c>
      <c r="M55" s="304"/>
      <c r="N55" s="304">
        <v>0.36166697065761133</v>
      </c>
      <c r="O55" s="304">
        <v>0.54209571990774075</v>
      </c>
      <c r="P55" s="304">
        <v>0.75562430071880837</v>
      </c>
      <c r="Q55" s="304"/>
      <c r="R55" s="304">
        <v>0.23159027216680694</v>
      </c>
      <c r="S55" s="304">
        <v>0.34489710374594884</v>
      </c>
      <c r="T55" s="304">
        <v>0.47865871354433487</v>
      </c>
      <c r="U55" s="304"/>
      <c r="V55" s="304">
        <v>0.60556477539982101</v>
      </c>
      <c r="W55" s="304">
        <v>0.88004010649502351</v>
      </c>
      <c r="X55" s="304">
        <v>1.2135536475084236</v>
      </c>
      <c r="Y55" s="304"/>
      <c r="Z55" s="304">
        <v>5.321611453487912</v>
      </c>
      <c r="AA55" s="304">
        <v>6.0597110584093121</v>
      </c>
      <c r="AB55" s="304">
        <v>6.485807783286929</v>
      </c>
      <c r="AC55" s="304"/>
      <c r="AD55" s="304">
        <v>4.1439558415617501</v>
      </c>
      <c r="AE55" s="304">
        <v>4.4310124447034598</v>
      </c>
      <c r="AF55" s="304">
        <v>4.501943084920522</v>
      </c>
      <c r="AG55" s="304"/>
      <c r="AH55" s="304">
        <v>2.0099984754621065</v>
      </c>
      <c r="AI55" s="304">
        <v>2.2507755782610772</v>
      </c>
      <c r="AJ55" s="304">
        <v>2.6007209435067202</v>
      </c>
      <c r="AK55" s="304"/>
      <c r="AL55" s="304">
        <v>0.84588036489788676</v>
      </c>
      <c r="AM55" s="304">
        <v>0.53009519836226715</v>
      </c>
      <c r="AN55" s="304">
        <v>9.3574978365256578E-2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8.5581316095792059E-2</v>
      </c>
      <c r="C56" s="304">
        <f t="shared" si="70"/>
        <v>9.8174767074423311E-2</v>
      </c>
      <c r="D56" s="304">
        <f t="shared" si="71"/>
        <v>0.12417225955124139</v>
      </c>
      <c r="E56" s="304"/>
      <c r="F56" s="304">
        <v>5.9432285045321042E-5</v>
      </c>
      <c r="G56" s="304">
        <v>8.710107486414569E-5</v>
      </c>
      <c r="H56" s="304">
        <v>1.2877230467307627E-4</v>
      </c>
      <c r="I56" s="304"/>
      <c r="J56" s="304">
        <v>3.2001934616558017E-3</v>
      </c>
      <c r="K56" s="304">
        <v>4.2652903840118394E-3</v>
      </c>
      <c r="L56" s="304">
        <v>6.3429913386261732E-3</v>
      </c>
      <c r="M56" s="304"/>
      <c r="N56" s="304">
        <v>4.1179477580937729E-3</v>
      </c>
      <c r="O56" s="304">
        <v>5.2358886159278037E-3</v>
      </c>
      <c r="P56" s="304">
        <v>6.9302161161999692E-3</v>
      </c>
      <c r="Q56" s="304"/>
      <c r="R56" s="304">
        <v>7.3196515411134077E-4</v>
      </c>
      <c r="S56" s="304">
        <v>9.8328347837430604E-4</v>
      </c>
      <c r="T56" s="304">
        <v>1.2013092272269877E-3</v>
      </c>
      <c r="U56" s="304"/>
      <c r="V56" s="304">
        <v>2.0841661704821663E-3</v>
      </c>
      <c r="W56" s="304">
        <v>2.3249534230598379E-3</v>
      </c>
      <c r="X56" s="304">
        <v>2.7539652351139922E-3</v>
      </c>
      <c r="Y56" s="304"/>
      <c r="Z56" s="304">
        <v>3.0314134193405728E-2</v>
      </c>
      <c r="AA56" s="304">
        <v>4.0659969920137422E-2</v>
      </c>
      <c r="AB56" s="304">
        <v>5.9580405942428367E-2</v>
      </c>
      <c r="AC56" s="304"/>
      <c r="AD56" s="304">
        <v>7.2509604715025626E-3</v>
      </c>
      <c r="AE56" s="304">
        <v>8.3993154621220725E-3</v>
      </c>
      <c r="AF56" s="304">
        <v>1.0913721984690067E-2</v>
      </c>
      <c r="AG56" s="304"/>
      <c r="AH56" s="304">
        <v>2.2024779664035907E-2</v>
      </c>
      <c r="AI56" s="304">
        <v>2.1384023232964927E-2</v>
      </c>
      <c r="AJ56" s="304">
        <v>2.3565938680308596E-2</v>
      </c>
      <c r="AK56" s="304"/>
      <c r="AL56" s="304">
        <v>1.5797736937459471E-2</v>
      </c>
      <c r="AM56" s="304">
        <v>1.4834941482960948E-2</v>
      </c>
      <c r="AN56" s="304">
        <v>1.2754938721974175E-2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0.61231856793325778</v>
      </c>
      <c r="C57" s="304">
        <f t="shared" si="70"/>
        <v>0.73188261611135952</v>
      </c>
      <c r="D57" s="304">
        <f t="shared" si="71"/>
        <v>0.84250982954308984</v>
      </c>
      <c r="E57" s="304"/>
      <c r="F57" s="304">
        <v>1.4158560975213307E-3</v>
      </c>
      <c r="G57" s="304">
        <v>2.4731887456356356E-3</v>
      </c>
      <c r="H57" s="304">
        <v>5.06425290442453E-3</v>
      </c>
      <c r="I57" s="304"/>
      <c r="J57" s="304">
        <v>3.7737700527610385E-2</v>
      </c>
      <c r="K57" s="304">
        <v>5.4710763235379434E-2</v>
      </c>
      <c r="L57" s="304">
        <v>8.25094414507586E-2</v>
      </c>
      <c r="M57" s="304"/>
      <c r="N57" s="304">
        <v>9.819416192732934E-2</v>
      </c>
      <c r="O57" s="304">
        <v>0.13459633007902619</v>
      </c>
      <c r="P57" s="304">
        <v>0.18148864696072803</v>
      </c>
      <c r="Q57" s="304"/>
      <c r="R57" s="304">
        <v>2.9297206215625673E-2</v>
      </c>
      <c r="S57" s="304">
        <v>4.1417332904504271E-2</v>
      </c>
      <c r="T57" s="304">
        <v>5.7010516483075972E-2</v>
      </c>
      <c r="U57" s="304"/>
      <c r="V57" s="304">
        <v>2.7529920126443144E-2</v>
      </c>
      <c r="W57" s="304">
        <v>3.6198793801380032E-2</v>
      </c>
      <c r="X57" s="304">
        <v>4.4361506558656616E-2</v>
      </c>
      <c r="Y57" s="304"/>
      <c r="Z57" s="304">
        <v>0.24855272725634045</v>
      </c>
      <c r="AA57" s="304">
        <v>0.29833413287019311</v>
      </c>
      <c r="AB57" s="304">
        <v>0.38665122991958845</v>
      </c>
      <c r="AC57" s="304"/>
      <c r="AD57" s="304">
        <v>4.3967313194525612E-2</v>
      </c>
      <c r="AE57" s="304">
        <v>2.9693264377780162E-2</v>
      </c>
      <c r="AF57" s="304">
        <v>9.3680361670972802E-3</v>
      </c>
      <c r="AG57" s="304"/>
      <c r="AH57" s="304">
        <v>6.4738535974104783E-2</v>
      </c>
      <c r="AI57" s="304">
        <v>7.209231615302647E-2</v>
      </c>
      <c r="AJ57" s="304">
        <v>1.5341592409427725E-2</v>
      </c>
      <c r="AK57" s="304"/>
      <c r="AL57" s="304">
        <v>6.088514661375713E-2</v>
      </c>
      <c r="AM57" s="304">
        <v>6.2366493944434137E-2</v>
      </c>
      <c r="AN57" s="304">
        <v>6.0714606689332679E-2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2.4473188571640381</v>
      </c>
      <c r="C58" s="304">
        <f t="shared" si="70"/>
        <v>3.0396587088932856</v>
      </c>
      <c r="D58" s="304">
        <f t="shared" si="71"/>
        <v>3.3638892810460916</v>
      </c>
      <c r="E58" s="304"/>
      <c r="F58" s="304">
        <v>7.1418287057155843E-3</v>
      </c>
      <c r="G58" s="304">
        <v>1.6521659993441767E-2</v>
      </c>
      <c r="H58" s="304">
        <v>3.3208932742345279E-2</v>
      </c>
      <c r="I58" s="304"/>
      <c r="J58" s="304">
        <v>2.253520029305572E-2</v>
      </c>
      <c r="K58" s="304">
        <v>4.8078337369832594E-2</v>
      </c>
      <c r="L58" s="304">
        <v>0.1005017885315973</v>
      </c>
      <c r="M58" s="304"/>
      <c r="N58" s="304">
        <v>3.2105489617378413E-2</v>
      </c>
      <c r="O58" s="304">
        <v>5.1904442794647843E-2</v>
      </c>
      <c r="P58" s="304">
        <v>8.6777021221737222E-2</v>
      </c>
      <c r="Q58" s="304"/>
      <c r="R58" s="304">
        <v>3.4382971138627497E-2</v>
      </c>
      <c r="S58" s="304">
        <v>5.8766495135821613E-2</v>
      </c>
      <c r="T58" s="304">
        <v>9.7315721216036682E-2</v>
      </c>
      <c r="U58" s="304"/>
      <c r="V58" s="304">
        <v>9.7498495882858846E-2</v>
      </c>
      <c r="W58" s="304">
        <v>0.15580209790313246</v>
      </c>
      <c r="X58" s="304">
        <v>0.21735026173339805</v>
      </c>
      <c r="Y58" s="304"/>
      <c r="Z58" s="304">
        <v>0.69834400552421594</v>
      </c>
      <c r="AA58" s="304">
        <v>0.98775301968841478</v>
      </c>
      <c r="AB58" s="304">
        <v>1.3198788313486431</v>
      </c>
      <c r="AC58" s="304"/>
      <c r="AD58" s="304">
        <v>0.85110492002923377</v>
      </c>
      <c r="AE58" s="304">
        <v>1.0595881291902021</v>
      </c>
      <c r="AF58" s="304">
        <v>1.1654019798563764</v>
      </c>
      <c r="AG58" s="304"/>
      <c r="AH58" s="304">
        <v>0.57272040090815413</v>
      </c>
      <c r="AI58" s="304">
        <v>0.57953638951024</v>
      </c>
      <c r="AJ58" s="304">
        <v>0.32400184717566244</v>
      </c>
      <c r="AK58" s="304"/>
      <c r="AL58" s="304">
        <v>0.13148554506479812</v>
      </c>
      <c r="AM58" s="304">
        <v>8.1708137307552248E-2</v>
      </c>
      <c r="AN58" s="304">
        <v>1.9452897220295078E-2</v>
      </c>
    </row>
    <row r="59" spans="1:40" x14ac:dyDescent="0.2">
      <c r="A59" s="13" t="str">
        <f t="shared" si="67"/>
        <v>Elementary occupations</v>
      </c>
      <c r="B59" s="304">
        <f t="shared" si="69"/>
        <v>1.5670774461279355</v>
      </c>
      <c r="C59" s="304">
        <f t="shared" si="70"/>
        <v>1.5621985247683587</v>
      </c>
      <c r="D59" s="304">
        <f t="shared" si="71"/>
        <v>1.6849724526007492</v>
      </c>
      <c r="E59" s="304"/>
      <c r="F59" s="304">
        <v>1.5104156632164868E-4</v>
      </c>
      <c r="G59" s="304">
        <v>2.5090676966934617E-4</v>
      </c>
      <c r="H59" s="304">
        <v>4.6270730510205107E-4</v>
      </c>
      <c r="I59" s="304"/>
      <c r="J59" s="304">
        <v>1.3732945063918683E-2</v>
      </c>
      <c r="K59" s="304">
        <v>2.501800763892565E-2</v>
      </c>
      <c r="L59" s="304">
        <v>4.7530517248995818E-2</v>
      </c>
      <c r="M59" s="304"/>
      <c r="N59" s="304">
        <v>3.594963073261917E-2</v>
      </c>
      <c r="O59" s="304">
        <v>4.7821463849280009E-2</v>
      </c>
      <c r="P59" s="304">
        <v>5.3232175779839228E-2</v>
      </c>
      <c r="Q59" s="304"/>
      <c r="R59" s="304">
        <v>8.1137897029811886E-3</v>
      </c>
      <c r="S59" s="304">
        <v>1.0132406282716448E-2</v>
      </c>
      <c r="T59" s="304">
        <v>1.0875217270443539E-2</v>
      </c>
      <c r="U59" s="304"/>
      <c r="V59" s="304">
        <v>6.0820217456995562E-2</v>
      </c>
      <c r="W59" s="304">
        <v>8.3864610228452416E-2</v>
      </c>
      <c r="X59" s="304">
        <v>9.9973683138252029E-2</v>
      </c>
      <c r="Y59" s="304"/>
      <c r="Z59" s="304">
        <v>0.40604496896599179</v>
      </c>
      <c r="AA59" s="304">
        <v>0.50253698320839779</v>
      </c>
      <c r="AB59" s="304">
        <v>0.72247125961005076</v>
      </c>
      <c r="AC59" s="304"/>
      <c r="AD59" s="304">
        <v>0.44921029558630848</v>
      </c>
      <c r="AE59" s="304">
        <v>0.44230734514922321</v>
      </c>
      <c r="AF59" s="304">
        <v>0.44444884770113424</v>
      </c>
      <c r="AG59" s="304"/>
      <c r="AH59" s="304">
        <v>0.45823738877333564</v>
      </c>
      <c r="AI59" s="304">
        <v>0.42334579467474076</v>
      </c>
      <c r="AJ59" s="304">
        <v>0.2927990725008715</v>
      </c>
      <c r="AK59" s="304"/>
      <c r="AL59" s="304">
        <v>0.13481716827946341</v>
      </c>
      <c r="AM59" s="304">
        <v>2.6921006966952959E-2</v>
      </c>
      <c r="AN59" s="304">
        <v>1.3178972046059995E-2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104.41299999999995</v>
      </c>
      <c r="C62" s="305">
        <f>SUM(C63:C71)</f>
        <v>106.75999999999996</v>
      </c>
      <c r="D62" s="305">
        <f>SUM(D63:D71)</f>
        <v>110.82200000000002</v>
      </c>
      <c r="E62" s="304"/>
      <c r="F62" s="305">
        <f>SUM(F63:F71)</f>
        <v>0.32547334968908037</v>
      </c>
      <c r="G62" s="305">
        <f>SUM(G63:G71)</f>
        <v>0.49176725519352904</v>
      </c>
      <c r="H62" s="305">
        <f>SUM(H63:H71)</f>
        <v>0.87651690499186374</v>
      </c>
      <c r="I62" s="304"/>
      <c r="J62" s="305">
        <f>SUM(J63:J71)</f>
        <v>4.0715071018797815</v>
      </c>
      <c r="K62" s="305">
        <f>SUM(K63:K71)</f>
        <v>5.9126662383728128</v>
      </c>
      <c r="L62" s="305">
        <f>SUM(L63:L71)</f>
        <v>10.543435039440482</v>
      </c>
      <c r="M62" s="304"/>
      <c r="N62" s="305">
        <f>SUM(N63:N71)</f>
        <v>13.955763657923759</v>
      </c>
      <c r="O62" s="305">
        <f>SUM(O63:O71)</f>
        <v>17.003414387975226</v>
      </c>
      <c r="P62" s="305">
        <f>SUM(P63:P71)</f>
        <v>22.669681350697296</v>
      </c>
      <c r="Q62" s="304"/>
      <c r="R62" s="305">
        <f>SUM(R63:R71)</f>
        <v>4.365176361298583</v>
      </c>
      <c r="S62" s="305">
        <f>SUM(S63:S71)</f>
        <v>5.1453934504794985</v>
      </c>
      <c r="T62" s="305">
        <f>SUM(T63:T71)</f>
        <v>6.8008094484671968</v>
      </c>
      <c r="U62" s="304"/>
      <c r="V62" s="305">
        <f>SUM(V63:V71)</f>
        <v>4.7847567751867821</v>
      </c>
      <c r="W62" s="305">
        <f>SUM(W63:W71)</f>
        <v>5.5373800845234449</v>
      </c>
      <c r="X62" s="305">
        <f>SUM(X63:X71)</f>
        <v>7.0232082286951387</v>
      </c>
      <c r="Y62" s="304"/>
      <c r="Z62" s="305">
        <f>SUM(Z63:Z71)</f>
        <v>26.002491346788801</v>
      </c>
      <c r="AA62" s="305">
        <f>SUM(AA63:AA71)</f>
        <v>26.852931163581783</v>
      </c>
      <c r="AB62" s="305">
        <f>SUM(AB63:AB71)</f>
        <v>29.163879817333378</v>
      </c>
      <c r="AC62" s="304"/>
      <c r="AD62" s="305">
        <f>SUM(AD63:AD71)</f>
        <v>26.18090800827418</v>
      </c>
      <c r="AE62" s="305">
        <f>SUM(AE63:AE71)</f>
        <v>24.251218274190833</v>
      </c>
      <c r="AF62" s="305">
        <f>SUM(AF63:AF71)</f>
        <v>19.874400234288032</v>
      </c>
      <c r="AG62" s="304"/>
      <c r="AH62" s="305">
        <f>SUM(AH63:AH71)</f>
        <v>19.070855043426747</v>
      </c>
      <c r="AI62" s="305">
        <f>SUM(AI63:AI71)</f>
        <v>17.299362481916692</v>
      </c>
      <c r="AJ62" s="305">
        <f>SUM(AJ63:AJ71)</f>
        <v>10.059879863424973</v>
      </c>
      <c r="AK62" s="304"/>
      <c r="AL62" s="305">
        <f>SUM(AL63:AL71)</f>
        <v>5.656068355532244</v>
      </c>
      <c r="AM62" s="305">
        <f>SUM(AM63:AM71)</f>
        <v>4.2658666637661504</v>
      </c>
      <c r="AN62" s="305">
        <f>SUM(AN63:AN71)</f>
        <v>3.8101891126616536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15.74913213059498</v>
      </c>
      <c r="C63" s="304">
        <f t="shared" ref="C63:C71" si="73">SUM(G63,K63,O63,S63,W63,AA63,AE63,AI63,AM63)</f>
        <v>16.734884960841722</v>
      </c>
      <c r="D63" s="304">
        <f t="shared" ref="D63:D71" si="74">SUM(H63,L63,P63,T63,X63,AB63,AF63,AJ63,AN63)</f>
        <v>18.645091136960403</v>
      </c>
      <c r="E63" s="304"/>
      <c r="F63" s="304">
        <v>8.3164839562448453E-2</v>
      </c>
      <c r="G63" s="304">
        <v>0.13570832438624866</v>
      </c>
      <c r="H63" s="304">
        <v>0.25076008922420251</v>
      </c>
      <c r="I63" s="304"/>
      <c r="J63" s="304">
        <v>1.0430404545477059</v>
      </c>
      <c r="K63" s="304">
        <v>1.5361983718815164</v>
      </c>
      <c r="L63" s="304">
        <v>2.7572498643723509</v>
      </c>
      <c r="M63" s="304"/>
      <c r="N63" s="304">
        <v>3.3238691327539489</v>
      </c>
      <c r="O63" s="304">
        <v>4.0733937605220687</v>
      </c>
      <c r="P63" s="304">
        <v>5.0414103733919928</v>
      </c>
      <c r="Q63" s="304"/>
      <c r="R63" s="304">
        <v>0.77635520549454196</v>
      </c>
      <c r="S63" s="304">
        <v>0.87968025913012415</v>
      </c>
      <c r="T63" s="304">
        <v>1.117160386196953</v>
      </c>
      <c r="U63" s="304"/>
      <c r="V63" s="304">
        <v>0.95140614768000775</v>
      </c>
      <c r="W63" s="304">
        <v>1.061665428504432</v>
      </c>
      <c r="X63" s="304">
        <v>1.1171987821178964</v>
      </c>
      <c r="Y63" s="304"/>
      <c r="Z63" s="304">
        <v>3.1422738019241834</v>
      </c>
      <c r="AA63" s="304">
        <v>3.0658252946392333</v>
      </c>
      <c r="AB63" s="304">
        <v>3.4610263688797094</v>
      </c>
      <c r="AC63" s="304"/>
      <c r="AD63" s="304">
        <v>3.3612513051069737</v>
      </c>
      <c r="AE63" s="304">
        <v>3.0826792420867766</v>
      </c>
      <c r="AF63" s="304">
        <v>2.3878034880671555</v>
      </c>
      <c r="AG63" s="304"/>
      <c r="AH63" s="304">
        <v>2.7104063618311107</v>
      </c>
      <c r="AI63" s="304">
        <v>2.6044881150248211</v>
      </c>
      <c r="AJ63" s="304">
        <v>2.2195607661410404</v>
      </c>
      <c r="AK63" s="304"/>
      <c r="AL63" s="304">
        <v>0.35736488169405956</v>
      </c>
      <c r="AM63" s="304">
        <v>0.29524616466650144</v>
      </c>
      <c r="AN63" s="304">
        <v>0.29292101856910374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7.8362792640469809</v>
      </c>
      <c r="C64" s="304">
        <f t="shared" si="73"/>
        <v>8.5628730350269961</v>
      </c>
      <c r="D64" s="304">
        <f t="shared" si="74"/>
        <v>9.8077973717205573</v>
      </c>
      <c r="E64" s="304"/>
      <c r="F64" s="304">
        <v>0.11688715729821907</v>
      </c>
      <c r="G64" s="304">
        <v>0.17280461699299984</v>
      </c>
      <c r="H64" s="304">
        <v>0.30000333322401451</v>
      </c>
      <c r="I64" s="304"/>
      <c r="J64" s="304">
        <v>0.8249665704105319</v>
      </c>
      <c r="K64" s="304">
        <v>1.1555050832844476</v>
      </c>
      <c r="L64" s="304">
        <v>1.9065993562392602</v>
      </c>
      <c r="M64" s="304"/>
      <c r="N64" s="304">
        <v>1.7971183799825523</v>
      </c>
      <c r="O64" s="304">
        <v>2.1139049086861443</v>
      </c>
      <c r="P64" s="304">
        <v>2.5849182160878157</v>
      </c>
      <c r="Q64" s="304"/>
      <c r="R64" s="304">
        <v>0.31012353199174614</v>
      </c>
      <c r="S64" s="304">
        <v>0.32176837281839543</v>
      </c>
      <c r="T64" s="304">
        <v>0.34195147562883049</v>
      </c>
      <c r="U64" s="304"/>
      <c r="V64" s="304">
        <v>0.41458909116864312</v>
      </c>
      <c r="W64" s="304">
        <v>0.43787001448164087</v>
      </c>
      <c r="X64" s="304">
        <v>0.49401966457453372</v>
      </c>
      <c r="Y64" s="304"/>
      <c r="Z64" s="304">
        <v>1.9303729921153625</v>
      </c>
      <c r="AA64" s="304">
        <v>2.1027349126460044</v>
      </c>
      <c r="AB64" s="304">
        <v>2.4193607175008736</v>
      </c>
      <c r="AC64" s="304"/>
      <c r="AD64" s="304">
        <v>1.3475031550021375</v>
      </c>
      <c r="AE64" s="304">
        <v>1.2126935294012109</v>
      </c>
      <c r="AF64" s="304">
        <v>0.9231867398336856</v>
      </c>
      <c r="AG64" s="304"/>
      <c r="AH64" s="304">
        <v>0.93925094563039691</v>
      </c>
      <c r="AI64" s="304">
        <v>0.88432898920064362</v>
      </c>
      <c r="AJ64" s="304">
        <v>0.64014555051701427</v>
      </c>
      <c r="AK64" s="304"/>
      <c r="AL64" s="304">
        <v>0.15546744044739244</v>
      </c>
      <c r="AM64" s="304">
        <v>0.16126260751550994</v>
      </c>
      <c r="AN64" s="304">
        <v>0.19761231811453006</v>
      </c>
    </row>
    <row r="65" spans="1:40" x14ac:dyDescent="0.2">
      <c r="A65" s="13" t="str">
        <f t="shared" si="72"/>
        <v>Associate professional occupations</v>
      </c>
      <c r="B65" s="304">
        <f t="shared" si="75"/>
        <v>7.3996605784669942</v>
      </c>
      <c r="C65" s="304">
        <f t="shared" si="73"/>
        <v>7.1651658019865225</v>
      </c>
      <c r="D65" s="304">
        <f t="shared" si="74"/>
        <v>7.8200510127030913</v>
      </c>
      <c r="E65" s="304"/>
      <c r="F65" s="304">
        <v>4.2493710271419391E-2</v>
      </c>
      <c r="G65" s="304">
        <v>5.427830719362714E-2</v>
      </c>
      <c r="H65" s="304">
        <v>8.8849494236841506E-2</v>
      </c>
      <c r="I65" s="304"/>
      <c r="J65" s="304">
        <v>0.38938388695475118</v>
      </c>
      <c r="K65" s="304">
        <v>0.49521156862073495</v>
      </c>
      <c r="L65" s="304">
        <v>0.80438002873299608</v>
      </c>
      <c r="M65" s="304"/>
      <c r="N65" s="304">
        <v>1.3940859094682676</v>
      </c>
      <c r="O65" s="304">
        <v>1.5103302364184514</v>
      </c>
      <c r="P65" s="304">
        <v>1.8332190168780693</v>
      </c>
      <c r="Q65" s="304"/>
      <c r="R65" s="304">
        <v>0.32067434742232942</v>
      </c>
      <c r="S65" s="304">
        <v>0.33886110460733226</v>
      </c>
      <c r="T65" s="304">
        <v>0.4237280295828707</v>
      </c>
      <c r="U65" s="304"/>
      <c r="V65" s="304">
        <v>0.39529697203318681</v>
      </c>
      <c r="W65" s="304">
        <v>0.41736460272570186</v>
      </c>
      <c r="X65" s="304">
        <v>0.49680831314872326</v>
      </c>
      <c r="Y65" s="304"/>
      <c r="Z65" s="304">
        <v>1.9775265051590527</v>
      </c>
      <c r="AA65" s="304">
        <v>1.9324233041546595</v>
      </c>
      <c r="AB65" s="304">
        <v>2.218154814173444</v>
      </c>
      <c r="AC65" s="304"/>
      <c r="AD65" s="304">
        <v>1.5911699832803277</v>
      </c>
      <c r="AE65" s="304">
        <v>1.3842451461193184</v>
      </c>
      <c r="AF65" s="304">
        <v>1.2415529683347848</v>
      </c>
      <c r="AG65" s="304"/>
      <c r="AH65" s="304">
        <v>1.0294946892922667</v>
      </c>
      <c r="AI65" s="304">
        <v>0.8435941962727348</v>
      </c>
      <c r="AJ65" s="304">
        <v>0.51705212636390885</v>
      </c>
      <c r="AK65" s="304"/>
      <c r="AL65" s="304">
        <v>0.2595345745853917</v>
      </c>
      <c r="AM65" s="304">
        <v>0.18885733587396286</v>
      </c>
      <c r="AN65" s="304">
        <v>0.19630622125145272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8.7809605608799721</v>
      </c>
      <c r="C66" s="304">
        <f t="shared" si="73"/>
        <v>8.880615316043416</v>
      </c>
      <c r="D66" s="304">
        <f t="shared" si="74"/>
        <v>10.110228868323453</v>
      </c>
      <c r="E66" s="304"/>
      <c r="F66" s="304">
        <v>2.4887980091462581E-2</v>
      </c>
      <c r="G66" s="304">
        <v>3.7434327215141283E-2</v>
      </c>
      <c r="H66" s="304">
        <v>7.130378911170869E-2</v>
      </c>
      <c r="I66" s="304"/>
      <c r="J66" s="304">
        <v>0.34154456050041687</v>
      </c>
      <c r="K66" s="304">
        <v>0.49627001178218505</v>
      </c>
      <c r="L66" s="304">
        <v>0.93234602340626416</v>
      </c>
      <c r="M66" s="304"/>
      <c r="N66" s="304">
        <v>1.4271069114420749</v>
      </c>
      <c r="O66" s="304">
        <v>1.7474427990366255</v>
      </c>
      <c r="P66" s="304">
        <v>3.0039395595777192</v>
      </c>
      <c r="Q66" s="304"/>
      <c r="R66" s="304">
        <v>0.44296123816654176</v>
      </c>
      <c r="S66" s="304">
        <v>0.51775415448086459</v>
      </c>
      <c r="T66" s="304">
        <v>0.65995119608054509</v>
      </c>
      <c r="U66" s="304"/>
      <c r="V66" s="304">
        <v>0.42127385764003333</v>
      </c>
      <c r="W66" s="304">
        <v>0.45628927154437082</v>
      </c>
      <c r="X66" s="304">
        <v>0.84313734548376673</v>
      </c>
      <c r="Y66" s="304"/>
      <c r="Z66" s="304">
        <v>2.2563779595400932</v>
      </c>
      <c r="AA66" s="304">
        <v>2.3582823629787204</v>
      </c>
      <c r="AB66" s="304">
        <v>2.4725341085186283</v>
      </c>
      <c r="AC66" s="304"/>
      <c r="AD66" s="304">
        <v>2.4208686154659542</v>
      </c>
      <c r="AE66" s="304">
        <v>2.2341920507508979</v>
      </c>
      <c r="AF66" s="304">
        <v>1.7167491837916298</v>
      </c>
      <c r="AG66" s="304"/>
      <c r="AH66" s="304">
        <v>1.2630051950451389</v>
      </c>
      <c r="AI66" s="304">
        <v>0.90872218496876256</v>
      </c>
      <c r="AJ66" s="304">
        <v>0.31730132152461632</v>
      </c>
      <c r="AK66" s="304"/>
      <c r="AL66" s="304">
        <v>0.18293424298825642</v>
      </c>
      <c r="AM66" s="304">
        <v>0.12422815328584784</v>
      </c>
      <c r="AN66" s="304">
        <v>9.29663408285753E-2</v>
      </c>
    </row>
    <row r="67" spans="1:40" x14ac:dyDescent="0.2">
      <c r="A67" s="13" t="str">
        <f t="shared" si="72"/>
        <v>Skilled trades occupations</v>
      </c>
      <c r="B67" s="304">
        <f t="shared" si="75"/>
        <v>9.7671545410808829</v>
      </c>
      <c r="C67" s="304">
        <f t="shared" si="73"/>
        <v>9.740646408897792</v>
      </c>
      <c r="D67" s="304">
        <f t="shared" si="74"/>
        <v>9.3380086338356989</v>
      </c>
      <c r="E67" s="304"/>
      <c r="F67" s="304">
        <v>5.7447313340334748E-3</v>
      </c>
      <c r="G67" s="304">
        <v>8.120173378830255E-3</v>
      </c>
      <c r="H67" s="304">
        <v>1.4403126693142814E-2</v>
      </c>
      <c r="I67" s="304"/>
      <c r="J67" s="304">
        <v>0.15604741505415956</v>
      </c>
      <c r="K67" s="304">
        <v>0.24101435535944377</v>
      </c>
      <c r="L67" s="304">
        <v>0.44361935147213893</v>
      </c>
      <c r="M67" s="304"/>
      <c r="N67" s="304">
        <v>0.52410021743574564</v>
      </c>
      <c r="O67" s="304">
        <v>0.692975718577024</v>
      </c>
      <c r="P67" s="304">
        <v>0.84495840047053894</v>
      </c>
      <c r="Q67" s="304"/>
      <c r="R67" s="304">
        <v>0.31564690974634618</v>
      </c>
      <c r="S67" s="304">
        <v>0.37789796290007055</v>
      </c>
      <c r="T67" s="304">
        <v>0.4930652015498167</v>
      </c>
      <c r="U67" s="304"/>
      <c r="V67" s="304">
        <v>0.44955523460480562</v>
      </c>
      <c r="W67" s="304">
        <v>0.54606985577964995</v>
      </c>
      <c r="X67" s="304">
        <v>0.58744014546137124</v>
      </c>
      <c r="Y67" s="304"/>
      <c r="Z67" s="304">
        <v>3.2883679376743031</v>
      </c>
      <c r="AA67" s="304">
        <v>3.4636629814063453</v>
      </c>
      <c r="AB67" s="304">
        <v>3.5800148494386903</v>
      </c>
      <c r="AC67" s="304"/>
      <c r="AD67" s="304">
        <v>2.4721602036116614</v>
      </c>
      <c r="AE67" s="304">
        <v>2.1674607089287599</v>
      </c>
      <c r="AF67" s="304">
        <v>1.8443362879217176</v>
      </c>
      <c r="AG67" s="304"/>
      <c r="AH67" s="304">
        <v>1.8657119869592629</v>
      </c>
      <c r="AI67" s="304">
        <v>1.8068135007108868</v>
      </c>
      <c r="AJ67" s="304">
        <v>1.2855248976752929</v>
      </c>
      <c r="AK67" s="304"/>
      <c r="AL67" s="304">
        <v>0.68981990466056553</v>
      </c>
      <c r="AM67" s="304">
        <v>0.43663115185678159</v>
      </c>
      <c r="AN67" s="304">
        <v>0.24464637315298823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2.6799014745876333</v>
      </c>
      <c r="C68" s="304">
        <f t="shared" si="73"/>
        <v>2.7775980534039126</v>
      </c>
      <c r="D68" s="304">
        <f t="shared" si="74"/>
        <v>3.213360997568937</v>
      </c>
      <c r="E68" s="304"/>
      <c r="F68" s="304">
        <v>4.5045338591855498E-3</v>
      </c>
      <c r="G68" s="304">
        <v>7.4696852333708775E-3</v>
      </c>
      <c r="H68" s="304">
        <v>1.3648926929047907E-2</v>
      </c>
      <c r="I68" s="304"/>
      <c r="J68" s="304">
        <v>6.5234892702444161E-2</v>
      </c>
      <c r="K68" s="304">
        <v>9.6715281946157153E-2</v>
      </c>
      <c r="L68" s="304">
        <v>0.19700645118209015</v>
      </c>
      <c r="M68" s="304"/>
      <c r="N68" s="304">
        <v>0.28244439010566008</v>
      </c>
      <c r="O68" s="304">
        <v>0.33276694611438495</v>
      </c>
      <c r="P68" s="304">
        <v>0.421583748736157</v>
      </c>
      <c r="Q68" s="304"/>
      <c r="R68" s="304">
        <v>0.23765432956590291</v>
      </c>
      <c r="S68" s="304">
        <v>0.28277965870034227</v>
      </c>
      <c r="T68" s="304">
        <v>0.41512411774547719</v>
      </c>
      <c r="U68" s="304"/>
      <c r="V68" s="304">
        <v>0.23401066545972143</v>
      </c>
      <c r="W68" s="304">
        <v>0.28365497288408253</v>
      </c>
      <c r="X68" s="304">
        <v>0.42093804709161997</v>
      </c>
      <c r="Y68" s="304"/>
      <c r="Z68" s="304">
        <v>0.46323380866013775</v>
      </c>
      <c r="AA68" s="304">
        <v>0.46436451968174475</v>
      </c>
      <c r="AB68" s="304">
        <v>0.52976772614408607</v>
      </c>
      <c r="AC68" s="304"/>
      <c r="AD68" s="304">
        <v>0.73470924446921038</v>
      </c>
      <c r="AE68" s="304">
        <v>0.70690504672199439</v>
      </c>
      <c r="AF68" s="304">
        <v>0.71003646924277608</v>
      </c>
      <c r="AG68" s="304"/>
      <c r="AH68" s="304">
        <v>0.51645278145979368</v>
      </c>
      <c r="AI68" s="304">
        <v>0.51590430485450733</v>
      </c>
      <c r="AJ68" s="304">
        <v>0.44501904605439335</v>
      </c>
      <c r="AK68" s="304"/>
      <c r="AL68" s="304">
        <v>0.14165682830557702</v>
      </c>
      <c r="AM68" s="304">
        <v>8.7037637267328882E-2</v>
      </c>
      <c r="AN68" s="304">
        <v>6.0236464443289402E-2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24.799912754669357</v>
      </c>
      <c r="C69" s="304">
        <f t="shared" si="73"/>
        <v>24.027005523719978</v>
      </c>
      <c r="D69" s="304">
        <f t="shared" si="74"/>
        <v>23.384706802636806</v>
      </c>
      <c r="E69" s="304"/>
      <c r="F69" s="304">
        <v>2.8078832812154331E-2</v>
      </c>
      <c r="G69" s="304">
        <v>4.3169032743953645E-2</v>
      </c>
      <c r="H69" s="304">
        <v>6.8015256122001322E-2</v>
      </c>
      <c r="I69" s="304"/>
      <c r="J69" s="304">
        <v>0.59550073558478112</v>
      </c>
      <c r="K69" s="304">
        <v>0.85980321890852318</v>
      </c>
      <c r="L69" s="304">
        <v>1.5951512947063415</v>
      </c>
      <c r="M69" s="304"/>
      <c r="N69" s="304">
        <v>2.8171148321846156</v>
      </c>
      <c r="O69" s="304">
        <v>3.4181755066469903</v>
      </c>
      <c r="P69" s="304">
        <v>4.6109844674336378</v>
      </c>
      <c r="Q69" s="304"/>
      <c r="R69" s="304">
        <v>0.94132737445405534</v>
      </c>
      <c r="S69" s="304">
        <v>1.0893231127504373</v>
      </c>
      <c r="T69" s="304">
        <v>1.4398666206009645</v>
      </c>
      <c r="U69" s="304"/>
      <c r="V69" s="304">
        <v>0.74726058436918696</v>
      </c>
      <c r="W69" s="304">
        <v>0.8117498110092648</v>
      </c>
      <c r="X69" s="304">
        <v>0.96854287564088459</v>
      </c>
      <c r="Y69" s="304"/>
      <c r="Z69" s="304">
        <v>7.1854520506268624</v>
      </c>
      <c r="AA69" s="304">
        <v>7.3319520511073204</v>
      </c>
      <c r="AB69" s="304">
        <v>8.2286006780197614</v>
      </c>
      <c r="AC69" s="304"/>
      <c r="AD69" s="304">
        <v>6.4781533626197287</v>
      </c>
      <c r="AE69" s="304">
        <v>5.7361320880786719</v>
      </c>
      <c r="AF69" s="304">
        <v>4.5226907044170988</v>
      </c>
      <c r="AG69" s="304"/>
      <c r="AH69" s="304">
        <v>4.7211279956449665</v>
      </c>
      <c r="AI69" s="304">
        <v>3.9467201535594407</v>
      </c>
      <c r="AJ69" s="304">
        <v>1.3615641699597398</v>
      </c>
      <c r="AK69" s="304"/>
      <c r="AL69" s="304">
        <v>1.2858969863730072</v>
      </c>
      <c r="AM69" s="304">
        <v>0.78998054891537584</v>
      </c>
      <c r="AN69" s="304">
        <v>0.58929073573637769</v>
      </c>
    </row>
    <row r="70" spans="1:40" x14ac:dyDescent="0.2">
      <c r="A70" s="13" t="str">
        <f t="shared" si="72"/>
        <v>Process, plant and machine operatives</v>
      </c>
      <c r="B70" s="304">
        <f t="shared" si="75"/>
        <v>6.7140966386472138</v>
      </c>
      <c r="C70" s="304">
        <f t="shared" si="73"/>
        <v>7.4361664075097185</v>
      </c>
      <c r="D70" s="304">
        <f t="shared" si="74"/>
        <v>7.7455326347682805</v>
      </c>
      <c r="E70" s="304"/>
      <c r="F70" s="304">
        <v>1.6335597017147933E-2</v>
      </c>
      <c r="G70" s="304">
        <v>2.8044663813853888E-2</v>
      </c>
      <c r="H70" s="304">
        <v>6.2112549003283009E-2</v>
      </c>
      <c r="I70" s="304"/>
      <c r="J70" s="304">
        <v>9.2189761177933566E-2</v>
      </c>
      <c r="K70" s="304">
        <v>0.15465022022078892</v>
      </c>
      <c r="L70" s="304">
        <v>0.29416692924016169</v>
      </c>
      <c r="M70" s="304"/>
      <c r="N70" s="304">
        <v>0.36537282410678723</v>
      </c>
      <c r="O70" s="304">
        <v>0.52823081578133713</v>
      </c>
      <c r="P70" s="304">
        <v>0.93040300932497444</v>
      </c>
      <c r="Q70" s="304"/>
      <c r="R70" s="304">
        <v>0.13408500438301668</v>
      </c>
      <c r="S70" s="304">
        <v>0.20704295820523777</v>
      </c>
      <c r="T70" s="304">
        <v>0.34321131018082929</v>
      </c>
      <c r="U70" s="304"/>
      <c r="V70" s="304">
        <v>0.20401701702300637</v>
      </c>
      <c r="W70" s="304">
        <v>0.29043523689506839</v>
      </c>
      <c r="X70" s="304">
        <v>0.41716427254578758</v>
      </c>
      <c r="Y70" s="304"/>
      <c r="Z70" s="304">
        <v>1.3079895978026412</v>
      </c>
      <c r="AA70" s="304">
        <v>1.6008236295417486</v>
      </c>
      <c r="AB70" s="304">
        <v>1.7947863194377291</v>
      </c>
      <c r="AC70" s="304"/>
      <c r="AD70" s="304">
        <v>2.050650029785194</v>
      </c>
      <c r="AE70" s="304">
        <v>2.2181327499454211</v>
      </c>
      <c r="AF70" s="304">
        <v>2.1627622836224329</v>
      </c>
      <c r="AG70" s="304"/>
      <c r="AH70" s="304">
        <v>1.7750972759471546</v>
      </c>
      <c r="AI70" s="304">
        <v>1.8563000770394551</v>
      </c>
      <c r="AJ70" s="304">
        <v>1.3578332987852608</v>
      </c>
      <c r="AK70" s="304"/>
      <c r="AL70" s="304">
        <v>0.76835953140433244</v>
      </c>
      <c r="AM70" s="304">
        <v>0.55250605606680714</v>
      </c>
      <c r="AN70" s="304">
        <v>0.38309266262782116</v>
      </c>
    </row>
    <row r="71" spans="1:40" x14ac:dyDescent="0.2">
      <c r="A71" s="13" t="str">
        <f t="shared" si="72"/>
        <v>Elementary occupations</v>
      </c>
      <c r="B71" s="304">
        <f t="shared" si="75"/>
        <v>20.685902057025935</v>
      </c>
      <c r="C71" s="304">
        <f t="shared" si="73"/>
        <v>21.435044492569908</v>
      </c>
      <c r="D71" s="304">
        <f t="shared" si="74"/>
        <v>20.757222541482786</v>
      </c>
      <c r="E71" s="304"/>
      <c r="F71" s="304">
        <v>3.3759674430096196E-3</v>
      </c>
      <c r="G71" s="304">
        <v>4.7381242355034109E-3</v>
      </c>
      <c r="H71" s="304">
        <v>7.4203404476215016E-3</v>
      </c>
      <c r="I71" s="304"/>
      <c r="J71" s="304">
        <v>0.56359882494705738</v>
      </c>
      <c r="K71" s="304">
        <v>0.87729812636901627</v>
      </c>
      <c r="L71" s="304">
        <v>1.6129157400888787</v>
      </c>
      <c r="M71" s="304"/>
      <c r="N71" s="304">
        <v>2.0245510604441068</v>
      </c>
      <c r="O71" s="304">
        <v>2.5861936961922023</v>
      </c>
      <c r="P71" s="304">
        <v>3.3982645587963916</v>
      </c>
      <c r="Q71" s="304"/>
      <c r="R71" s="304">
        <v>0.88634842007410197</v>
      </c>
      <c r="S71" s="304">
        <v>1.130285866886694</v>
      </c>
      <c r="T71" s="304">
        <v>1.56675111090091</v>
      </c>
      <c r="U71" s="304"/>
      <c r="V71" s="304">
        <v>0.96734720520818995</v>
      </c>
      <c r="W71" s="304">
        <v>1.2322808906992337</v>
      </c>
      <c r="X71" s="304">
        <v>1.6779587826305553</v>
      </c>
      <c r="Y71" s="304"/>
      <c r="Z71" s="304">
        <v>4.4508966932861656</v>
      </c>
      <c r="AA71" s="304">
        <v>4.5328621074260029</v>
      </c>
      <c r="AB71" s="304">
        <v>4.459634235220455</v>
      </c>
      <c r="AC71" s="304"/>
      <c r="AD71" s="304">
        <v>5.7244421089329887</v>
      </c>
      <c r="AE71" s="304">
        <v>5.5087777121577819</v>
      </c>
      <c r="AF71" s="304">
        <v>4.3652821090567508</v>
      </c>
      <c r="AG71" s="304"/>
      <c r="AH71" s="304">
        <v>4.2503078116166559</v>
      </c>
      <c r="AI71" s="304">
        <v>3.9324909602854388</v>
      </c>
      <c r="AJ71" s="304">
        <v>1.9158786864037072</v>
      </c>
      <c r="AK71" s="304"/>
      <c r="AL71" s="304">
        <v>1.8150339650736615</v>
      </c>
      <c r="AM71" s="304">
        <v>1.6301170083180341</v>
      </c>
      <c r="AN71" s="304">
        <v>1.7531169779375155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116.77999999999993</v>
      </c>
      <c r="C74" s="305">
        <f>SUM(C75:C83)</f>
        <v>123.18499999999997</v>
      </c>
      <c r="D74" s="305">
        <f>SUM(D75:D83)</f>
        <v>130.62699999999998</v>
      </c>
      <c r="E74" s="304"/>
      <c r="F74" s="305">
        <f>SUM(F75:F83)</f>
        <v>2.0364707707273983</v>
      </c>
      <c r="G74" s="305">
        <f>SUM(G75:G83)</f>
        <v>2.716751962369568</v>
      </c>
      <c r="H74" s="305">
        <f>SUM(H75:H83)</f>
        <v>4.008519801860726</v>
      </c>
      <c r="I74" s="304"/>
      <c r="J74" s="305">
        <f>SUM(J75:J83)</f>
        <v>17.254001427013961</v>
      </c>
      <c r="K74" s="305">
        <f>SUM(K75:K83)</f>
        <v>22.817815224212811</v>
      </c>
      <c r="L74" s="305">
        <f>SUM(L75:L83)</f>
        <v>33.973373136726593</v>
      </c>
      <c r="M74" s="304"/>
      <c r="N74" s="305">
        <f>SUM(N75:N83)</f>
        <v>30.629747314973201</v>
      </c>
      <c r="O74" s="305">
        <f>SUM(O75:O83)</f>
        <v>33.370919637269019</v>
      </c>
      <c r="P74" s="305">
        <f>SUM(P75:P83)</f>
        <v>35.42954400730666</v>
      </c>
      <c r="Q74" s="304"/>
      <c r="R74" s="305">
        <f>SUM(R75:R83)</f>
        <v>5.6948968397260904</v>
      </c>
      <c r="S74" s="305">
        <f>SUM(S75:S83)</f>
        <v>6.4380571352197054</v>
      </c>
      <c r="T74" s="305">
        <f>SUM(T75:T83)</f>
        <v>7.4277784608537276</v>
      </c>
      <c r="U74" s="304"/>
      <c r="V74" s="305">
        <f>SUM(V75:V83)</f>
        <v>6.9250122493749373</v>
      </c>
      <c r="W74" s="305">
        <f>SUM(W75:W83)</f>
        <v>7.4684973644850299</v>
      </c>
      <c r="X74" s="305">
        <f>SUM(X75:X83)</f>
        <v>8.129481989646429</v>
      </c>
      <c r="Y74" s="304"/>
      <c r="Z74" s="305">
        <f>SUM(Z75:Z83)</f>
        <v>19.70638618927023</v>
      </c>
      <c r="AA74" s="305">
        <f>SUM(AA75:AA83)</f>
        <v>18.999085296625982</v>
      </c>
      <c r="AB74" s="305">
        <f>SUM(AB75:AB83)</f>
        <v>17.38085415150238</v>
      </c>
      <c r="AC74" s="304"/>
      <c r="AD74" s="305">
        <f>SUM(AD75:AD83)</f>
        <v>17.987306960162236</v>
      </c>
      <c r="AE74" s="305">
        <f>SUM(AE75:AE83)</f>
        <v>16.163907951962802</v>
      </c>
      <c r="AF74" s="305">
        <f>SUM(AF75:AF83)</f>
        <v>11.901427915115459</v>
      </c>
      <c r="AG74" s="304"/>
      <c r="AH74" s="305">
        <f>SUM(AH75:AH83)</f>
        <v>13.348315335815384</v>
      </c>
      <c r="AI74" s="305">
        <f>SUM(AI75:AI83)</f>
        <v>12.59987646770198</v>
      </c>
      <c r="AJ74" s="305">
        <f>SUM(AJ75:AJ83)</f>
        <v>10.582039846526751</v>
      </c>
      <c r="AK74" s="304"/>
      <c r="AL74" s="305">
        <f>SUM(AL75:AL83)</f>
        <v>3.1978629129364826</v>
      </c>
      <c r="AM74" s="305">
        <f>SUM(AM75:AM83)</f>
        <v>2.6100889601530688</v>
      </c>
      <c r="AN74" s="305">
        <f>SUM(AN75:AN83)</f>
        <v>1.7939806904612405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16.308695308561258</v>
      </c>
      <c r="C75" s="305">
        <f t="shared" ref="C75:C83" si="77">SUM(G75,K75,O75,S75,W75,AA75,AE75,AI75,AM75)</f>
        <v>17.019421030204214</v>
      </c>
      <c r="D75" s="305">
        <f t="shared" ref="D75:D83" si="78">SUM(H75,L75,P75,T75,X75,AB75,AF75,AJ75,AN75)</f>
        <v>18.949159955330202</v>
      </c>
      <c r="E75" s="304"/>
      <c r="F75" s="304">
        <v>0.37372790837709541</v>
      </c>
      <c r="G75" s="304">
        <v>0.51183280478229898</v>
      </c>
      <c r="H75" s="304">
        <v>0.78310742789447452</v>
      </c>
      <c r="I75" s="304"/>
      <c r="J75" s="304">
        <v>2.6033966251009466</v>
      </c>
      <c r="K75" s="304">
        <v>3.3699022739866042</v>
      </c>
      <c r="L75" s="304">
        <v>5.1331178248384131</v>
      </c>
      <c r="M75" s="304"/>
      <c r="N75" s="304">
        <v>4.9873802660315478</v>
      </c>
      <c r="O75" s="304">
        <v>5.2995641422107349</v>
      </c>
      <c r="P75" s="304">
        <v>5.8003591803244277</v>
      </c>
      <c r="Q75" s="304"/>
      <c r="R75" s="304">
        <v>0.60339529782331658</v>
      </c>
      <c r="S75" s="304">
        <v>0.62919152776710596</v>
      </c>
      <c r="T75" s="304">
        <v>0.66015116988164713</v>
      </c>
      <c r="U75" s="304"/>
      <c r="V75" s="304">
        <v>1.1876078734178128</v>
      </c>
      <c r="W75" s="304">
        <v>1.2751407775871522</v>
      </c>
      <c r="X75" s="304">
        <v>1.4134585969423787</v>
      </c>
      <c r="Y75" s="304"/>
      <c r="Z75" s="304">
        <v>2.7502938944254649</v>
      </c>
      <c r="AA75" s="304">
        <v>2.4523562653624502</v>
      </c>
      <c r="AB75" s="304">
        <v>2.2547298057857743</v>
      </c>
      <c r="AC75" s="304"/>
      <c r="AD75" s="304">
        <v>1.9972052538223213</v>
      </c>
      <c r="AE75" s="304">
        <v>1.7249233335990302</v>
      </c>
      <c r="AF75" s="304">
        <v>1.2891768564469361</v>
      </c>
      <c r="AG75" s="304"/>
      <c r="AH75" s="304">
        <v>1.4467660858010087</v>
      </c>
      <c r="AI75" s="304">
        <v>1.4400698358097208</v>
      </c>
      <c r="AJ75" s="304">
        <v>1.3339656099926938</v>
      </c>
      <c r="AK75" s="304"/>
      <c r="AL75" s="304">
        <v>0.35892210376174427</v>
      </c>
      <c r="AM75" s="304">
        <v>0.31644006909911704</v>
      </c>
      <c r="AN75" s="304">
        <v>0.28109348322345834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29.481709644482532</v>
      </c>
      <c r="C76" s="305">
        <f t="shared" si="77"/>
        <v>32.275904262400637</v>
      </c>
      <c r="D76" s="305">
        <f>SUM(H76,L76,P76,T76,X76,AB76,AF76,AJ76,AN76)</f>
        <v>35.574969575666678</v>
      </c>
      <c r="E76" s="304"/>
      <c r="F76" s="304">
        <v>1.1169592125952286</v>
      </c>
      <c r="G76" s="304">
        <v>1.4706913996374436</v>
      </c>
      <c r="H76" s="304">
        <v>2.0727616261752182</v>
      </c>
      <c r="I76" s="304"/>
      <c r="J76" s="304">
        <v>7.5836539760993249</v>
      </c>
      <c r="K76" s="304">
        <v>9.9674408348759069</v>
      </c>
      <c r="L76" s="304">
        <v>14.133078449453762</v>
      </c>
      <c r="M76" s="304"/>
      <c r="N76" s="304">
        <v>10.744526023314926</v>
      </c>
      <c r="O76" s="304">
        <v>11.313348341867764</v>
      </c>
      <c r="P76" s="304">
        <v>10.792351431318504</v>
      </c>
      <c r="Q76" s="304"/>
      <c r="R76" s="304">
        <v>0.99982039389120947</v>
      </c>
      <c r="S76" s="304">
        <v>1.0753278333216165</v>
      </c>
      <c r="T76" s="304">
        <v>1.1612819558285625</v>
      </c>
      <c r="U76" s="304"/>
      <c r="V76" s="304">
        <v>1.7184173420816711</v>
      </c>
      <c r="W76" s="304">
        <v>1.7619210096110305</v>
      </c>
      <c r="X76" s="304">
        <v>1.7917305773772236</v>
      </c>
      <c r="Y76" s="304"/>
      <c r="Z76" s="304">
        <v>3.2351997167643063</v>
      </c>
      <c r="AA76" s="304">
        <v>3.0372425201796132</v>
      </c>
      <c r="AB76" s="304">
        <v>2.8028307635446579</v>
      </c>
      <c r="AC76" s="304"/>
      <c r="AD76" s="304">
        <v>2.4119606971256462</v>
      </c>
      <c r="AE76" s="304">
        <v>2.1234800843691457</v>
      </c>
      <c r="AF76" s="304">
        <v>1.6645863048003888</v>
      </c>
      <c r="AG76" s="304"/>
      <c r="AH76" s="304">
        <v>1.3874320510277869</v>
      </c>
      <c r="AI76" s="304">
        <v>1.2241703807586131</v>
      </c>
      <c r="AJ76" s="304">
        <v>0.86930884219331872</v>
      </c>
      <c r="AK76" s="304"/>
      <c r="AL76" s="304">
        <v>0.28374023158243228</v>
      </c>
      <c r="AM76" s="304">
        <v>0.30228185777950206</v>
      </c>
      <c r="AN76" s="304">
        <v>0.28703962497504087</v>
      </c>
    </row>
    <row r="77" spans="1:40" x14ac:dyDescent="0.2">
      <c r="A77" s="13" t="str">
        <f t="shared" si="76"/>
        <v>Associate professional occupations</v>
      </c>
      <c r="B77" s="305">
        <f t="shared" si="79"/>
        <v>22.777075454167964</v>
      </c>
      <c r="C77" s="305">
        <f t="shared" si="77"/>
        <v>22.879922193045527</v>
      </c>
      <c r="D77" s="305">
        <f t="shared" si="78"/>
        <v>24.976389500637239</v>
      </c>
      <c r="E77" s="304"/>
      <c r="F77" s="304">
        <v>0.37360384635216121</v>
      </c>
      <c r="G77" s="304">
        <v>0.4765088863325741</v>
      </c>
      <c r="H77" s="304">
        <v>0.73245876432223567</v>
      </c>
      <c r="I77" s="304"/>
      <c r="J77" s="304">
        <v>4.3031692607267251</v>
      </c>
      <c r="K77" s="304">
        <v>5.4518468709855803</v>
      </c>
      <c r="L77" s="304">
        <v>8.145456220808148</v>
      </c>
      <c r="M77" s="304"/>
      <c r="N77" s="304">
        <v>7.4629310436557228</v>
      </c>
      <c r="O77" s="304">
        <v>7.67359273561524</v>
      </c>
      <c r="P77" s="304">
        <v>7.9046513750146241</v>
      </c>
      <c r="Q77" s="304"/>
      <c r="R77" s="304">
        <v>1.2864127129695975</v>
      </c>
      <c r="S77" s="304">
        <v>1.345373894623376</v>
      </c>
      <c r="T77" s="304">
        <v>1.5513958893972595</v>
      </c>
      <c r="U77" s="304"/>
      <c r="V77" s="304">
        <v>1.3583024025694157</v>
      </c>
      <c r="W77" s="304">
        <v>1.3100945660379035</v>
      </c>
      <c r="X77" s="304">
        <v>1.2725523102460119</v>
      </c>
      <c r="Y77" s="304"/>
      <c r="Z77" s="304">
        <v>3.5051393284594652</v>
      </c>
      <c r="AA77" s="304">
        <v>3.0753148856854735</v>
      </c>
      <c r="AB77" s="304">
        <v>2.7421837571619778</v>
      </c>
      <c r="AC77" s="304"/>
      <c r="AD77" s="304">
        <v>2.4643945605383601</v>
      </c>
      <c r="AE77" s="304">
        <v>1.8812041893842615</v>
      </c>
      <c r="AF77" s="304">
        <v>1.2018121433024427</v>
      </c>
      <c r="AG77" s="304"/>
      <c r="AH77" s="304">
        <v>1.6945759220392684</v>
      </c>
      <c r="AI77" s="304">
        <v>1.3715459802001195</v>
      </c>
      <c r="AJ77" s="304">
        <v>1.1732025976760467</v>
      </c>
      <c r="AK77" s="304"/>
      <c r="AL77" s="304">
        <v>0.32854637685724836</v>
      </c>
      <c r="AM77" s="304">
        <v>0.29444018418100132</v>
      </c>
      <c r="AN77" s="304">
        <v>0.25267644270849277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16.797759588095236</v>
      </c>
      <c r="C78" s="305">
        <f t="shared" si="77"/>
        <v>15.903109549809439</v>
      </c>
      <c r="D78" s="305">
        <f t="shared" si="78"/>
        <v>14.269703588324614</v>
      </c>
      <c r="E78" s="304"/>
      <c r="F78" s="304">
        <v>7.9731618653386946E-2</v>
      </c>
      <c r="G78" s="304">
        <v>0.11115566309076109</v>
      </c>
      <c r="H78" s="304">
        <v>0.18827625970703765</v>
      </c>
      <c r="I78" s="304"/>
      <c r="J78" s="304">
        <v>1.3827239100261337</v>
      </c>
      <c r="K78" s="304">
        <v>1.8415014163845618</v>
      </c>
      <c r="L78" s="304">
        <v>2.9480633743636688</v>
      </c>
      <c r="M78" s="304"/>
      <c r="N78" s="304">
        <v>3.7173141690648346</v>
      </c>
      <c r="O78" s="304">
        <v>4.2549067983653952</v>
      </c>
      <c r="P78" s="304">
        <v>4.9887466646101508</v>
      </c>
      <c r="Q78" s="304"/>
      <c r="R78" s="304">
        <v>1.1018081055759783</v>
      </c>
      <c r="S78" s="304">
        <v>1.1856309580896027</v>
      </c>
      <c r="T78" s="304">
        <v>1.3432732915192178</v>
      </c>
      <c r="U78" s="304"/>
      <c r="V78" s="304">
        <v>1.2754119295532109</v>
      </c>
      <c r="W78" s="304">
        <v>1.393374424611568</v>
      </c>
      <c r="X78" s="304">
        <v>1.5336795685349083</v>
      </c>
      <c r="Y78" s="304"/>
      <c r="Z78" s="304">
        <v>3.3258125105603442</v>
      </c>
      <c r="AA78" s="304">
        <v>2.931157327598922</v>
      </c>
      <c r="AB78" s="304">
        <v>1.9273101446185821</v>
      </c>
      <c r="AC78" s="304"/>
      <c r="AD78" s="304">
        <v>3.4050515928483227</v>
      </c>
      <c r="AE78" s="304">
        <v>2.497381337980721</v>
      </c>
      <c r="AF78" s="304">
        <v>0.92865584428018166</v>
      </c>
      <c r="AG78" s="304"/>
      <c r="AH78" s="304">
        <v>2.0983288167216698</v>
      </c>
      <c r="AI78" s="304">
        <v>1.2985579809381678</v>
      </c>
      <c r="AJ78" s="304">
        <v>0.30183669679113612</v>
      </c>
      <c r="AK78" s="304"/>
      <c r="AL78" s="304">
        <v>0.41157693509135429</v>
      </c>
      <c r="AM78" s="304">
        <v>0.38944364274974053</v>
      </c>
      <c r="AN78" s="304">
        <v>0.10986174389972932</v>
      </c>
    </row>
    <row r="79" spans="1:40" x14ac:dyDescent="0.2">
      <c r="A79" s="13" t="str">
        <f t="shared" si="76"/>
        <v>Skilled trades occupations</v>
      </c>
      <c r="B79" s="305">
        <f t="shared" si="79"/>
        <v>4.7242928972135179</v>
      </c>
      <c r="C79" s="305">
        <f t="shared" si="77"/>
        <v>5.228297305225718</v>
      </c>
      <c r="D79" s="305">
        <f t="shared" si="78"/>
        <v>5.4893849103341914</v>
      </c>
      <c r="E79" s="304"/>
      <c r="F79" s="304">
        <v>2.5794666702584085E-2</v>
      </c>
      <c r="G79" s="304">
        <v>4.0914648435405161E-2</v>
      </c>
      <c r="H79" s="304">
        <v>6.3203709413087616E-2</v>
      </c>
      <c r="I79" s="304"/>
      <c r="J79" s="304">
        <v>0.2583587436348222</v>
      </c>
      <c r="K79" s="304">
        <v>0.41394911260805267</v>
      </c>
      <c r="L79" s="304">
        <v>0.68634770457183603</v>
      </c>
      <c r="M79" s="304"/>
      <c r="N79" s="304">
        <v>0.60639115833309443</v>
      </c>
      <c r="O79" s="304">
        <v>0.77503571954764572</v>
      </c>
      <c r="P79" s="304">
        <v>0.93405293975034487</v>
      </c>
      <c r="Q79" s="304"/>
      <c r="R79" s="304">
        <v>0.24808252185971771</v>
      </c>
      <c r="S79" s="304">
        <v>0.32302498353072712</v>
      </c>
      <c r="T79" s="304">
        <v>0.4121705322473535</v>
      </c>
      <c r="U79" s="304"/>
      <c r="V79" s="304">
        <v>0.28216796228269181</v>
      </c>
      <c r="W79" s="304">
        <v>0.34307525973478237</v>
      </c>
      <c r="X79" s="304">
        <v>0.40858839140380765</v>
      </c>
      <c r="Y79" s="304"/>
      <c r="Z79" s="304">
        <v>1.2145526819345709</v>
      </c>
      <c r="AA79" s="304">
        <v>1.2671587957110464</v>
      </c>
      <c r="AB79" s="304">
        <v>1.2132851904313344</v>
      </c>
      <c r="AC79" s="304"/>
      <c r="AD79" s="304">
        <v>1.0986292088210186</v>
      </c>
      <c r="AE79" s="304">
        <v>1.0821261560708737</v>
      </c>
      <c r="AF79" s="304">
        <v>0.93886267669214474</v>
      </c>
      <c r="AG79" s="304"/>
      <c r="AH79" s="304">
        <v>0.63570384629303966</v>
      </c>
      <c r="AI79" s="304">
        <v>0.64042658953239529</v>
      </c>
      <c r="AJ79" s="304">
        <v>0.57287571658249992</v>
      </c>
      <c r="AK79" s="304"/>
      <c r="AL79" s="304">
        <v>0.35461210735197807</v>
      </c>
      <c r="AM79" s="304">
        <v>0.3425860400547891</v>
      </c>
      <c r="AN79" s="304">
        <v>0.25999804924178332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8.2826338707626217</v>
      </c>
      <c r="C80" s="305">
        <f t="shared" si="77"/>
        <v>9.2256223283710312</v>
      </c>
      <c r="D80" s="305">
        <f t="shared" si="78"/>
        <v>10.058363749804696</v>
      </c>
      <c r="E80" s="304"/>
      <c r="F80" s="304">
        <v>7.3170622953949204E-3</v>
      </c>
      <c r="G80" s="304">
        <v>1.1773831995783187E-2</v>
      </c>
      <c r="H80" s="304">
        <v>2.1253390000209701E-2</v>
      </c>
      <c r="I80" s="304"/>
      <c r="J80" s="304">
        <v>0.38242504874478039</v>
      </c>
      <c r="K80" s="304">
        <v>0.56442901318614291</v>
      </c>
      <c r="L80" s="304">
        <v>0.92166586652021154</v>
      </c>
      <c r="M80" s="304"/>
      <c r="N80" s="304">
        <v>1.1325408277803954</v>
      </c>
      <c r="O80" s="304">
        <v>1.5118102166536984</v>
      </c>
      <c r="P80" s="304">
        <v>1.9723038380704905</v>
      </c>
      <c r="Q80" s="304"/>
      <c r="R80" s="304">
        <v>0.70434955835184698</v>
      </c>
      <c r="S80" s="304">
        <v>0.88283982659535698</v>
      </c>
      <c r="T80" s="304">
        <v>1.0732008082335815</v>
      </c>
      <c r="U80" s="304"/>
      <c r="V80" s="304">
        <v>0.49277957406578354</v>
      </c>
      <c r="W80" s="304">
        <v>0.63449904212582664</v>
      </c>
      <c r="X80" s="304">
        <v>0.84702173190706898</v>
      </c>
      <c r="Y80" s="304"/>
      <c r="Z80" s="304">
        <v>2.2262655812063334</v>
      </c>
      <c r="AA80" s="304">
        <v>2.3939906439731686</v>
      </c>
      <c r="AB80" s="304">
        <v>2.4710066413342551</v>
      </c>
      <c r="AC80" s="304"/>
      <c r="AD80" s="304">
        <v>1.7722881432069273</v>
      </c>
      <c r="AE80" s="304">
        <v>1.6439721300867181</v>
      </c>
      <c r="AF80" s="304">
        <v>1.2126087541636801</v>
      </c>
      <c r="AG80" s="304"/>
      <c r="AH80" s="304">
        <v>1.2885111617773888</v>
      </c>
      <c r="AI80" s="304">
        <v>1.3424165740278475</v>
      </c>
      <c r="AJ80" s="304">
        <v>1.3430344277158452</v>
      </c>
      <c r="AK80" s="304"/>
      <c r="AL80" s="304">
        <v>0.27615691333377057</v>
      </c>
      <c r="AM80" s="304">
        <v>0.23989104972648734</v>
      </c>
      <c r="AN80" s="304">
        <v>0.19626829185935185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5.8741958904829481</v>
      </c>
      <c r="C81" s="305">
        <f t="shared" si="77"/>
        <v>6.5326361864126996</v>
      </c>
      <c r="D81" s="305">
        <f t="shared" si="78"/>
        <v>6.7776126787324964</v>
      </c>
      <c r="E81" s="304"/>
      <c r="F81" s="304">
        <v>4.0967216459492292E-2</v>
      </c>
      <c r="G81" s="304">
        <v>6.0205971824702269E-2</v>
      </c>
      <c r="H81" s="304">
        <v>9.374807768783322E-2</v>
      </c>
      <c r="I81" s="304"/>
      <c r="J81" s="304">
        <v>0.36554595195155937</v>
      </c>
      <c r="K81" s="304">
        <v>0.54086656795092281</v>
      </c>
      <c r="L81" s="304">
        <v>0.88741186184739496</v>
      </c>
      <c r="M81" s="304"/>
      <c r="N81" s="304">
        <v>1.1384877376234472</v>
      </c>
      <c r="O81" s="304">
        <v>1.3645158876072809</v>
      </c>
      <c r="P81" s="304">
        <v>1.561737928160001</v>
      </c>
      <c r="Q81" s="304"/>
      <c r="R81" s="304">
        <v>0.32231474854520292</v>
      </c>
      <c r="S81" s="304">
        <v>0.39343871717191964</v>
      </c>
      <c r="T81" s="304">
        <v>0.47495417002934986</v>
      </c>
      <c r="U81" s="304"/>
      <c r="V81" s="304">
        <v>0.34700019509683272</v>
      </c>
      <c r="W81" s="304">
        <v>0.43554259274928547</v>
      </c>
      <c r="X81" s="304">
        <v>0.50545702640232926</v>
      </c>
      <c r="Y81" s="304"/>
      <c r="Z81" s="304">
        <v>1.3289439972612527</v>
      </c>
      <c r="AA81" s="304">
        <v>1.4281479773493095</v>
      </c>
      <c r="AB81" s="304">
        <v>1.3509484088029695</v>
      </c>
      <c r="AC81" s="304"/>
      <c r="AD81" s="304">
        <v>1.4140524392863256</v>
      </c>
      <c r="AE81" s="304">
        <v>1.4779374859338636</v>
      </c>
      <c r="AF81" s="304">
        <v>1.2200180317714242</v>
      </c>
      <c r="AG81" s="304"/>
      <c r="AH81" s="304">
        <v>0.72445647471429941</v>
      </c>
      <c r="AI81" s="304">
        <v>0.65008673965874153</v>
      </c>
      <c r="AJ81" s="304">
        <v>0.54194948839134893</v>
      </c>
      <c r="AK81" s="304"/>
      <c r="AL81" s="304">
        <v>0.19242712954453581</v>
      </c>
      <c r="AM81" s="304">
        <v>0.18189424616667427</v>
      </c>
      <c r="AN81" s="304">
        <v>0.14138768563984416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2.3506970494835788</v>
      </c>
      <c r="C82" s="305">
        <f t="shared" si="77"/>
        <v>2.9028637738611356</v>
      </c>
      <c r="D82" s="305">
        <f t="shared" si="78"/>
        <v>3.1303877537671889</v>
      </c>
      <c r="E82" s="304"/>
      <c r="F82" s="304">
        <v>6.7130649014314637E-3</v>
      </c>
      <c r="G82" s="304">
        <v>1.2788847072400704E-2</v>
      </c>
      <c r="H82" s="304">
        <v>2.0330716971405937E-2</v>
      </c>
      <c r="I82" s="304"/>
      <c r="J82" s="304">
        <v>9.9614121756353202E-2</v>
      </c>
      <c r="K82" s="304">
        <v>0.16191269452868504</v>
      </c>
      <c r="L82" s="304">
        <v>0.26640254799316121</v>
      </c>
      <c r="M82" s="304"/>
      <c r="N82" s="304">
        <v>0.17835652088489828</v>
      </c>
      <c r="O82" s="304">
        <v>0.27245067913019932</v>
      </c>
      <c r="P82" s="304">
        <v>0.3611760325781066</v>
      </c>
      <c r="Q82" s="304"/>
      <c r="R82" s="304">
        <v>8.6434910831348355E-2</v>
      </c>
      <c r="S82" s="304">
        <v>0.12184026406100462</v>
      </c>
      <c r="T82" s="304">
        <v>0.17383733318078595</v>
      </c>
      <c r="U82" s="304"/>
      <c r="V82" s="304">
        <v>7.3429939945000508E-2</v>
      </c>
      <c r="W82" s="304">
        <v>0.10655417677540957</v>
      </c>
      <c r="X82" s="304">
        <v>0.13098562784227999</v>
      </c>
      <c r="Y82" s="304"/>
      <c r="Z82" s="304">
        <v>0.58855777671162179</v>
      </c>
      <c r="AA82" s="304">
        <v>0.78664749583174121</v>
      </c>
      <c r="AB82" s="304">
        <v>1.0097990186206125</v>
      </c>
      <c r="AC82" s="304"/>
      <c r="AD82" s="304">
        <v>0.50144462905982146</v>
      </c>
      <c r="AE82" s="304">
        <v>0.59165821771446692</v>
      </c>
      <c r="AF82" s="304">
        <v>0.5840866588866136</v>
      </c>
      <c r="AG82" s="304"/>
      <c r="AH82" s="304">
        <v>0.50299165658091283</v>
      </c>
      <c r="AI82" s="304">
        <v>0.57296169913808281</v>
      </c>
      <c r="AJ82" s="304">
        <v>0.44744115370179627</v>
      </c>
      <c r="AK82" s="304"/>
      <c r="AL82" s="304">
        <v>0.31315442881219113</v>
      </c>
      <c r="AM82" s="304">
        <v>0.27604969960914572</v>
      </c>
      <c r="AN82" s="304">
        <v>0.13632866399242705</v>
      </c>
    </row>
    <row r="83" spans="1:40" x14ac:dyDescent="0.2">
      <c r="A83" s="39" t="str">
        <f t="shared" si="76"/>
        <v>Elementary occupations</v>
      </c>
      <c r="B83" s="307">
        <f t="shared" si="79"/>
        <v>10.182940296750271</v>
      </c>
      <c r="C83" s="307">
        <f t="shared" si="77"/>
        <v>11.217223370669565</v>
      </c>
      <c r="D83" s="307">
        <f t="shared" si="78"/>
        <v>11.40102828740266</v>
      </c>
      <c r="E83" s="307"/>
      <c r="F83" s="307">
        <v>1.1656174390623462E-2</v>
      </c>
      <c r="G83" s="307">
        <v>2.087990919819873E-2</v>
      </c>
      <c r="H83" s="307">
        <v>3.3379829689223393E-2</v>
      </c>
      <c r="I83" s="307"/>
      <c r="J83" s="307">
        <v>0.27511378897331468</v>
      </c>
      <c r="K83" s="307">
        <v>0.50596643970636024</v>
      </c>
      <c r="L83" s="307">
        <v>0.85182928632999344</v>
      </c>
      <c r="M83" s="307"/>
      <c r="N83" s="307">
        <v>0.66181956828433897</v>
      </c>
      <c r="O83" s="307">
        <v>0.90569511627105659</v>
      </c>
      <c r="P83" s="307">
        <v>1.1141646174800108</v>
      </c>
      <c r="Q83" s="307"/>
      <c r="R83" s="307">
        <v>0.34227858987787252</v>
      </c>
      <c r="S83" s="307">
        <v>0.48138913005899514</v>
      </c>
      <c r="T83" s="307">
        <v>0.57751331053597021</v>
      </c>
      <c r="U83" s="307"/>
      <c r="V83" s="307">
        <v>0.18989503036251809</v>
      </c>
      <c r="W83" s="307">
        <v>0.20829551525207229</v>
      </c>
      <c r="X83" s="307">
        <v>0.22600815899042051</v>
      </c>
      <c r="Y83" s="307"/>
      <c r="Z83" s="307">
        <v>1.5316207019468719</v>
      </c>
      <c r="AA83" s="307">
        <v>1.6270693849342592</v>
      </c>
      <c r="AB83" s="307">
        <v>1.6087604212022197</v>
      </c>
      <c r="AC83" s="307"/>
      <c r="AD83" s="307">
        <v>2.9222804354534935</v>
      </c>
      <c r="AE83" s="307">
        <v>3.1412250168237206</v>
      </c>
      <c r="AF83" s="307">
        <v>2.8616206447716457</v>
      </c>
      <c r="AG83" s="307"/>
      <c r="AH83" s="307">
        <v>3.5695493208600091</v>
      </c>
      <c r="AI83" s="307">
        <v>4.0596406876382911</v>
      </c>
      <c r="AJ83" s="307">
        <v>3.9984253134820644</v>
      </c>
      <c r="AK83" s="307"/>
      <c r="AL83" s="307">
        <v>0.67872668660122804</v>
      </c>
      <c r="AM83" s="307">
        <v>0.26706217078661104</v>
      </c>
      <c r="AN83" s="307">
        <v>0.12932670492111273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Dorset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104.25699999999992</v>
      </c>
      <c r="C92" s="305">
        <f>SUM(C93:C101)</f>
        <v>109.24299999999995</v>
      </c>
      <c r="D92" s="305">
        <f>SUM(D93:D101)</f>
        <v>117.81999999999994</v>
      </c>
      <c r="E92" s="304"/>
      <c r="F92" s="305">
        <f>SUM(F93:F101)</f>
        <v>3.496208085254036</v>
      </c>
      <c r="G92" s="305">
        <f>SUM(G93:G101)</f>
        <v>4.4520681579539341</v>
      </c>
      <c r="H92" s="305">
        <f>SUM(H93:H101)</f>
        <v>6.3724101149368968</v>
      </c>
      <c r="I92" s="304"/>
      <c r="J92" s="305">
        <f>SUM(J93:J101)</f>
        <v>19.575830851934988</v>
      </c>
      <c r="K92" s="305">
        <f>SUM(K93:K101)</f>
        <v>24.02493008104457</v>
      </c>
      <c r="L92" s="305">
        <f>SUM(L93:L101)</f>
        <v>33.086022438089863</v>
      </c>
      <c r="M92" s="304"/>
      <c r="N92" s="305">
        <f>SUM(N93:N101)</f>
        <v>24.913974730478174</v>
      </c>
      <c r="O92" s="305">
        <f>SUM(O93:O101)</f>
        <v>27.190240329643768</v>
      </c>
      <c r="P92" s="305">
        <f>SUM(P93:P101)</f>
        <v>29.516886813454896</v>
      </c>
      <c r="Q92" s="304"/>
      <c r="R92" s="305">
        <f>SUM(R93:R101)</f>
        <v>9.3960673873169949</v>
      </c>
      <c r="S92" s="305">
        <f>SUM(S93:S101)</f>
        <v>8.449448689064333</v>
      </c>
      <c r="T92" s="305">
        <f>SUM(T93:T101)</f>
        <v>7.5559697175266862</v>
      </c>
      <c r="U92" s="304"/>
      <c r="V92" s="305">
        <f>SUM(V93:V101)</f>
        <v>4.5546056833709025</v>
      </c>
      <c r="W92" s="305">
        <f>SUM(W93:W101)</f>
        <v>4.7801768446284152</v>
      </c>
      <c r="X92" s="305">
        <f>SUM(X93:X101)</f>
        <v>5.080751825287571</v>
      </c>
      <c r="Y92" s="304"/>
      <c r="Z92" s="305">
        <f>SUM(Z93:Z101)</f>
        <v>21.378838021972239</v>
      </c>
      <c r="AA92" s="305">
        <f>SUM(AA93:AA101)</f>
        <v>22.87698274859363</v>
      </c>
      <c r="AB92" s="305">
        <f>SUM(AB93:AB101)</f>
        <v>24.351246891508652</v>
      </c>
      <c r="AC92" s="304"/>
      <c r="AD92" s="305">
        <f>SUM(AD93:AD101)</f>
        <v>14.4883780194856</v>
      </c>
      <c r="AE92" s="305">
        <f>SUM(AE93:AE101)</f>
        <v>12.656198011304664</v>
      </c>
      <c r="AF92" s="305">
        <f>SUM(AF93:AF101)</f>
        <v>8.4803905550016019</v>
      </c>
      <c r="AG92" s="304"/>
      <c r="AH92" s="305">
        <f>SUM(AH93:AH101)</f>
        <v>5.6363810782470312</v>
      </c>
      <c r="AI92" s="305">
        <f>SUM(AI93:AI101)</f>
        <v>4.1613293792833925</v>
      </c>
      <c r="AJ92" s="305">
        <f>SUM(AJ93:AJ101)</f>
        <v>2.8437596634030204</v>
      </c>
      <c r="AK92" s="304"/>
      <c r="AL92" s="305">
        <f>SUM(AL93:AL101)</f>
        <v>0.81671614193997444</v>
      </c>
      <c r="AM92" s="305">
        <f>SUM(AM93:AM101)</f>
        <v>0.65162575848324678</v>
      </c>
      <c r="AN92" s="305">
        <f>SUM(AN93:AN101)</f>
        <v>0.53256198079075923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5.3096650437638173</v>
      </c>
      <c r="C93" s="305">
        <f t="shared" ref="C93:D93" si="81">SUM(G93,K93,O93,S93,W93,AA93,AE93,AI93,AM93)</f>
        <v>5.4555531690059578</v>
      </c>
      <c r="D93" s="305">
        <f t="shared" si="81"/>
        <v>6.2548774389102411</v>
      </c>
      <c r="E93" s="304"/>
      <c r="F93" s="304">
        <v>0.11336208585201503</v>
      </c>
      <c r="G93" s="304">
        <v>0.14587765070340164</v>
      </c>
      <c r="H93" s="304">
        <v>0.23707657267053181</v>
      </c>
      <c r="I93" s="304"/>
      <c r="J93" s="304">
        <v>1.0744762108385337</v>
      </c>
      <c r="K93" s="304">
        <v>1.2895608427201859</v>
      </c>
      <c r="L93" s="304">
        <v>1.8458292320172989</v>
      </c>
      <c r="M93" s="304"/>
      <c r="N93" s="304">
        <v>1.5462037828751842</v>
      </c>
      <c r="O93" s="304">
        <v>1.6064916710258559</v>
      </c>
      <c r="P93" s="304">
        <v>1.824036736359876</v>
      </c>
      <c r="Q93" s="304"/>
      <c r="R93" s="304">
        <v>0.85816809655511461</v>
      </c>
      <c r="S93" s="304">
        <v>0.88597614125237922</v>
      </c>
      <c r="T93" s="304">
        <v>0.97989679402218166</v>
      </c>
      <c r="U93" s="304"/>
      <c r="V93" s="304">
        <v>0.22037760719302268</v>
      </c>
      <c r="W93" s="304">
        <v>0.21130914797272554</v>
      </c>
      <c r="X93" s="304">
        <v>0.21561075332532728</v>
      </c>
      <c r="Y93" s="304"/>
      <c r="Z93" s="304">
        <v>0.89865801780537713</v>
      </c>
      <c r="AA93" s="304">
        <v>0.8215129762724932</v>
      </c>
      <c r="AB93" s="304">
        <v>0.7716583307220235</v>
      </c>
      <c r="AC93" s="304"/>
      <c r="AD93" s="304">
        <v>0.38057859419257256</v>
      </c>
      <c r="AE93" s="304">
        <v>0.31013659958420609</v>
      </c>
      <c r="AF93" s="304">
        <v>0.24374231445494354</v>
      </c>
      <c r="AG93" s="304"/>
      <c r="AH93" s="304">
        <v>0.14588218899565747</v>
      </c>
      <c r="AI93" s="304">
        <v>0.1165232754660263</v>
      </c>
      <c r="AJ93" s="304">
        <v>8.1432821429826122E-2</v>
      </c>
      <c r="AK93" s="304"/>
      <c r="AL93" s="304">
        <v>7.1958459456339718E-2</v>
      </c>
      <c r="AM93" s="304">
        <v>6.8164864008684503E-2</v>
      </c>
      <c r="AN93" s="304">
        <v>5.5593883908231549E-2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41.287955471536726</v>
      </c>
      <c r="C94" s="305">
        <f t="shared" ref="C94:C101" si="83">SUM(G94,K94,O94,S94,W94,AA94,AE94,AI94,AM94)</f>
        <v>44.969458749785623</v>
      </c>
      <c r="D94" s="305">
        <f t="shared" ref="D94:D101" si="84">SUM(H94,L94,P94,T94,X94,AB94,AF94,AJ94,AN94)</f>
        <v>51.23272515199114</v>
      </c>
      <c r="E94" s="305"/>
      <c r="F94" s="304">
        <v>3.1319729145473634</v>
      </c>
      <c r="G94" s="304">
        <v>3.9766799498213383</v>
      </c>
      <c r="H94" s="304">
        <v>5.5920141641602878</v>
      </c>
      <c r="I94" s="304"/>
      <c r="J94" s="304">
        <v>14.627785550777492</v>
      </c>
      <c r="K94" s="304">
        <v>17.743987796667415</v>
      </c>
      <c r="L94" s="304">
        <v>23.641735307589325</v>
      </c>
      <c r="M94" s="304"/>
      <c r="N94" s="304">
        <v>13.884758844494993</v>
      </c>
      <c r="O94" s="304">
        <v>14.738933138405748</v>
      </c>
      <c r="P94" s="304">
        <v>14.946141960800565</v>
      </c>
      <c r="Q94" s="304"/>
      <c r="R94" s="304">
        <v>2.7668588591559939</v>
      </c>
      <c r="S94" s="304">
        <v>1.71316266614438</v>
      </c>
      <c r="T94" s="304">
        <v>0.83074377490766294</v>
      </c>
      <c r="U94" s="304"/>
      <c r="V94" s="304">
        <v>0.94320949384347463</v>
      </c>
      <c r="W94" s="304">
        <v>0.97590581790765951</v>
      </c>
      <c r="X94" s="304">
        <v>1.0076490967876202</v>
      </c>
      <c r="Y94" s="304"/>
      <c r="Z94" s="304">
        <v>2.9188171861937406</v>
      </c>
      <c r="AA94" s="304">
        <v>3.0906861087425503</v>
      </c>
      <c r="AB94" s="304">
        <v>3.2934306737174257</v>
      </c>
      <c r="AC94" s="304"/>
      <c r="AD94" s="304">
        <v>1.7302548201346979</v>
      </c>
      <c r="AE94" s="304">
        <v>1.5300323620725158</v>
      </c>
      <c r="AF94" s="304">
        <v>1.0330800261466699</v>
      </c>
      <c r="AG94" s="304"/>
      <c r="AH94" s="304">
        <v>1.1611635743968047</v>
      </c>
      <c r="AI94" s="304">
        <v>1.0757785063313978</v>
      </c>
      <c r="AJ94" s="304">
        <v>0.8055804644620167</v>
      </c>
      <c r="AK94" s="304"/>
      <c r="AL94" s="304">
        <v>0.12313422799216661</v>
      </c>
      <c r="AM94" s="304">
        <v>0.12429240369261808</v>
      </c>
      <c r="AN94" s="304">
        <v>8.2349683419574826E-2</v>
      </c>
    </row>
    <row r="95" spans="1:40" x14ac:dyDescent="0.2">
      <c r="A95" s="13" t="str">
        <f t="shared" si="80"/>
        <v>Associate professional occupations</v>
      </c>
      <c r="B95" s="305">
        <f t="shared" si="82"/>
        <v>15.068602581305802</v>
      </c>
      <c r="C95" s="305">
        <f t="shared" si="83"/>
        <v>15.331749075255294</v>
      </c>
      <c r="D95" s="305">
        <f t="shared" si="84"/>
        <v>16.820360372410558</v>
      </c>
      <c r="E95" s="305"/>
      <c r="F95" s="304">
        <v>0.14703134031151335</v>
      </c>
      <c r="G95" s="304">
        <v>0.18912120737285501</v>
      </c>
      <c r="H95" s="304">
        <v>0.32212200584656586</v>
      </c>
      <c r="I95" s="304"/>
      <c r="J95" s="304">
        <v>2.034655039309444</v>
      </c>
      <c r="K95" s="304">
        <v>2.5085770777520646</v>
      </c>
      <c r="L95" s="304">
        <v>3.8124447986385683</v>
      </c>
      <c r="M95" s="304"/>
      <c r="N95" s="304">
        <v>4.2310003309869249</v>
      </c>
      <c r="O95" s="304">
        <v>4.7271211396668011</v>
      </c>
      <c r="P95" s="304">
        <v>5.646692605113274</v>
      </c>
      <c r="Q95" s="304"/>
      <c r="R95" s="304">
        <v>1.855509618869011</v>
      </c>
      <c r="S95" s="304">
        <v>1.6068169327125432</v>
      </c>
      <c r="T95" s="304">
        <v>1.3079212349484937</v>
      </c>
      <c r="U95" s="304"/>
      <c r="V95" s="304">
        <v>0.81654459361044751</v>
      </c>
      <c r="W95" s="304">
        <v>0.7783900917340898</v>
      </c>
      <c r="X95" s="304">
        <v>0.83058899055875857</v>
      </c>
      <c r="Y95" s="304"/>
      <c r="Z95" s="304">
        <v>3.030766517921212</v>
      </c>
      <c r="AA95" s="304">
        <v>2.9924077662367163</v>
      </c>
      <c r="AB95" s="304">
        <v>3.1368429491498739</v>
      </c>
      <c r="AC95" s="304"/>
      <c r="AD95" s="304">
        <v>1.9470295976848671</v>
      </c>
      <c r="AE95" s="304">
        <v>1.6326206375578864</v>
      </c>
      <c r="AF95" s="304">
        <v>1.0648996098326398</v>
      </c>
      <c r="AG95" s="304"/>
      <c r="AH95" s="304">
        <v>0.92081554017083145</v>
      </c>
      <c r="AI95" s="304">
        <v>0.82466673725718997</v>
      </c>
      <c r="AJ95" s="304">
        <v>0.64736026878205988</v>
      </c>
      <c r="AK95" s="304"/>
      <c r="AL95" s="304">
        <v>8.5250002441550329E-2</v>
      </c>
      <c r="AM95" s="304">
        <v>7.2027484965145036E-2</v>
      </c>
      <c r="AN95" s="304">
        <v>5.1487909540322847E-2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9.4407749079266718</v>
      </c>
      <c r="C96" s="305">
        <f t="shared" si="83"/>
        <v>8.0707341326496671</v>
      </c>
      <c r="D96" s="305">
        <f t="shared" si="84"/>
        <v>5.9663998222069816</v>
      </c>
      <c r="E96" s="305"/>
      <c r="F96" s="304">
        <v>6.1255289087156044E-2</v>
      </c>
      <c r="G96" s="304">
        <v>7.6105258490232822E-2</v>
      </c>
      <c r="H96" s="304">
        <v>0.11829998965517927</v>
      </c>
      <c r="I96" s="304"/>
      <c r="J96" s="304">
        <v>0.67188533958549668</v>
      </c>
      <c r="K96" s="304">
        <v>0.83943333173135803</v>
      </c>
      <c r="L96" s="304">
        <v>1.0440473451234507</v>
      </c>
      <c r="M96" s="304"/>
      <c r="N96" s="304">
        <v>1.7355082244938758</v>
      </c>
      <c r="O96" s="304">
        <v>1.8573455317827903</v>
      </c>
      <c r="P96" s="304">
        <v>1.8890954437600176</v>
      </c>
      <c r="Q96" s="304"/>
      <c r="R96" s="304">
        <v>1.0356576096190233</v>
      </c>
      <c r="S96" s="304">
        <v>1.1402539639789715</v>
      </c>
      <c r="T96" s="304">
        <v>1.153219311290022</v>
      </c>
      <c r="U96" s="304"/>
      <c r="V96" s="304">
        <v>0.64910386101413597</v>
      </c>
      <c r="W96" s="304">
        <v>0.63856830427204581</v>
      </c>
      <c r="X96" s="304">
        <v>0.55374966561382033</v>
      </c>
      <c r="Y96" s="304"/>
      <c r="Z96" s="304">
        <v>2.2224698925506798</v>
      </c>
      <c r="AA96" s="304">
        <v>2.0400774162184985</v>
      </c>
      <c r="AB96" s="304">
        <v>1.0314836812686612</v>
      </c>
      <c r="AC96" s="304"/>
      <c r="AD96" s="304">
        <v>1.8036083129308409</v>
      </c>
      <c r="AE96" s="304">
        <v>1.0125664322477061</v>
      </c>
      <c r="AF96" s="304">
        <v>0.15086626644982848</v>
      </c>
      <c r="AG96" s="304"/>
      <c r="AH96" s="304">
        <v>1.1709791283958035</v>
      </c>
      <c r="AI96" s="304">
        <v>0.44173571478763518</v>
      </c>
      <c r="AJ96" s="304">
        <v>1.5641510484651365E-2</v>
      </c>
      <c r="AK96" s="304"/>
      <c r="AL96" s="304">
        <v>9.0307250249660201E-2</v>
      </c>
      <c r="AM96" s="304">
        <v>2.4648179140429258E-2</v>
      </c>
      <c r="AN96" s="304">
        <v>9.9966085613512144E-3</v>
      </c>
    </row>
    <row r="97" spans="1:40" x14ac:dyDescent="0.2">
      <c r="A97" s="13" t="str">
        <f t="shared" si="80"/>
        <v>Skilled trades occupations</v>
      </c>
      <c r="B97" s="305">
        <f t="shared" si="82"/>
        <v>1.2160231026236263</v>
      </c>
      <c r="C97" s="305">
        <f t="shared" si="83"/>
        <v>1.1950382074734629</v>
      </c>
      <c r="D97" s="305">
        <f t="shared" si="84"/>
        <v>1.126663082030678</v>
      </c>
      <c r="E97" s="304"/>
      <c r="F97" s="304">
        <v>9.3693406931692324E-3</v>
      </c>
      <c r="G97" s="304">
        <v>1.2374248027101761E-2</v>
      </c>
      <c r="H97" s="304">
        <v>1.9258910293085348E-2</v>
      </c>
      <c r="I97" s="304"/>
      <c r="J97" s="304">
        <v>3.380208896793379E-2</v>
      </c>
      <c r="K97" s="304">
        <v>5.2665122290676998E-2</v>
      </c>
      <c r="L97" s="304">
        <v>9.0442238611740208E-2</v>
      </c>
      <c r="M97" s="304"/>
      <c r="N97" s="304">
        <v>0.1470636599072582</v>
      </c>
      <c r="O97" s="304">
        <v>0.18625897341249983</v>
      </c>
      <c r="P97" s="304">
        <v>0.22317602510407036</v>
      </c>
      <c r="Q97" s="304"/>
      <c r="R97" s="304">
        <v>5.5976719675916831E-2</v>
      </c>
      <c r="S97" s="304">
        <v>6.6805909455916745E-2</v>
      </c>
      <c r="T97" s="304">
        <v>8.2395481261109155E-2</v>
      </c>
      <c r="U97" s="304"/>
      <c r="V97" s="304">
        <v>5.5845741734501561E-2</v>
      </c>
      <c r="W97" s="304">
        <v>6.1779290708458563E-2</v>
      </c>
      <c r="X97" s="304">
        <v>7.1779683681376008E-2</v>
      </c>
      <c r="Y97" s="304"/>
      <c r="Z97" s="304">
        <v>0.28839344085682039</v>
      </c>
      <c r="AA97" s="304">
        <v>0.25718538191208884</v>
      </c>
      <c r="AB97" s="304">
        <v>0.19853761212291859</v>
      </c>
      <c r="AC97" s="304"/>
      <c r="AD97" s="304">
        <v>0.35190427433663185</v>
      </c>
      <c r="AE97" s="304">
        <v>0.29223748789603066</v>
      </c>
      <c r="AF97" s="304">
        <v>0.19409529749730653</v>
      </c>
      <c r="AG97" s="304"/>
      <c r="AH97" s="304">
        <v>0.22200936744642508</v>
      </c>
      <c r="AI97" s="304">
        <v>0.21696059784610111</v>
      </c>
      <c r="AJ97" s="304">
        <v>0.21129055897132273</v>
      </c>
      <c r="AK97" s="304"/>
      <c r="AL97" s="304">
        <v>5.1658469004969183E-2</v>
      </c>
      <c r="AM97" s="304">
        <v>4.8771195924588222E-2</v>
      </c>
      <c r="AN97" s="304">
        <v>3.5687274487749054E-2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26.384126950560216</v>
      </c>
      <c r="C98" s="305">
        <f t="shared" si="83"/>
        <v>28.753802634095557</v>
      </c>
      <c r="D98" s="305">
        <f t="shared" si="84"/>
        <v>31.664362440347098</v>
      </c>
      <c r="E98" s="304"/>
      <c r="F98" s="304">
        <v>1.4886591661486532E-2</v>
      </c>
      <c r="G98" s="304">
        <v>2.2131436348888239E-2</v>
      </c>
      <c r="H98" s="304">
        <v>3.8638369067317727E-2</v>
      </c>
      <c r="I98" s="304"/>
      <c r="J98" s="304">
        <v>0.94604376506328625</v>
      </c>
      <c r="K98" s="304">
        <v>1.3271970886594169</v>
      </c>
      <c r="L98" s="304">
        <v>2.2531129836876551</v>
      </c>
      <c r="M98" s="304"/>
      <c r="N98" s="304">
        <v>2.9060216984732601</v>
      </c>
      <c r="O98" s="304">
        <v>3.515584806905379</v>
      </c>
      <c r="P98" s="304">
        <v>4.3414968871465742</v>
      </c>
      <c r="Q98" s="304"/>
      <c r="R98" s="304">
        <v>2.5240354007526307</v>
      </c>
      <c r="S98" s="304">
        <v>2.6946532572634978</v>
      </c>
      <c r="T98" s="304">
        <v>2.8067214203728423</v>
      </c>
      <c r="U98" s="304"/>
      <c r="V98" s="304">
        <v>1.6095816720518574</v>
      </c>
      <c r="W98" s="304">
        <v>1.7964882998169498</v>
      </c>
      <c r="X98" s="304">
        <v>2.0399582650790471</v>
      </c>
      <c r="Y98" s="304"/>
      <c r="Z98" s="304">
        <v>10.77012077834352</v>
      </c>
      <c r="AA98" s="304">
        <v>12.387164382942421</v>
      </c>
      <c r="AB98" s="304">
        <v>14.773487222666251</v>
      </c>
      <c r="AC98" s="304"/>
      <c r="AD98" s="304">
        <v>6.7068451042856569</v>
      </c>
      <c r="AE98" s="304">
        <v>6.4226625465432088</v>
      </c>
      <c r="AF98" s="304">
        <v>4.7648637511253096</v>
      </c>
      <c r="AG98" s="304"/>
      <c r="AH98" s="304">
        <v>0.80436798931634812</v>
      </c>
      <c r="AI98" s="304">
        <v>0.50628706784997835</v>
      </c>
      <c r="AJ98" s="304">
        <v>0.54329423960219403</v>
      </c>
      <c r="AK98" s="304"/>
      <c r="AL98" s="304">
        <v>0.10222395061217072</v>
      </c>
      <c r="AM98" s="304">
        <v>8.1633747765818776E-2</v>
      </c>
      <c r="AN98" s="304">
        <v>0.10278930159990782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1.182051362955846</v>
      </c>
      <c r="C99" s="305">
        <f t="shared" si="83"/>
        <v>1.3267510687124773</v>
      </c>
      <c r="D99" s="305">
        <f>SUM(H99,L99,P99,T99,X99,AB99,AF99,AJ99,AN99)</f>
        <v>1.3612853040178146</v>
      </c>
      <c r="E99" s="304"/>
      <c r="F99" s="304">
        <v>6.3329600576490057E-3</v>
      </c>
      <c r="G99" s="304">
        <v>9.536159594929523E-3</v>
      </c>
      <c r="H99" s="304">
        <v>1.550300447378374E-2</v>
      </c>
      <c r="I99" s="304"/>
      <c r="J99" s="304">
        <v>0.12027785393535904</v>
      </c>
      <c r="K99" s="304">
        <v>0.16643754892479881</v>
      </c>
      <c r="L99" s="304">
        <v>0.24775807518508519</v>
      </c>
      <c r="M99" s="304"/>
      <c r="N99" s="304">
        <v>0.26636685820819583</v>
      </c>
      <c r="O99" s="304">
        <v>0.31927774216564359</v>
      </c>
      <c r="P99" s="304">
        <v>0.35724197714567335</v>
      </c>
      <c r="Q99" s="304"/>
      <c r="R99" s="304">
        <v>0.14307126656166383</v>
      </c>
      <c r="S99" s="304">
        <v>0.15271032653623715</v>
      </c>
      <c r="T99" s="304">
        <v>0.1573478704911912</v>
      </c>
      <c r="U99" s="304"/>
      <c r="V99" s="304">
        <v>8.7128281852707393E-2</v>
      </c>
      <c r="W99" s="304">
        <v>0.10361738476820082</v>
      </c>
      <c r="X99" s="304">
        <v>0.11685271333928458</v>
      </c>
      <c r="Y99" s="304"/>
      <c r="Z99" s="304">
        <v>0.26657519272425689</v>
      </c>
      <c r="AA99" s="304">
        <v>0.30059649256483578</v>
      </c>
      <c r="AB99" s="304">
        <v>0.30682176122075089</v>
      </c>
      <c r="AC99" s="304"/>
      <c r="AD99" s="304">
        <v>0.19635778348955549</v>
      </c>
      <c r="AE99" s="304">
        <v>0.18165834229729724</v>
      </c>
      <c r="AF99" s="304">
        <v>8.577725159561933E-2</v>
      </c>
      <c r="AG99" s="304"/>
      <c r="AH99" s="304">
        <v>7.2922885256011649E-2</v>
      </c>
      <c r="AI99" s="304">
        <v>6.5056567876801072E-2</v>
      </c>
      <c r="AJ99" s="304">
        <v>4.1327302890737043E-2</v>
      </c>
      <c r="AK99" s="304"/>
      <c r="AL99" s="304">
        <v>2.3018280870446623E-2</v>
      </c>
      <c r="AM99" s="304">
        <v>2.7860503983733246E-2</v>
      </c>
      <c r="AN99" s="304">
        <v>3.2655347675689492E-2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0.93708167147235855</v>
      </c>
      <c r="C100" s="305">
        <f t="shared" si="83"/>
        <v>1.0609422263545469</v>
      </c>
      <c r="D100" s="305">
        <f t="shared" si="84"/>
        <v>1.0036822857976078</v>
      </c>
      <c r="E100" s="304"/>
      <c r="F100" s="304">
        <v>8.5508231076704307E-3</v>
      </c>
      <c r="G100" s="304">
        <v>1.445873885636975E-2</v>
      </c>
      <c r="H100" s="304">
        <v>2.3827200821284835E-2</v>
      </c>
      <c r="I100" s="304"/>
      <c r="J100" s="304">
        <v>2.6260826582528703E-2</v>
      </c>
      <c r="K100" s="304">
        <v>4.4802948506585269E-2</v>
      </c>
      <c r="L100" s="304">
        <v>6.3876961327971368E-2</v>
      </c>
      <c r="M100" s="304"/>
      <c r="N100" s="304">
        <v>6.2101307210648181E-2</v>
      </c>
      <c r="O100" s="304">
        <v>8.2082301943149832E-2</v>
      </c>
      <c r="P100" s="304">
        <v>9.3172177120561153E-2</v>
      </c>
      <c r="Q100" s="304"/>
      <c r="R100" s="304">
        <v>1.8742298089664579E-2</v>
      </c>
      <c r="S100" s="304">
        <v>2.9567062985525857E-2</v>
      </c>
      <c r="T100" s="304">
        <v>3.7844395517386026E-2</v>
      </c>
      <c r="U100" s="304"/>
      <c r="V100" s="304">
        <v>7.7457921877597674E-2</v>
      </c>
      <c r="W100" s="304">
        <v>0.10649262820147296</v>
      </c>
      <c r="X100" s="304">
        <v>0.13082605114772228</v>
      </c>
      <c r="Y100" s="304"/>
      <c r="Z100" s="304">
        <v>0.26543660062074742</v>
      </c>
      <c r="AA100" s="304">
        <v>0.29960579528695525</v>
      </c>
      <c r="AB100" s="304">
        <v>0.2911692277320303</v>
      </c>
      <c r="AC100" s="304"/>
      <c r="AD100" s="304">
        <v>0.2251817973862239</v>
      </c>
      <c r="AE100" s="304">
        <v>0.23288855806081801</v>
      </c>
      <c r="AF100" s="304">
        <v>0.16589654148429828</v>
      </c>
      <c r="AG100" s="304"/>
      <c r="AH100" s="304">
        <v>0.20498017827347426</v>
      </c>
      <c r="AI100" s="304">
        <v>0.21405792308636676</v>
      </c>
      <c r="AJ100" s="304">
        <v>0.15997171328171586</v>
      </c>
      <c r="AK100" s="304"/>
      <c r="AL100" s="304">
        <v>4.8369918323803461E-2</v>
      </c>
      <c r="AM100" s="304">
        <v>3.6986269427303098E-2</v>
      </c>
      <c r="AN100" s="304">
        <v>3.7098017364637699E-2</v>
      </c>
    </row>
    <row r="101" spans="1:40" x14ac:dyDescent="0.2">
      <c r="A101" s="39" t="str">
        <f t="shared" si="80"/>
        <v>Elementary occupations</v>
      </c>
      <c r="B101" s="307">
        <f t="shared" si="82"/>
        <v>3.4307189078548728</v>
      </c>
      <c r="C101" s="307">
        <f t="shared" si="83"/>
        <v>3.0789707366673689</v>
      </c>
      <c r="D101" s="307">
        <f t="shared" si="84"/>
        <v>2.3896441022878303</v>
      </c>
      <c r="E101" s="307"/>
      <c r="F101" s="307">
        <v>3.4467399360125273E-3</v>
      </c>
      <c r="G101" s="307">
        <v>5.7835087388167124E-3</v>
      </c>
      <c r="H101" s="307">
        <v>5.669897948860466E-3</v>
      </c>
      <c r="I101" s="307"/>
      <c r="J101" s="307">
        <v>4.0644176874910141E-2</v>
      </c>
      <c r="K101" s="307">
        <v>5.2268323792071185E-2</v>
      </c>
      <c r="L101" s="307">
        <v>8.6775495908775119E-2</v>
      </c>
      <c r="M101" s="307"/>
      <c r="N101" s="307">
        <v>0.13495002382783411</v>
      </c>
      <c r="O101" s="307">
        <v>0.15714502433590025</v>
      </c>
      <c r="P101" s="307">
        <v>0.19583300090428565</v>
      </c>
      <c r="Q101" s="307"/>
      <c r="R101" s="307">
        <v>0.13804751803797763</v>
      </c>
      <c r="S101" s="307">
        <v>0.1595024287348818</v>
      </c>
      <c r="T101" s="307">
        <v>0.19987943471579764</v>
      </c>
      <c r="U101" s="307"/>
      <c r="V101" s="307">
        <v>9.5356510193157731E-2</v>
      </c>
      <c r="W101" s="307">
        <v>0.10762587924681194</v>
      </c>
      <c r="X101" s="307">
        <v>0.11373660575461489</v>
      </c>
      <c r="Y101" s="307"/>
      <c r="Z101" s="307">
        <v>0.71760039495588357</v>
      </c>
      <c r="AA101" s="307">
        <v>0.68774642841707001</v>
      </c>
      <c r="AB101" s="307">
        <v>0.54781543290871837</v>
      </c>
      <c r="AC101" s="307"/>
      <c r="AD101" s="307">
        <v>1.1466177350445539</v>
      </c>
      <c r="AE101" s="307">
        <v>1.0413950450449945</v>
      </c>
      <c r="AF101" s="307">
        <v>0.777169496414987</v>
      </c>
      <c r="AG101" s="307"/>
      <c r="AH101" s="307">
        <v>0.93326022599567526</v>
      </c>
      <c r="AI101" s="307">
        <v>0.70026298878189597</v>
      </c>
      <c r="AJ101" s="307">
        <v>0.33786078349849646</v>
      </c>
      <c r="AK101" s="307"/>
      <c r="AL101" s="307">
        <v>0.22079558298886756</v>
      </c>
      <c r="AM101" s="307">
        <v>0.16724110957492652</v>
      </c>
      <c r="AN101" s="307">
        <v>0.12490395423329477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Dorset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Dorset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Dorset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Dorset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Dorset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Dorset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Dorset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Dorset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Dorset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0.33374920912219413</v>
      </c>
      <c r="C8" s="69">
        <v>0.47072721481918023</v>
      </c>
      <c r="D8" s="69">
        <v>0.48382488128735579</v>
      </c>
      <c r="E8" s="69">
        <v>0.60244957652554332</v>
      </c>
      <c r="F8" s="69">
        <v>0.92488607599912487</v>
      </c>
      <c r="G8" s="10"/>
      <c r="H8" s="69">
        <f>F8-D8</f>
        <v>0.44106119471176908</v>
      </c>
      <c r="I8" s="69">
        <f>'RD T1'!E36</f>
        <v>0.35017484386740982</v>
      </c>
      <c r="J8" s="69">
        <f>SUM(H8:I8)</f>
        <v>0.7912360385791789</v>
      </c>
      <c r="L8" t="str">
        <f>A8</f>
        <v>11 Corporate managers and directors</v>
      </c>
      <c r="M8" s="69">
        <v>2.7458357275053928</v>
      </c>
      <c r="N8" s="69">
        <v>3.9212040919640558</v>
      </c>
      <c r="O8" s="69">
        <v>3.9676478201335792</v>
      </c>
      <c r="P8" s="69">
        <v>4.6942511629683015</v>
      </c>
      <c r="Q8" s="69">
        <v>7.092305221625451</v>
      </c>
      <c r="R8" s="10"/>
      <c r="S8" s="69">
        <f>Q8-O8</f>
        <v>3.1246574014918718</v>
      </c>
      <c r="T8" s="69">
        <f>'RD T1'!E65</f>
        <v>2.8279344622610307</v>
      </c>
      <c r="U8" s="69">
        <f>SUM(S8:T8)</f>
        <v>5.9525918637529021</v>
      </c>
      <c r="W8" t="str">
        <f>A8</f>
        <v>11 Corporate managers and directors</v>
      </c>
      <c r="X8" s="69">
        <v>6.8335265652316162</v>
      </c>
      <c r="Y8" s="69">
        <v>8.0860059542469216</v>
      </c>
      <c r="Z8" s="69">
        <v>8.3195366157345987</v>
      </c>
      <c r="AA8" s="69">
        <v>8.2527017117283634</v>
      </c>
      <c r="AB8" s="69">
        <v>9.1935968699028514</v>
      </c>
      <c r="AC8" s="69"/>
      <c r="AD8" s="69">
        <f>AB8-Z8</f>
        <v>0.87406025416825273</v>
      </c>
      <c r="AE8" s="69">
        <f>'RD T1'!E94</f>
        <v>5.1080884952928489</v>
      </c>
      <c r="AF8" s="69">
        <f>SUM(AD8:AE8)</f>
        <v>5.9821487494611016</v>
      </c>
      <c r="AH8" t="str">
        <f>L8</f>
        <v>11 Corporate managers and directors</v>
      </c>
      <c r="AI8" s="69">
        <v>1.3719156506284702</v>
      </c>
      <c r="AJ8" s="69">
        <v>1.5121370642093201</v>
      </c>
      <c r="AK8" s="69">
        <v>1.6453293402270548</v>
      </c>
      <c r="AL8" s="69">
        <v>1.5351339475390591</v>
      </c>
      <c r="AM8" s="69">
        <v>1.6207831573092202</v>
      </c>
      <c r="AN8" s="69"/>
      <c r="AO8" s="69">
        <f>AM8-AK8</f>
        <v>-2.4546182917834614E-2</v>
      </c>
      <c r="AP8" s="69">
        <f>'RD T1'!E123</f>
        <v>0.85680927600335222</v>
      </c>
      <c r="AQ8" s="69">
        <f>SUM(AO8:AP8)</f>
        <v>0.8322630930855176</v>
      </c>
      <c r="AS8" t="str">
        <f>W8</f>
        <v>11 Corporate managers and directors</v>
      </c>
      <c r="AT8" s="69">
        <v>1.8750197860389821</v>
      </c>
      <c r="AU8" s="69">
        <v>2.0667885599704543</v>
      </c>
      <c r="AV8" s="69">
        <v>2.2520173777534813</v>
      </c>
      <c r="AW8" s="69">
        <v>2.1135203254428423</v>
      </c>
      <c r="AX8" s="69">
        <v>2.2832290862687921</v>
      </c>
      <c r="AY8" s="69"/>
      <c r="AZ8" s="69">
        <f>AX8-AV8</f>
        <v>3.1211708515310743E-2</v>
      </c>
      <c r="BA8" s="69">
        <f>'RD T1'!E152</f>
        <v>1.2049526818530265</v>
      </c>
      <c r="BB8" s="69">
        <f>SUM(AZ8:BA8)</f>
        <v>1.2361643903683373</v>
      </c>
      <c r="BD8" t="str">
        <f>AH8</f>
        <v>11 Corporate managers and directors</v>
      </c>
      <c r="BE8" s="69">
        <v>4.8579140120297044</v>
      </c>
      <c r="BF8" s="69">
        <v>5.9426145079970292</v>
      </c>
      <c r="BG8" s="69">
        <v>5.981966678894354</v>
      </c>
      <c r="BH8" s="69">
        <v>5.1081397939884718</v>
      </c>
      <c r="BI8" s="69">
        <v>5.290009063037342</v>
      </c>
      <c r="BJ8" s="69"/>
      <c r="BK8" s="69">
        <f>BI8-BG8</f>
        <v>-0.69195761585701199</v>
      </c>
      <c r="BL8" s="69">
        <f>'RD T1'!E181</f>
        <v>2.1790687874004422</v>
      </c>
      <c r="BM8" s="69">
        <f>SUM(BK8:BL8)</f>
        <v>1.4871111715434302</v>
      </c>
      <c r="BO8" t="str">
        <f>AS8</f>
        <v>11 Corporate managers and directors</v>
      </c>
      <c r="BP8" s="69">
        <v>3.67893730803587</v>
      </c>
      <c r="BQ8" s="69">
        <v>3.931131107228198</v>
      </c>
      <c r="BR8" s="69">
        <v>4.1415638191397406</v>
      </c>
      <c r="BS8" s="69">
        <v>3.0807368201753578</v>
      </c>
      <c r="BT8" s="69">
        <v>2.2717199379255151</v>
      </c>
      <c r="BU8" s="69"/>
      <c r="BV8" s="69">
        <f>BT8-BR8</f>
        <v>-1.8698438812142255</v>
      </c>
      <c r="BW8" s="69">
        <f>'RD T1'!E210</f>
        <v>1.3813581018321888</v>
      </c>
      <c r="BX8" s="69">
        <f>SUM(BV8:BW8)</f>
        <v>-0.48848577938203674</v>
      </c>
      <c r="BZ8" t="str">
        <f>BD8</f>
        <v>11 Corporate managers and directors</v>
      </c>
      <c r="CA8" s="69">
        <v>2.091887266296943</v>
      </c>
      <c r="CB8" s="69">
        <v>2.9531481809985403</v>
      </c>
      <c r="CC8" s="69">
        <v>2.9142196562637483</v>
      </c>
      <c r="CD8" s="69">
        <v>2.4863232159702644</v>
      </c>
      <c r="CE8" s="69">
        <v>2.2013140867889534</v>
      </c>
      <c r="CF8" s="69"/>
      <c r="CG8" s="69">
        <f>CE8-CC8</f>
        <v>-0.712905569474795</v>
      </c>
      <c r="CH8" s="69">
        <f>'RD T1'!E239</f>
        <v>0.9456567312936438</v>
      </c>
      <c r="CI8" s="69">
        <f>SUM(CG8:CH8)</f>
        <v>0.23275116181884881</v>
      </c>
      <c r="CK8" t="str">
        <f>BO8</f>
        <v>11 Corporate managers and directors</v>
      </c>
      <c r="CL8" s="69">
        <v>0.31381083768704199</v>
      </c>
      <c r="CM8" s="69">
        <v>0.42159941349111824</v>
      </c>
      <c r="CN8" s="69">
        <v>0.53870542127941978</v>
      </c>
      <c r="CO8" s="69">
        <v>0.41117427535841777</v>
      </c>
      <c r="CP8" s="69">
        <v>0.33865245572931918</v>
      </c>
      <c r="CQ8" s="69"/>
      <c r="CR8" s="69">
        <f>CP8-CN8</f>
        <v>-0.2000529655501006</v>
      </c>
      <c r="CS8" s="69">
        <f>'RD T1'!E268</f>
        <v>0.14257014290438033</v>
      </c>
      <c r="CT8" s="69">
        <f>SUM(CR8:CS8)</f>
        <v>-5.7482822645720272E-2</v>
      </c>
    </row>
    <row r="9" spans="1:98" x14ac:dyDescent="0.2">
      <c r="A9" s="10" t="str">
        <f>name!D5</f>
        <v>12 Other managers and proprietors</v>
      </c>
      <c r="B9" s="69">
        <v>0.15853278014982683</v>
      </c>
      <c r="C9" s="69">
        <v>0.21772890004602322</v>
      </c>
      <c r="D9" s="69">
        <v>0.19392522450266275</v>
      </c>
      <c r="E9" s="69">
        <v>0.32919236353203357</v>
      </c>
      <c r="F9" s="69">
        <v>0.54392509604093853</v>
      </c>
      <c r="H9" s="69">
        <f t="shared" ref="H9:H32" si="26">F9-D9</f>
        <v>0.34999987153827578</v>
      </c>
      <c r="I9" s="69">
        <f>'RD T1'!E37</f>
        <v>0.22856510377277187</v>
      </c>
      <c r="J9" s="69">
        <f t="shared" ref="J9:J32" si="27">SUM(H9:I9)</f>
        <v>0.57856497531104767</v>
      </c>
      <c r="L9" t="str">
        <f t="shared" ref="L9:L32" si="28">A9</f>
        <v>12 Other managers and proprietors</v>
      </c>
      <c r="M9" s="69">
        <v>1.2381600467789828</v>
      </c>
      <c r="N9" s="69">
        <v>1.7031596146600914</v>
      </c>
      <c r="O9" s="69">
        <v>1.6970869934575603</v>
      </c>
      <c r="P9" s="69">
        <v>2.7399420084519113</v>
      </c>
      <c r="Q9" s="69">
        <v>4.5885741713352681</v>
      </c>
      <c r="S9" s="69">
        <f t="shared" ref="S9:S35" si="29">Q9-O9</f>
        <v>2.8914871778777078</v>
      </c>
      <c r="T9" s="69">
        <f>'RD T1'!E66</f>
        <v>1.9048829454315275</v>
      </c>
      <c r="U9" s="69">
        <f t="shared" ref="U9:U32" si="30">SUM(S9:T9)</f>
        <v>4.7963701233092353</v>
      </c>
      <c r="W9" t="str">
        <f t="shared" ref="W9:W32" si="31">A9</f>
        <v>12 Other managers and proprietors</v>
      </c>
      <c r="X9" s="69">
        <v>3.0917302616799729</v>
      </c>
      <c r="Y9" s="69">
        <v>3.4512760130512379</v>
      </c>
      <c r="Z9" s="69">
        <v>3.5009205114382271</v>
      </c>
      <c r="AA9" s="69">
        <v>4.7978046304233439</v>
      </c>
      <c r="AB9" s="69">
        <v>5.7875077047396264</v>
      </c>
      <c r="AC9" s="69"/>
      <c r="AD9" s="69">
        <f t="shared" ref="AD9:AD32" si="32">AB9-Z9</f>
        <v>2.2865871933013993</v>
      </c>
      <c r="AE9" s="69">
        <f>'RD T1'!E95</f>
        <v>3.409447187132582</v>
      </c>
      <c r="AF9" s="69">
        <f t="shared" ref="AF9:AF32" si="33">SUM(AD9:AE9)</f>
        <v>5.6960343804339812</v>
      </c>
      <c r="AH9" t="str">
        <f t="shared" ref="AH9:AH32" si="34">L9</f>
        <v>12 Other managers and proprietors</v>
      </c>
      <c r="AI9" s="69">
        <v>0.91381709573052405</v>
      </c>
      <c r="AJ9" s="69">
        <v>0.98156267692840882</v>
      </c>
      <c r="AK9" s="69">
        <v>1.0649222107831029</v>
      </c>
      <c r="AL9" s="69">
        <v>1.3300898772348131</v>
      </c>
      <c r="AM9" s="69">
        <v>1.6278052951147992</v>
      </c>
      <c r="AN9" s="69"/>
      <c r="AO9" s="69">
        <f t="shared" ref="AO9:AO32" si="35">AM9-AK9</f>
        <v>0.56288308433169632</v>
      </c>
      <c r="AP9" s="69">
        <f>'RD T1'!E124</f>
        <v>0.91833914298688468</v>
      </c>
      <c r="AQ9" s="69">
        <f t="shared" ref="AQ9:AQ32" si="36">SUM(AO9:AP9)</f>
        <v>1.4812222273185811</v>
      </c>
      <c r="AS9" t="str">
        <f t="shared" ref="AS9:AS32" si="37">W9</f>
        <v>12 Other managers and proprietors</v>
      </c>
      <c r="AT9" s="69">
        <v>0.95479435478953012</v>
      </c>
      <c r="AU9" s="69">
        <v>1.0208477835900145</v>
      </c>
      <c r="AV9" s="69">
        <v>1.0650343279491401</v>
      </c>
      <c r="AW9" s="69">
        <v>1.3903768907611971</v>
      </c>
      <c r="AX9" s="69">
        <v>1.5058175047716384</v>
      </c>
      <c r="AY9" s="69"/>
      <c r="AZ9" s="69">
        <f t="shared" ref="AZ9:AZ32" si="38">AX9-AV9</f>
        <v>0.44078317682249835</v>
      </c>
      <c r="BA9" s="69">
        <f>'RD T1'!E153</f>
        <v>0.87990054316542798</v>
      </c>
      <c r="BB9" s="69">
        <f t="shared" ref="BB9:BB32" si="39">SUM(AZ9:BA9)</f>
        <v>1.3206837199879264</v>
      </c>
      <c r="BD9" t="str">
        <f t="shared" ref="BD9:BD32" si="40">AH9</f>
        <v>12 Other managers and proprietors</v>
      </c>
      <c r="BE9" s="69">
        <v>2.7835666938773707</v>
      </c>
      <c r="BF9" s="69">
        <v>2.8027344126461955</v>
      </c>
      <c r="BG9" s="69">
        <v>2.8772971554460054</v>
      </c>
      <c r="BH9" s="69">
        <v>3.1727281127361975</v>
      </c>
      <c r="BI9" s="69">
        <v>3.362125246806253</v>
      </c>
      <c r="BJ9" s="69"/>
      <c r="BK9" s="69">
        <f t="shared" ref="BK9:BK32" si="41">BI9-BG9</f>
        <v>0.48482809136024763</v>
      </c>
      <c r="BL9" s="69">
        <f>'RD T1'!E182</f>
        <v>1.402542702654388</v>
      </c>
      <c r="BM9" s="69">
        <f t="shared" ref="BM9:BM32" si="42">SUM(BK9:BL9)</f>
        <v>1.8873707940146356</v>
      </c>
      <c r="BO9" t="str">
        <f t="shared" ref="BO9:BO32" si="43">AS9</f>
        <v>12 Other managers and proprietors</v>
      </c>
      <c r="BP9" s="69">
        <v>2.8833139552176559</v>
      </c>
      <c r="BQ9" s="69">
        <v>2.9415439503127736</v>
      </c>
      <c r="BR9" s="69">
        <v>2.9844592585363365</v>
      </c>
      <c r="BS9" s="69">
        <v>3.1539237611450219</v>
      </c>
      <c r="BT9" s="69">
        <v>2.5712628987591062</v>
      </c>
      <c r="BU9" s="69"/>
      <c r="BV9" s="69">
        <f t="shared" ref="BV9:BV32" si="44">BT9-BR9</f>
        <v>-0.41319635977723035</v>
      </c>
      <c r="BW9" s="69">
        <f>'RD T1'!E211</f>
        <v>1.62314483389122</v>
      </c>
      <c r="BX9" s="69">
        <f t="shared" ref="BX9:BX32" si="45">SUM(BV9:BW9)</f>
        <v>1.2099484741139896</v>
      </c>
      <c r="BZ9" t="str">
        <f t="shared" ref="BZ9:BZ32" si="46">BD9</f>
        <v>12 Other managers and proprietors</v>
      </c>
      <c r="CA9" s="69">
        <v>1.7700906221383534</v>
      </c>
      <c r="CB9" s="69">
        <v>2.3410336072852536</v>
      </c>
      <c r="CC9" s="69">
        <v>2.2290303510363705</v>
      </c>
      <c r="CD9" s="69">
        <v>2.3920780017195633</v>
      </c>
      <c r="CE9" s="69">
        <v>2.0187201028572073</v>
      </c>
      <c r="CF9" s="69"/>
      <c r="CG9" s="69">
        <f t="shared" ref="CG9:CG32" si="47">CE9-CC9</f>
        <v>-0.21031024817916322</v>
      </c>
      <c r="CH9" s="69">
        <f>'RD T1'!E240</f>
        <v>0.98073605958005261</v>
      </c>
      <c r="CI9" s="69">
        <f t="shared" ref="CI9:CI32" si="48">SUM(CG9:CH9)</f>
        <v>0.77042581140088939</v>
      </c>
      <c r="CK9" t="str">
        <f t="shared" ref="CK9:CK32" si="49">BO9</f>
        <v>12 Other managers and proprietors</v>
      </c>
      <c r="CL9" s="69">
        <v>0.38929455375015565</v>
      </c>
      <c r="CM9" s="69">
        <v>0.38180003578724098</v>
      </c>
      <c r="CN9" s="69">
        <v>0.49993125804222921</v>
      </c>
      <c r="CO9" s="69">
        <v>0.49601495848320742</v>
      </c>
      <c r="CP9" s="69">
        <v>0.5098090525534219</v>
      </c>
      <c r="CQ9" s="69"/>
      <c r="CR9" s="69">
        <f t="shared" ref="CR9:CR32" si="50">CP9-CN9</f>
        <v>9.8777945111926946E-3</v>
      </c>
      <c r="CS9" s="69">
        <f>'RD T1'!E269</f>
        <v>0.18888121480037567</v>
      </c>
      <c r="CT9" s="69">
        <f t="shared" ref="CT9:CT32" si="51">SUM(CR9:CS9)</f>
        <v>0.19875900931156837</v>
      </c>
    </row>
    <row r="10" spans="1:98" x14ac:dyDescent="0.2">
      <c r="A10" s="10" t="str">
        <f>name!D6</f>
        <v>21 Science, research, engineering and technology professionals</v>
      </c>
      <c r="B10" s="69">
        <v>0.84035585125624201</v>
      </c>
      <c r="C10" s="69">
        <v>1.147309736029865</v>
      </c>
      <c r="D10" s="69">
        <v>1.1201729274407251</v>
      </c>
      <c r="E10" s="69">
        <v>1.442798358959497</v>
      </c>
      <c r="F10" s="69">
        <v>2.084260611272998</v>
      </c>
      <c r="G10" s="11"/>
      <c r="H10" s="69">
        <f t="shared" si="26"/>
        <v>0.96408768383227295</v>
      </c>
      <c r="I10" s="69">
        <f>'RD T1'!E38</f>
        <v>0.59632752453688476</v>
      </c>
      <c r="J10" s="69">
        <f t="shared" si="27"/>
        <v>1.5604152083691578</v>
      </c>
      <c r="L10" t="str">
        <f t="shared" si="28"/>
        <v>21 Science, research, engineering and technology professionals</v>
      </c>
      <c r="M10" s="69">
        <v>3.3781498228727971</v>
      </c>
      <c r="N10" s="69">
        <v>4.7054717740893022</v>
      </c>
      <c r="O10" s="69">
        <v>4.7506780345636193</v>
      </c>
      <c r="P10" s="69">
        <v>6.3925628991288237</v>
      </c>
      <c r="Q10" s="69">
        <v>9.4363124528220546</v>
      </c>
      <c r="R10" s="11"/>
      <c r="S10" s="69">
        <f t="shared" si="29"/>
        <v>4.6856344182584353</v>
      </c>
      <c r="T10" s="69">
        <f>'RD T1'!E67</f>
        <v>2.8086829135479681</v>
      </c>
      <c r="U10" s="69">
        <f t="shared" si="30"/>
        <v>7.4943173318064034</v>
      </c>
      <c r="W10" t="str">
        <f t="shared" si="31"/>
        <v>21 Science, research, engineering and technology professionals</v>
      </c>
      <c r="X10" s="69">
        <v>6.5900916710217405</v>
      </c>
      <c r="Y10" s="69">
        <v>7.125555091089061</v>
      </c>
      <c r="Z10" s="69">
        <v>7.2753303817790229</v>
      </c>
      <c r="AA10" s="69">
        <v>7.6892710399812794</v>
      </c>
      <c r="AB10" s="69">
        <v>7.8783970284578073</v>
      </c>
      <c r="AC10" s="69"/>
      <c r="AD10" s="69">
        <f t="shared" si="32"/>
        <v>0.6030666466787844</v>
      </c>
      <c r="AE10" s="69">
        <f>'RD T1'!E96</f>
        <v>3.1497559739234191</v>
      </c>
      <c r="AF10" s="69">
        <f t="shared" si="33"/>
        <v>3.7528226206022035</v>
      </c>
      <c r="AH10" t="str">
        <f t="shared" si="34"/>
        <v>21 Science, research, engineering and technology professionals</v>
      </c>
      <c r="AI10" s="69">
        <v>0.69979977191398157</v>
      </c>
      <c r="AJ10" s="69">
        <v>0.7031956749246685</v>
      </c>
      <c r="AK10" s="69">
        <v>0.80337103291222534</v>
      </c>
      <c r="AL10" s="69">
        <v>0.84725704185346651</v>
      </c>
      <c r="AM10" s="69">
        <v>0.91125110935237219</v>
      </c>
      <c r="AN10" s="69"/>
      <c r="AO10" s="69">
        <f t="shared" si="35"/>
        <v>0.10788007644014685</v>
      </c>
      <c r="AP10" s="69">
        <f>'RD T1'!E125</f>
        <v>0.34755463998189245</v>
      </c>
      <c r="AQ10" s="69">
        <f t="shared" si="36"/>
        <v>0.45543471642203931</v>
      </c>
      <c r="AS10" t="str">
        <f t="shared" si="37"/>
        <v>21 Science, research, engineering and technology professionals</v>
      </c>
      <c r="AT10" s="69">
        <v>1.8944451396090525</v>
      </c>
      <c r="AU10" s="69">
        <v>1.9638647999889689</v>
      </c>
      <c r="AV10" s="69">
        <v>1.9574556486758943</v>
      </c>
      <c r="AW10" s="69">
        <v>1.8555264649900025</v>
      </c>
      <c r="AX10" s="69">
        <v>1.7638415319425083</v>
      </c>
      <c r="AY10" s="69"/>
      <c r="AZ10" s="69">
        <f t="shared" si="38"/>
        <v>-0.19361411673338602</v>
      </c>
      <c r="BA10" s="69">
        <f>'RD T1'!E154</f>
        <v>0.70228130364493202</v>
      </c>
      <c r="BB10" s="69">
        <f t="shared" si="39"/>
        <v>0.508667186911546</v>
      </c>
      <c r="BD10" t="str">
        <f t="shared" si="40"/>
        <v>21 Science, research, engineering and technology professionals</v>
      </c>
      <c r="BE10" s="69">
        <v>2.8974328721576148</v>
      </c>
      <c r="BF10" s="69">
        <v>3.3150052195017135</v>
      </c>
      <c r="BG10" s="69">
        <v>3.4578570828808433</v>
      </c>
      <c r="BH10" s="69">
        <v>3.1610665664549731</v>
      </c>
      <c r="BI10" s="69">
        <v>3.131953634312731</v>
      </c>
      <c r="BJ10" s="69"/>
      <c r="BK10" s="69">
        <f t="shared" si="41"/>
        <v>-0.32590344856811226</v>
      </c>
      <c r="BL10" s="69">
        <f>'RD T1'!E183</f>
        <v>0.89139311724716341</v>
      </c>
      <c r="BM10" s="69">
        <f t="shared" si="42"/>
        <v>0.56548966867905115</v>
      </c>
      <c r="BO10" t="str">
        <f t="shared" si="43"/>
        <v>21 Science, research, engineering and technology professionals</v>
      </c>
      <c r="BP10" s="69">
        <v>2.0074363291421347</v>
      </c>
      <c r="BQ10" s="69">
        <v>2.1288301028053942</v>
      </c>
      <c r="BR10" s="69">
        <v>2.3680145795706071</v>
      </c>
      <c r="BS10" s="69">
        <v>2.025685731320408</v>
      </c>
      <c r="BT10" s="69">
        <v>1.6445716096918155</v>
      </c>
      <c r="BU10" s="69"/>
      <c r="BV10" s="69">
        <f t="shared" si="44"/>
        <v>-0.72344296987879164</v>
      </c>
      <c r="BW10" s="69">
        <f>'RD T1'!E212</f>
        <v>0.67178504748269696</v>
      </c>
      <c r="BX10" s="69">
        <f t="shared" si="45"/>
        <v>-5.165792239609468E-2</v>
      </c>
      <c r="BZ10" t="str">
        <f t="shared" si="46"/>
        <v>21 Science, research, engineering and technology professionals</v>
      </c>
      <c r="CA10" s="69">
        <v>0.98565984198780754</v>
      </c>
      <c r="CB10" s="69">
        <v>1.3724974147257207</v>
      </c>
      <c r="CC10" s="69">
        <v>1.3766699365143438</v>
      </c>
      <c r="CD10" s="69">
        <v>1.2232942351834415</v>
      </c>
      <c r="CE10" s="69">
        <v>0.90862241121101306</v>
      </c>
      <c r="CF10" s="69"/>
      <c r="CG10" s="69">
        <f t="shared" si="47"/>
        <v>-0.46804752530333071</v>
      </c>
      <c r="CH10" s="69">
        <f>'RD T1'!E241</f>
        <v>0.31211059519653778</v>
      </c>
      <c r="CI10" s="69">
        <f t="shared" si="48"/>
        <v>-0.15593693010679294</v>
      </c>
      <c r="CK10" t="str">
        <f t="shared" si="49"/>
        <v>21 Science, research, engineering and technology professionals</v>
      </c>
      <c r="CL10" s="69">
        <v>0.12797498617289702</v>
      </c>
      <c r="CM10" s="69">
        <v>0.18381385830260388</v>
      </c>
      <c r="CN10" s="69">
        <v>0.28050183488713687</v>
      </c>
      <c r="CO10" s="69">
        <v>0.26189568353683224</v>
      </c>
      <c r="CP10" s="69">
        <v>0.23943090768736844</v>
      </c>
      <c r="CQ10" s="69"/>
      <c r="CR10" s="69">
        <f t="shared" si="50"/>
        <v>-4.1070927199768431E-2</v>
      </c>
      <c r="CS10" s="69">
        <f>'RD T1'!E270</f>
        <v>7.5309365626064523E-2</v>
      </c>
      <c r="CT10" s="69">
        <f t="shared" si="51"/>
        <v>3.4238438426296092E-2</v>
      </c>
    </row>
    <row r="11" spans="1:98" x14ac:dyDescent="0.2">
      <c r="A11" s="10" t="str">
        <f>name!D7</f>
        <v>22 Health professionals</v>
      </c>
      <c r="B11" s="69">
        <v>1.0025868966971943</v>
      </c>
      <c r="C11" s="69">
        <v>1.3661975436758558</v>
      </c>
      <c r="D11" s="69">
        <v>1.3661348654850878</v>
      </c>
      <c r="E11" s="69">
        <v>1.87899024444244</v>
      </c>
      <c r="F11" s="69">
        <v>2.8889465225943742</v>
      </c>
      <c r="G11" s="11"/>
      <c r="H11" s="69">
        <f t="shared" si="26"/>
        <v>1.5228116571092865</v>
      </c>
      <c r="I11" s="69">
        <f>'RD T1'!E39</f>
        <v>1.0382287096798868</v>
      </c>
      <c r="J11" s="69">
        <f t="shared" si="27"/>
        <v>2.5610403667891735</v>
      </c>
      <c r="L11" t="str">
        <f t="shared" si="28"/>
        <v>22 Health professionals</v>
      </c>
      <c r="M11" s="69">
        <v>2.7404071274471868</v>
      </c>
      <c r="N11" s="69">
        <v>3.8234626721014164</v>
      </c>
      <c r="O11" s="69">
        <v>3.7529032686425174</v>
      </c>
      <c r="P11" s="69">
        <v>4.902981884043438</v>
      </c>
      <c r="Q11" s="69">
        <v>7.2719604463844636</v>
      </c>
      <c r="R11" s="11"/>
      <c r="S11" s="69">
        <f t="shared" si="29"/>
        <v>3.5190571777419462</v>
      </c>
      <c r="T11" s="69">
        <f>'RD T1'!E68</f>
        <v>2.8589647517286045</v>
      </c>
      <c r="U11" s="69">
        <f t="shared" si="30"/>
        <v>6.3780219294705507</v>
      </c>
      <c r="W11" t="str">
        <f t="shared" si="31"/>
        <v>22 Health professionals</v>
      </c>
      <c r="X11" s="69">
        <v>6.1380270117154678</v>
      </c>
      <c r="Y11" s="69">
        <v>6.9386719553539811</v>
      </c>
      <c r="Z11" s="69">
        <v>7.0315980755226759</v>
      </c>
      <c r="AA11" s="69">
        <v>8.0851775893739788</v>
      </c>
      <c r="AB11" s="69">
        <v>8.8748201908139031</v>
      </c>
      <c r="AC11" s="69"/>
      <c r="AD11" s="69">
        <f t="shared" si="32"/>
        <v>1.8432221152912271</v>
      </c>
      <c r="AE11" s="69">
        <f>'RD T1'!E97</f>
        <v>4.8386625715300768</v>
      </c>
      <c r="AF11" s="69">
        <f t="shared" si="33"/>
        <v>6.681884686821304</v>
      </c>
      <c r="AH11" t="str">
        <f t="shared" si="34"/>
        <v>22 Health professionals</v>
      </c>
      <c r="AI11" s="69">
        <v>3.2269124010809391</v>
      </c>
      <c r="AJ11" s="69">
        <v>2.4660248931935937</v>
      </c>
      <c r="AK11" s="69">
        <v>2.2463179912423783</v>
      </c>
      <c r="AL11" s="69">
        <v>1.3618110369570471</v>
      </c>
      <c r="AM11" s="69">
        <v>0.5184809938622037</v>
      </c>
      <c r="AN11" s="69"/>
      <c r="AO11" s="69">
        <f t="shared" si="35"/>
        <v>-1.7278369973801746</v>
      </c>
      <c r="AP11" s="69">
        <f>'RD T1'!E126</f>
        <v>0.45870356611195962</v>
      </c>
      <c r="AQ11" s="69">
        <f t="shared" si="36"/>
        <v>-1.269133431268215</v>
      </c>
      <c r="AS11" t="str">
        <f t="shared" si="37"/>
        <v>22 Health professionals</v>
      </c>
      <c r="AT11" s="69">
        <v>0.41887601651985629</v>
      </c>
      <c r="AU11" s="69">
        <v>0.468247818585111</v>
      </c>
      <c r="AV11" s="69">
        <v>0.52303277591942554</v>
      </c>
      <c r="AW11" s="69">
        <v>0.58260412242568005</v>
      </c>
      <c r="AX11" s="69">
        <v>0.64929140653875861</v>
      </c>
      <c r="AY11" s="69"/>
      <c r="AZ11" s="69">
        <f t="shared" si="38"/>
        <v>0.12625863061933307</v>
      </c>
      <c r="BA11" s="69">
        <f>'RD T1'!E155</f>
        <v>0.31941696151664895</v>
      </c>
      <c r="BB11" s="69">
        <f t="shared" si="39"/>
        <v>0.44567559213598201</v>
      </c>
      <c r="BD11" t="str">
        <f t="shared" si="40"/>
        <v>22 Health professionals</v>
      </c>
      <c r="BE11" s="69">
        <v>1.5482015459633125</v>
      </c>
      <c r="BF11" s="69">
        <v>2.1937916827578197</v>
      </c>
      <c r="BG11" s="69">
        <v>2.167013769081906</v>
      </c>
      <c r="BH11" s="69">
        <v>2.4570457636761467</v>
      </c>
      <c r="BI11" s="69">
        <v>2.7417654070174939</v>
      </c>
      <c r="BJ11" s="69"/>
      <c r="BK11" s="69">
        <f t="shared" si="41"/>
        <v>0.57475163793558792</v>
      </c>
      <c r="BL11" s="69">
        <f>'RD T1'!E184</f>
        <v>1.3417906852168811</v>
      </c>
      <c r="BM11" s="69">
        <f t="shared" si="42"/>
        <v>1.916542323152469</v>
      </c>
      <c r="BO11" t="str">
        <f t="shared" si="43"/>
        <v>22 Health professionals</v>
      </c>
      <c r="BP11" s="69">
        <v>1.2726318168043034</v>
      </c>
      <c r="BQ11" s="69">
        <v>1.5491081456549216</v>
      </c>
      <c r="BR11" s="69">
        <v>1.4733422576343158</v>
      </c>
      <c r="BS11" s="69">
        <v>1.3995740632913085</v>
      </c>
      <c r="BT11" s="69">
        <v>1.049739673773274</v>
      </c>
      <c r="BU11" s="69"/>
      <c r="BV11" s="69">
        <f t="shared" si="44"/>
        <v>-0.42360258386104177</v>
      </c>
      <c r="BW11" s="69">
        <f>'RD T1'!E213</f>
        <v>0.6555342649249063</v>
      </c>
      <c r="BX11" s="69">
        <f t="shared" si="45"/>
        <v>0.23193168106386453</v>
      </c>
      <c r="BZ11" t="str">
        <f t="shared" si="46"/>
        <v>22 Health professionals</v>
      </c>
      <c r="CA11" s="69">
        <v>0.56980986710459303</v>
      </c>
      <c r="CB11" s="69">
        <v>0.85438142701862752</v>
      </c>
      <c r="CC11" s="69">
        <v>0.78224593998775205</v>
      </c>
      <c r="CD11" s="69">
        <v>0.74812162173267149</v>
      </c>
      <c r="CE11" s="69">
        <v>0.53941223447204589</v>
      </c>
      <c r="CF11" s="69"/>
      <c r="CG11" s="69">
        <f t="shared" si="47"/>
        <v>-0.24283370551570616</v>
      </c>
      <c r="CH11" s="69">
        <f>'RD T1'!E242</f>
        <v>0.25800306474481582</v>
      </c>
      <c r="CI11" s="69">
        <f t="shared" si="48"/>
        <v>1.5169359229109669E-2</v>
      </c>
      <c r="CK11" t="str">
        <f t="shared" si="49"/>
        <v>22 Health professionals</v>
      </c>
      <c r="CL11" s="69">
        <v>6.0536671855581412E-2</v>
      </c>
      <c r="CM11" s="69">
        <v>7.1662971136758541E-2</v>
      </c>
      <c r="CN11" s="69">
        <v>9.4999767762851114E-2</v>
      </c>
      <c r="CO11" s="69">
        <v>0.13844845144114934</v>
      </c>
      <c r="CP11" s="69">
        <v>0.18212270367441966</v>
      </c>
      <c r="CQ11" s="69"/>
      <c r="CR11" s="69">
        <f t="shared" si="50"/>
        <v>8.7122935911568541E-2</v>
      </c>
      <c r="CS11" s="69">
        <f>'RD T1'!E271</f>
        <v>7.1123258543938056E-2</v>
      </c>
      <c r="CT11" s="69">
        <f t="shared" si="51"/>
        <v>0.15824619445550658</v>
      </c>
    </row>
    <row r="12" spans="1:98" x14ac:dyDescent="0.2">
      <c r="A12" s="10" t="str">
        <f>name!D8</f>
        <v>23 Teaching and other educational professionals</v>
      </c>
      <c r="B12" s="69">
        <v>1.3959111933381965</v>
      </c>
      <c r="C12" s="69">
        <v>1.7723099565670852</v>
      </c>
      <c r="D12" s="69">
        <v>1.7250142770035333</v>
      </c>
      <c r="E12" s="69">
        <v>2.047823269081769</v>
      </c>
      <c r="F12" s="69">
        <v>2.5852392568431326</v>
      </c>
      <c r="G12" s="11"/>
      <c r="H12" s="69">
        <f t="shared" si="26"/>
        <v>0.86022497983959934</v>
      </c>
      <c r="I12" s="69">
        <f>'RD T1'!E40</f>
        <v>1.09404258507355</v>
      </c>
      <c r="J12" s="69">
        <f t="shared" si="27"/>
        <v>1.9542675649131493</v>
      </c>
      <c r="L12" t="str">
        <f t="shared" si="28"/>
        <v>23 Teaching and other educational professionals</v>
      </c>
      <c r="M12" s="69">
        <v>7.4661875017762496</v>
      </c>
      <c r="N12" s="69">
        <v>9.7826807917154355</v>
      </c>
      <c r="O12" s="69">
        <v>9.8877816378037</v>
      </c>
      <c r="P12" s="69">
        <v>11.500990865460953</v>
      </c>
      <c r="Q12" s="69">
        <v>14.401056037844198</v>
      </c>
      <c r="R12" s="11"/>
      <c r="S12" s="69">
        <f t="shared" si="29"/>
        <v>4.5132744000404976</v>
      </c>
      <c r="T12" s="69">
        <f>'RD T1'!E69</f>
        <v>6.3873620969592126</v>
      </c>
      <c r="U12" s="69">
        <f t="shared" si="30"/>
        <v>10.900636496999709</v>
      </c>
      <c r="W12" t="str">
        <f t="shared" si="31"/>
        <v>23 Teaching and other educational professionals</v>
      </c>
      <c r="X12" s="69">
        <v>5.3990173635719856</v>
      </c>
      <c r="Y12" s="69">
        <v>5.0769837577197361</v>
      </c>
      <c r="Z12" s="69">
        <v>5.3231721587212428</v>
      </c>
      <c r="AA12" s="69">
        <v>4.7178966554754131</v>
      </c>
      <c r="AB12" s="69">
        <v>3.6411023201094865</v>
      </c>
      <c r="AC12" s="69"/>
      <c r="AD12" s="69">
        <f t="shared" si="32"/>
        <v>-1.6820698386117563</v>
      </c>
      <c r="AE12" s="69">
        <f>'RD T1'!E98</f>
        <v>2.3804017600344491</v>
      </c>
      <c r="AF12" s="69">
        <f t="shared" si="33"/>
        <v>0.69833192142269285</v>
      </c>
      <c r="AH12" t="str">
        <f t="shared" si="34"/>
        <v>23 Teaching and other educational professionals</v>
      </c>
      <c r="AI12" s="69">
        <v>0.84502061612585189</v>
      </c>
      <c r="AJ12" s="69">
        <v>0.53944547800876885</v>
      </c>
      <c r="AK12" s="69">
        <v>0.47249947231567896</v>
      </c>
      <c r="AL12" s="69">
        <v>0.35550698757239357</v>
      </c>
      <c r="AM12" s="69">
        <v>0.37403814976303446</v>
      </c>
      <c r="AN12" s="69"/>
      <c r="AO12" s="69">
        <f t="shared" si="35"/>
        <v>-9.8461322552644504E-2</v>
      </c>
      <c r="AP12" s="69">
        <f>'RD T1'!E127</f>
        <v>0.12929677408334536</v>
      </c>
      <c r="AQ12" s="69">
        <f t="shared" si="36"/>
        <v>3.0835451530700858E-2</v>
      </c>
      <c r="AS12" t="str">
        <f t="shared" si="37"/>
        <v>23 Teaching and other educational professionals</v>
      </c>
      <c r="AT12" s="69">
        <v>0.2115818026829582</v>
      </c>
      <c r="AU12" s="69">
        <v>0.23075813386659919</v>
      </c>
      <c r="AV12" s="69">
        <v>0.20948190914211867</v>
      </c>
      <c r="AW12" s="69">
        <v>0.17951621539412943</v>
      </c>
      <c r="AX12" s="69">
        <v>0.14109432245936618</v>
      </c>
      <c r="AY12" s="69"/>
      <c r="AZ12" s="69">
        <f t="shared" si="38"/>
        <v>-6.8387586682752494E-2</v>
      </c>
      <c r="BA12" s="69">
        <f>'RD T1'!E156</f>
        <v>8.9255337060575562E-2</v>
      </c>
      <c r="BB12" s="69">
        <f t="shared" si="39"/>
        <v>2.0867750377823069E-2</v>
      </c>
      <c r="BD12" t="str">
        <f t="shared" si="40"/>
        <v>23 Teaching and other educational professionals</v>
      </c>
      <c r="BE12" s="69">
        <v>0.85327789465530013</v>
      </c>
      <c r="BF12" s="69">
        <v>1.0234754676555566</v>
      </c>
      <c r="BG12" s="69">
        <v>0.97091599921459704</v>
      </c>
      <c r="BH12" s="69">
        <v>0.9620474190564724</v>
      </c>
      <c r="BI12" s="69">
        <v>1.0533880067996009</v>
      </c>
      <c r="BJ12" s="69"/>
      <c r="BK12" s="69">
        <f t="shared" si="41"/>
        <v>8.2472007585003837E-2</v>
      </c>
      <c r="BL12" s="69">
        <f>'RD T1'!E185</f>
        <v>0.4135432200526209</v>
      </c>
      <c r="BM12" s="69">
        <f t="shared" si="42"/>
        <v>0.49601522763762473</v>
      </c>
      <c r="BO12" t="str">
        <f t="shared" si="43"/>
        <v>23 Teaching and other educational professionals</v>
      </c>
      <c r="BP12" s="69">
        <v>0.60219277329748866</v>
      </c>
      <c r="BQ12" s="69">
        <v>0.67171887540582864</v>
      </c>
      <c r="BR12" s="69">
        <v>0.61045582604924509</v>
      </c>
      <c r="BS12" s="69">
        <v>0.5294315792667732</v>
      </c>
      <c r="BT12" s="69">
        <v>0.39825791160982243</v>
      </c>
      <c r="BU12" s="69"/>
      <c r="BV12" s="69">
        <f t="shared" si="44"/>
        <v>-0.21219791443942265</v>
      </c>
      <c r="BW12" s="69">
        <f>'RD T1'!E214</f>
        <v>0.23822084564878773</v>
      </c>
      <c r="BX12" s="69">
        <f t="shared" si="45"/>
        <v>2.602293120936508E-2</v>
      </c>
      <c r="BZ12" t="str">
        <f t="shared" si="46"/>
        <v>23 Teaching and other educational professionals</v>
      </c>
      <c r="CA12" s="69">
        <v>0.38875613204160037</v>
      </c>
      <c r="CB12" s="69">
        <v>0.53104767494562632</v>
      </c>
      <c r="CC12" s="69">
        <v>0.5699451277003732</v>
      </c>
      <c r="CD12" s="69">
        <v>0.52091169981588892</v>
      </c>
      <c r="CE12" s="69">
        <v>0.43864622659609809</v>
      </c>
      <c r="CF12" s="69"/>
      <c r="CG12" s="69">
        <f t="shared" si="47"/>
        <v>-0.13129890110427511</v>
      </c>
      <c r="CH12" s="69">
        <f>'RD T1'!E243</f>
        <v>0.19853643247463715</v>
      </c>
      <c r="CI12" s="69">
        <f t="shared" si="48"/>
        <v>6.7237531370362036E-2</v>
      </c>
      <c r="CK12" t="str">
        <f t="shared" si="49"/>
        <v>23 Teaching and other educational professionals</v>
      </c>
      <c r="CL12" s="69">
        <v>5.2286108498995017E-2</v>
      </c>
      <c r="CM12" s="69">
        <v>6.6581702025363496E-2</v>
      </c>
      <c r="CN12" s="69">
        <v>9.4777875978126577E-2</v>
      </c>
      <c r="CO12" s="69">
        <v>9.8841415566964838E-2</v>
      </c>
      <c r="CP12" s="69">
        <v>7.6321961516310377E-2</v>
      </c>
      <c r="CQ12" s="69"/>
      <c r="CR12" s="69">
        <f t="shared" si="50"/>
        <v>-1.84559144618162E-2</v>
      </c>
      <c r="CS12" s="69">
        <f>'RD T1'!E272</f>
        <v>3.792114524171445E-2</v>
      </c>
      <c r="CT12" s="69">
        <f t="shared" si="51"/>
        <v>1.946523077989825E-2</v>
      </c>
    </row>
    <row r="13" spans="1:98" x14ac:dyDescent="0.2">
      <c r="A13" s="10" t="str">
        <f>name!D9</f>
        <v>24 Business, media and public service professionals</v>
      </c>
      <c r="B13" s="69">
        <v>0.33151592922824646</v>
      </c>
      <c r="C13" s="69">
        <v>0.46407131848833411</v>
      </c>
      <c r="D13" s="69">
        <v>0.4675438828093626</v>
      </c>
      <c r="E13" s="69">
        <v>0.66890507288140921</v>
      </c>
      <c r="F13" s="69">
        <v>1.0264877797284397</v>
      </c>
      <c r="G13" s="11"/>
      <c r="H13" s="69">
        <f t="shared" si="26"/>
        <v>0.5589438969190772</v>
      </c>
      <c r="I13" s="69">
        <f>'RD T1'!E41</f>
        <v>0.35712257774247458</v>
      </c>
      <c r="J13" s="69">
        <f t="shared" si="27"/>
        <v>0.91606647466155178</v>
      </c>
      <c r="L13" t="str">
        <f t="shared" si="28"/>
        <v>24 Business, media and public service professionals</v>
      </c>
      <c r="M13" s="69">
        <v>4.262936442034488</v>
      </c>
      <c r="N13" s="69">
        <v>5.9981481314521261</v>
      </c>
      <c r="O13" s="69">
        <v>6.420691968257084</v>
      </c>
      <c r="P13" s="69">
        <v>8.528328244452025</v>
      </c>
      <c r="Q13" s="69">
        <v>12.351983808317689</v>
      </c>
      <c r="R13" s="11"/>
      <c r="S13" s="69">
        <f t="shared" si="29"/>
        <v>5.9312918400606049</v>
      </c>
      <c r="T13" s="69">
        <f>'RD T1'!E70</f>
        <v>4.6532525230690966</v>
      </c>
      <c r="U13" s="69">
        <f t="shared" si="30"/>
        <v>10.584544363129702</v>
      </c>
      <c r="W13" t="str">
        <f t="shared" si="31"/>
        <v>24 Business, media and public service professionals</v>
      </c>
      <c r="X13" s="69">
        <v>7.8579436451010665</v>
      </c>
      <c r="Y13" s="69">
        <v>8.6600038619111253</v>
      </c>
      <c r="Z13" s="69">
        <v>9.4957020588028662</v>
      </c>
      <c r="AA13" s="69">
        <v>10.531884489981293</v>
      </c>
      <c r="AB13" s="69">
        <v>10.827347370467619</v>
      </c>
      <c r="AC13" s="69"/>
      <c r="AD13" s="69">
        <f t="shared" si="32"/>
        <v>1.3316453116647526</v>
      </c>
      <c r="AE13" s="69">
        <f>'RD T1'!E99</f>
        <v>5.5428169532148912</v>
      </c>
      <c r="AF13" s="69">
        <f t="shared" si="33"/>
        <v>6.8744622648796438</v>
      </c>
      <c r="AH13" t="str">
        <f t="shared" si="34"/>
        <v>24 Business, media and public service professionals</v>
      </c>
      <c r="AI13" s="69">
        <v>0.85334600828921336</v>
      </c>
      <c r="AJ13" s="69">
        <v>0.78679974895718952</v>
      </c>
      <c r="AK13" s="69">
        <v>0.88024831010862692</v>
      </c>
      <c r="AL13" s="69">
        <v>0.86952378460777402</v>
      </c>
      <c r="AM13" s="69">
        <v>0.87479064421373809</v>
      </c>
      <c r="AN13" s="69"/>
      <c r="AO13" s="69">
        <f t="shared" si="35"/>
        <v>-5.4576658948888301E-3</v>
      </c>
      <c r="AP13" s="69">
        <f>'RD T1'!E128</f>
        <v>0.33854927588123102</v>
      </c>
      <c r="AQ13" s="69">
        <f t="shared" si="36"/>
        <v>0.33309160998634219</v>
      </c>
      <c r="AS13" t="str">
        <f t="shared" si="37"/>
        <v>24 Business, media and public service professionals</v>
      </c>
      <c r="AT13" s="69">
        <v>1.2765513692401482</v>
      </c>
      <c r="AU13" s="69">
        <v>1.3747810086658101</v>
      </c>
      <c r="AV13" s="69">
        <v>1.5290645296366356</v>
      </c>
      <c r="AW13" s="69">
        <v>1.6783861220491725</v>
      </c>
      <c r="AX13" s="69">
        <v>1.7635546504431454</v>
      </c>
      <c r="AY13" s="69"/>
      <c r="AZ13" s="69">
        <f t="shared" si="38"/>
        <v>0.23449012080650977</v>
      </c>
      <c r="BA13" s="69">
        <f>'RD T1'!E157</f>
        <v>0.84845397667183731</v>
      </c>
      <c r="BB13" s="69">
        <f t="shared" si="39"/>
        <v>1.0829440974783471</v>
      </c>
      <c r="BD13" t="str">
        <f t="shared" si="40"/>
        <v>24 Business, media and public service professionals</v>
      </c>
      <c r="BE13" s="69">
        <v>3.1039424032455796</v>
      </c>
      <c r="BF13" s="69">
        <v>3.8035853294544575</v>
      </c>
      <c r="BG13" s="69">
        <v>4.0554517237894254</v>
      </c>
      <c r="BH13" s="69">
        <v>4.3092042018075123</v>
      </c>
      <c r="BI13" s="69">
        <v>4.6174159913379142</v>
      </c>
      <c r="BJ13" s="69"/>
      <c r="BK13" s="69">
        <f t="shared" si="41"/>
        <v>0.56196426754848883</v>
      </c>
      <c r="BL13" s="69">
        <f>'RD T1'!E186</f>
        <v>1.7473050384921012</v>
      </c>
      <c r="BM13" s="69">
        <f t="shared" si="42"/>
        <v>2.3092693060405898</v>
      </c>
      <c r="BO13" t="str">
        <f t="shared" si="43"/>
        <v>24 Business, media and public service professionals</v>
      </c>
      <c r="BP13" s="69">
        <v>2.028245971431319</v>
      </c>
      <c r="BQ13" s="69">
        <v>2.1365524267290295</v>
      </c>
      <c r="BR13" s="69">
        <v>2.4480448784999331</v>
      </c>
      <c r="BS13" s="69">
        <v>2.1801001408829617</v>
      </c>
      <c r="BT13" s="69">
        <v>1.6684566543915313</v>
      </c>
      <c r="BU13" s="69"/>
      <c r="BV13" s="69">
        <f t="shared" si="44"/>
        <v>-0.77958822410840178</v>
      </c>
      <c r="BW13" s="69">
        <f>'RD T1'!E215</f>
        <v>0.85785407224814902</v>
      </c>
      <c r="BX13" s="69">
        <f t="shared" si="45"/>
        <v>7.8265848139747241E-2</v>
      </c>
      <c r="BZ13" t="str">
        <f t="shared" si="46"/>
        <v>24 Business, media and public service professionals</v>
      </c>
      <c r="CA13" s="69">
        <v>1.0322831614728538</v>
      </c>
      <c r="CB13" s="69">
        <v>1.4839016936487348</v>
      </c>
      <c r="CC13" s="69">
        <v>1.5388380706263189</v>
      </c>
      <c r="CD13" s="69">
        <v>1.4366172778386799</v>
      </c>
      <c r="CE13" s="69">
        <v>1.1560254898696052</v>
      </c>
      <c r="CF13" s="69"/>
      <c r="CG13" s="69">
        <f t="shared" si="47"/>
        <v>-0.38281258075671376</v>
      </c>
      <c r="CH13" s="69">
        <f>'RD T1'!E244</f>
        <v>0.46819828139331604</v>
      </c>
      <c r="CI13" s="69">
        <f t="shared" si="48"/>
        <v>8.538570063660228E-2</v>
      </c>
      <c r="CK13" t="str">
        <f t="shared" si="49"/>
        <v>24 Business, media and public service professionals</v>
      </c>
      <c r="CL13" s="69">
        <v>0.15814277952370434</v>
      </c>
      <c r="CM13" s="69">
        <v>0.21442922616282153</v>
      </c>
      <c r="CN13" s="69">
        <v>0.30006656969614465</v>
      </c>
      <c r="CO13" s="69">
        <v>0.28420190757115926</v>
      </c>
      <c r="CP13" s="69">
        <v>0.24260281630432654</v>
      </c>
      <c r="CQ13" s="69"/>
      <c r="CR13" s="69">
        <f t="shared" si="50"/>
        <v>-5.7463753391818112E-2</v>
      </c>
      <c r="CS13" s="69">
        <f>'RD T1'!E273</f>
        <v>9.8373280313524006E-2</v>
      </c>
      <c r="CT13" s="69">
        <f t="shared" si="51"/>
        <v>4.0909526921705894E-2</v>
      </c>
    </row>
    <row r="14" spans="1:98" x14ac:dyDescent="0.2">
      <c r="A14" s="10" t="str">
        <f>name!D10</f>
        <v>31 Science, engineering and technology associate professionals</v>
      </c>
      <c r="B14" s="69">
        <v>9.9889081316900274E-2</v>
      </c>
      <c r="C14" s="69">
        <v>0.15075827097236047</v>
      </c>
      <c r="D14" s="69">
        <v>0.17295845463047238</v>
      </c>
      <c r="E14" s="69">
        <v>0.20400811449313971</v>
      </c>
      <c r="F14" s="69">
        <v>0.32590221589907903</v>
      </c>
      <c r="G14" s="11"/>
      <c r="H14" s="69">
        <f t="shared" si="26"/>
        <v>0.15294376126860665</v>
      </c>
      <c r="I14" s="69">
        <f>'RD T1'!E42</f>
        <v>0.10932232595376122</v>
      </c>
      <c r="J14" s="69">
        <f t="shared" si="27"/>
        <v>0.26226608722236788</v>
      </c>
      <c r="L14" t="str">
        <f t="shared" si="28"/>
        <v>31 Science, engineering and technology associate professionals</v>
      </c>
      <c r="M14" s="69">
        <v>0.59617675370949175</v>
      </c>
      <c r="N14" s="69">
        <v>0.84353357932440898</v>
      </c>
      <c r="O14" s="69">
        <v>0.90695804353057741</v>
      </c>
      <c r="P14" s="69">
        <v>1.0367232036159333</v>
      </c>
      <c r="Q14" s="69">
        <v>1.5495906790118845</v>
      </c>
      <c r="R14" s="11"/>
      <c r="S14" s="69">
        <f t="shared" si="29"/>
        <v>0.64263263548130711</v>
      </c>
      <c r="T14" s="69">
        <f>'RD T1'!E71</f>
        <v>0.51656206579907327</v>
      </c>
      <c r="U14" s="69">
        <f t="shared" si="30"/>
        <v>1.1591947012803803</v>
      </c>
      <c r="W14" t="str">
        <f t="shared" si="31"/>
        <v>31 Science, engineering and technology associate professionals</v>
      </c>
      <c r="X14" s="69">
        <v>1.4629948812868545</v>
      </c>
      <c r="Y14" s="69">
        <v>1.6927493133378175</v>
      </c>
      <c r="Z14" s="69">
        <v>1.8431840822665637</v>
      </c>
      <c r="AA14" s="69">
        <v>1.7259685040869379</v>
      </c>
      <c r="AB14" s="69">
        <v>1.8534983184316418</v>
      </c>
      <c r="AC14" s="69"/>
      <c r="AD14" s="69">
        <f t="shared" si="32"/>
        <v>1.0314236165078094E-2</v>
      </c>
      <c r="AE14" s="69">
        <f>'RD T1'!E100</f>
        <v>0.82256568436900168</v>
      </c>
      <c r="AF14" s="69">
        <f t="shared" si="33"/>
        <v>0.83287992053407978</v>
      </c>
      <c r="AH14" t="str">
        <f t="shared" si="34"/>
        <v>31 Science, engineering and technology associate professionals</v>
      </c>
      <c r="AI14" s="69">
        <v>0.28373174194941908</v>
      </c>
      <c r="AJ14" s="69">
        <v>0.34934837195734691</v>
      </c>
      <c r="AK14" s="69">
        <v>0.36076061025675199</v>
      </c>
      <c r="AL14" s="69">
        <v>0.37226497297104333</v>
      </c>
      <c r="AM14" s="69">
        <v>0.4689653913632949</v>
      </c>
      <c r="AN14" s="69"/>
      <c r="AO14" s="69">
        <f t="shared" si="35"/>
        <v>0.10820478110654291</v>
      </c>
      <c r="AP14" s="69">
        <f>'RD T1'!E129</f>
        <v>0.19370238298894471</v>
      </c>
      <c r="AQ14" s="69">
        <f t="shared" si="36"/>
        <v>0.30190716409548762</v>
      </c>
      <c r="AS14" t="str">
        <f t="shared" si="37"/>
        <v>31 Science, engineering and technology associate professionals</v>
      </c>
      <c r="AT14" s="69">
        <v>0.719182146555846</v>
      </c>
      <c r="AU14" s="69">
        <v>0.78394483399987691</v>
      </c>
      <c r="AV14" s="69">
        <v>0.80339958943166856</v>
      </c>
      <c r="AW14" s="69">
        <v>0.6835661810142758</v>
      </c>
      <c r="AX14" s="69">
        <v>0.66112442795517345</v>
      </c>
      <c r="AY14" s="69"/>
      <c r="AZ14" s="69">
        <f t="shared" si="38"/>
        <v>-0.1422751614764951</v>
      </c>
      <c r="BA14" s="69">
        <f>'RD T1'!E158</f>
        <v>0.27653844205194766</v>
      </c>
      <c r="BB14" s="69">
        <f t="shared" si="39"/>
        <v>0.13426328057545256</v>
      </c>
      <c r="BD14" t="str">
        <f t="shared" si="40"/>
        <v>31 Science, engineering and technology associate professionals</v>
      </c>
      <c r="BE14" s="69">
        <v>1.2043383217742056</v>
      </c>
      <c r="BF14" s="69">
        <v>1.324807515481726</v>
      </c>
      <c r="BG14" s="69">
        <v>1.4465358219267948</v>
      </c>
      <c r="BH14" s="69">
        <v>1.0651513221178914</v>
      </c>
      <c r="BI14" s="69">
        <v>0.83717932622499114</v>
      </c>
      <c r="BJ14" s="69"/>
      <c r="BK14" s="69">
        <f t="shared" si="41"/>
        <v>-0.60935649570180361</v>
      </c>
      <c r="BL14" s="69">
        <f>'RD T1'!E187</f>
        <v>0.34557922914491185</v>
      </c>
      <c r="BM14" s="69">
        <f t="shared" si="42"/>
        <v>-0.26377726655689177</v>
      </c>
      <c r="BO14" t="str">
        <f t="shared" si="43"/>
        <v>31 Science, engineering and technology associate professionals</v>
      </c>
      <c r="BP14" s="69">
        <v>0.83680791024726409</v>
      </c>
      <c r="BQ14" s="69">
        <v>0.93478898162117574</v>
      </c>
      <c r="BR14" s="69">
        <v>1.071294847512692</v>
      </c>
      <c r="BS14" s="69">
        <v>0.81009129410906155</v>
      </c>
      <c r="BT14" s="69">
        <v>0.71535068051486261</v>
      </c>
      <c r="BU14" s="69"/>
      <c r="BV14" s="69">
        <f t="shared" si="44"/>
        <v>-0.35594416699782938</v>
      </c>
      <c r="BW14" s="69">
        <f>'RD T1'!E216</f>
        <v>0.31612088909730407</v>
      </c>
      <c r="BX14" s="69">
        <f t="shared" si="45"/>
        <v>-3.9823277900525311E-2</v>
      </c>
      <c r="BZ14" t="str">
        <f t="shared" si="46"/>
        <v>31 Science, engineering and technology associate professionals</v>
      </c>
      <c r="CA14" s="69">
        <v>0.54207265116015368</v>
      </c>
      <c r="CB14" s="69">
        <v>0.80239061681310375</v>
      </c>
      <c r="CC14" s="69">
        <v>0.86884894063261597</v>
      </c>
      <c r="CD14" s="69">
        <v>0.70743192568574209</v>
      </c>
      <c r="CE14" s="69">
        <v>0.65234481153574697</v>
      </c>
      <c r="CF14" s="69"/>
      <c r="CG14" s="69">
        <f t="shared" si="47"/>
        <v>-0.216504129096869</v>
      </c>
      <c r="CH14" s="69">
        <f>'RD T1'!E245</f>
        <v>0.22949101058381213</v>
      </c>
      <c r="CI14" s="69">
        <f t="shared" si="48"/>
        <v>1.298688148694313E-2</v>
      </c>
      <c r="CK14" t="str">
        <f t="shared" si="49"/>
        <v>31 Science, engineering and technology associate professionals</v>
      </c>
      <c r="CL14" s="69">
        <v>8.2768013055307954E-2</v>
      </c>
      <c r="CM14" s="69">
        <v>0.11491623891139344</v>
      </c>
      <c r="CN14" s="69">
        <v>0.16090737689099416</v>
      </c>
      <c r="CO14" s="69">
        <v>0.15795968893093051</v>
      </c>
      <c r="CP14" s="69">
        <v>0.18629996106584484</v>
      </c>
      <c r="CQ14" s="69"/>
      <c r="CR14" s="69">
        <f t="shared" si="50"/>
        <v>2.5392584174850685E-2</v>
      </c>
      <c r="CS14" s="69">
        <f>'RD T1'!E274</f>
        <v>6.518247676105679E-2</v>
      </c>
      <c r="CT14" s="69">
        <f t="shared" si="51"/>
        <v>9.0575060935907475E-2</v>
      </c>
    </row>
    <row r="15" spans="1:98" x14ac:dyDescent="0.2">
      <c r="A15" s="10" t="str">
        <f>name!D11</f>
        <v>32 Health and social care associate professionals</v>
      </c>
      <c r="B15" s="69">
        <v>3.5319801329540886E-2</v>
      </c>
      <c r="C15" s="69">
        <v>4.7775230010612534E-2</v>
      </c>
      <c r="D15" s="69">
        <v>4.0411220244837918E-2</v>
      </c>
      <c r="E15" s="69">
        <v>5.7100251859144385E-2</v>
      </c>
      <c r="F15" s="69">
        <v>9.9945141970378001E-2</v>
      </c>
      <c r="G15" s="11"/>
      <c r="H15" s="69">
        <f t="shared" si="26"/>
        <v>5.9533921725540083E-2</v>
      </c>
      <c r="I15" s="69">
        <f>'RD T1'!E43</f>
        <v>4.0700602986268528E-2</v>
      </c>
      <c r="J15" s="69">
        <f t="shared" si="27"/>
        <v>0.1002345247118086</v>
      </c>
      <c r="L15" t="str">
        <f t="shared" si="28"/>
        <v>32 Health and social care associate professionals</v>
      </c>
      <c r="M15" s="69">
        <v>0.68562927102737325</v>
      </c>
      <c r="N15" s="69">
        <v>0.92821531944424951</v>
      </c>
      <c r="O15" s="69">
        <v>0.93098152634024478</v>
      </c>
      <c r="P15" s="69">
        <v>1.2087931014915549</v>
      </c>
      <c r="Q15" s="69">
        <v>2.0235055681993397</v>
      </c>
      <c r="R15" s="11"/>
      <c r="S15" s="69">
        <f t="shared" si="29"/>
        <v>1.0925240418590949</v>
      </c>
      <c r="T15" s="69">
        <f>'RD T1'!E72</f>
        <v>0.83786539383690306</v>
      </c>
      <c r="U15" s="69">
        <f t="shared" si="30"/>
        <v>1.9303894356959979</v>
      </c>
      <c r="W15" t="str">
        <f t="shared" si="31"/>
        <v>32 Health and social care associate professionals</v>
      </c>
      <c r="X15" s="69">
        <v>2.1964554241085428</v>
      </c>
      <c r="Y15" s="69">
        <v>2.3678392559543253</v>
      </c>
      <c r="Z15" s="69">
        <v>2.4911715697095742</v>
      </c>
      <c r="AA15" s="69">
        <v>2.8591303088711717</v>
      </c>
      <c r="AB15" s="69">
        <v>3.4785962133231196</v>
      </c>
      <c r="AC15" s="69"/>
      <c r="AD15" s="69">
        <f t="shared" si="32"/>
        <v>0.98742464361354543</v>
      </c>
      <c r="AE15" s="69">
        <f>'RD T1'!E101</f>
        <v>1.9653864543101136</v>
      </c>
      <c r="AF15" s="69">
        <f t="shared" si="33"/>
        <v>2.952811097923659</v>
      </c>
      <c r="AH15" t="str">
        <f t="shared" si="34"/>
        <v>32 Health and social care associate professionals</v>
      </c>
      <c r="AI15" s="69">
        <v>1.5308712881824464</v>
      </c>
      <c r="AJ15" s="69">
        <v>1.2423212884277666</v>
      </c>
      <c r="AK15" s="69">
        <v>1.2350953930773667</v>
      </c>
      <c r="AL15" s="69">
        <v>0.96839631082748046</v>
      </c>
      <c r="AM15" s="69">
        <v>0.61092362146020618</v>
      </c>
      <c r="AN15" s="69"/>
      <c r="AO15" s="69">
        <f t="shared" si="35"/>
        <v>-0.62417177161716053</v>
      </c>
      <c r="AP15" s="69">
        <f>'RD T1'!E130</f>
        <v>0.39475587554789565</v>
      </c>
      <c r="AQ15" s="69">
        <f t="shared" si="36"/>
        <v>-0.22941589606926488</v>
      </c>
      <c r="AS15" t="str">
        <f t="shared" si="37"/>
        <v>32 Health and social care associate professionals</v>
      </c>
      <c r="AT15" s="69">
        <v>0.33662108078890934</v>
      </c>
      <c r="AU15" s="69">
        <v>0.35813380896669378</v>
      </c>
      <c r="AV15" s="69">
        <v>0.40503380394207644</v>
      </c>
      <c r="AW15" s="69">
        <v>0.41608558262604528</v>
      </c>
      <c r="AX15" s="69">
        <v>0.46987954432361245</v>
      </c>
      <c r="AY15" s="69"/>
      <c r="AZ15" s="69">
        <f t="shared" si="38"/>
        <v>6.484574038153601E-2</v>
      </c>
      <c r="BA15" s="69">
        <f>'RD T1'!E159</f>
        <v>0.25815648512277217</v>
      </c>
      <c r="BB15" s="69">
        <f t="shared" si="39"/>
        <v>0.32300222550430818</v>
      </c>
      <c r="BD15" t="str">
        <f t="shared" si="40"/>
        <v>32 Health and social care associate professionals</v>
      </c>
      <c r="BE15" s="69">
        <v>1.2561609615906524</v>
      </c>
      <c r="BF15" s="69">
        <v>1.705253571056859</v>
      </c>
      <c r="BG15" s="69">
        <v>1.6923767436021786</v>
      </c>
      <c r="BH15" s="69">
        <v>1.7853387050475129</v>
      </c>
      <c r="BI15" s="69">
        <v>2.089467438083656</v>
      </c>
      <c r="BJ15" s="69"/>
      <c r="BK15" s="69">
        <f t="shared" si="41"/>
        <v>0.39709069448147738</v>
      </c>
      <c r="BL15" s="69">
        <f>'RD T1'!E188</f>
        <v>1.0074883375016745</v>
      </c>
      <c r="BM15" s="69">
        <f t="shared" si="42"/>
        <v>1.4045790319831519</v>
      </c>
      <c r="BO15" t="str">
        <f t="shared" si="43"/>
        <v>32 Health and social care associate professionals</v>
      </c>
      <c r="BP15" s="69">
        <v>1.0899882838402533</v>
      </c>
      <c r="BQ15" s="69">
        <v>1.2754471062515171</v>
      </c>
      <c r="BR15" s="69">
        <v>1.1565710989244327</v>
      </c>
      <c r="BS15" s="69">
        <v>1.0271466494906869</v>
      </c>
      <c r="BT15" s="69">
        <v>0.77823971822149962</v>
      </c>
      <c r="BU15" s="69"/>
      <c r="BV15" s="69">
        <f t="shared" si="44"/>
        <v>-0.37833138070293304</v>
      </c>
      <c r="BW15" s="69">
        <f>'RD T1'!E217</f>
        <v>0.50951781119319006</v>
      </c>
      <c r="BX15" s="69">
        <f t="shared" si="45"/>
        <v>0.13118643049025702</v>
      </c>
      <c r="BZ15" t="str">
        <f t="shared" si="46"/>
        <v>32 Health and social care associate professionals</v>
      </c>
      <c r="CA15" s="69">
        <v>0.35015906585681461</v>
      </c>
      <c r="CB15" s="69">
        <v>0.4052182474837519</v>
      </c>
      <c r="CC15" s="69">
        <v>0.37933659029162997</v>
      </c>
      <c r="CD15" s="69">
        <v>0.3225448257348511</v>
      </c>
      <c r="CE15" s="69">
        <v>0.23936116722810596</v>
      </c>
      <c r="CF15" s="69"/>
      <c r="CG15" s="69">
        <f t="shared" si="47"/>
        <v>-0.13997542306352401</v>
      </c>
      <c r="CH15" s="69">
        <f>'RD T1'!E246</f>
        <v>0.116283975026499</v>
      </c>
      <c r="CI15" s="69">
        <f t="shared" si="48"/>
        <v>-2.3691448037025012E-2</v>
      </c>
      <c r="CK15" t="str">
        <f t="shared" si="49"/>
        <v>32 Health and social care associate professionals</v>
      </c>
      <c r="CL15" s="69">
        <v>3.4141466046517639E-2</v>
      </c>
      <c r="CM15" s="69">
        <v>3.4930510528870196E-2</v>
      </c>
      <c r="CN15" s="69">
        <v>4.980850577173708E-2</v>
      </c>
      <c r="CO15" s="69">
        <v>5.2843223688024452E-2</v>
      </c>
      <c r="CP15" s="69">
        <v>6.5889168626491634E-2</v>
      </c>
      <c r="CQ15" s="69"/>
      <c r="CR15" s="69">
        <f t="shared" si="50"/>
        <v>1.6080662854754554E-2</v>
      </c>
      <c r="CS15" s="69">
        <f>'RD T1'!E275</f>
        <v>2.5487820741103614E-2</v>
      </c>
      <c r="CT15" s="69">
        <f t="shared" si="51"/>
        <v>4.1568483595858172E-2</v>
      </c>
    </row>
    <row r="16" spans="1:98" x14ac:dyDescent="0.2">
      <c r="A16" s="10" t="str">
        <f>name!D12</f>
        <v>33 Protective service occupations</v>
      </c>
      <c r="B16" s="69">
        <v>9.3628407253026485E-3</v>
      </c>
      <c r="C16" s="69">
        <v>1.1466818438922744E-2</v>
      </c>
      <c r="D16" s="69">
        <v>1.2222370464477324E-2</v>
      </c>
      <c r="E16" s="69">
        <v>2.1835900133867908E-2</v>
      </c>
      <c r="F16" s="69">
        <v>3.8743081686807158E-2</v>
      </c>
      <c r="G16" s="11"/>
      <c r="H16" s="69">
        <f t="shared" si="26"/>
        <v>2.6520711222329834E-2</v>
      </c>
      <c r="I16" s="69">
        <f>'RD T1'!E44</f>
        <v>8.1778769773774053E-3</v>
      </c>
      <c r="J16" s="69">
        <f t="shared" si="27"/>
        <v>3.4698588199707239E-2</v>
      </c>
      <c r="L16" t="str">
        <f t="shared" si="28"/>
        <v>33 Protective service occupations</v>
      </c>
      <c r="M16" s="69">
        <v>0.14626435105363214</v>
      </c>
      <c r="N16" s="69">
        <v>0.18198882378864534</v>
      </c>
      <c r="O16" s="69">
        <v>0.18940788470738806</v>
      </c>
      <c r="P16" s="69">
        <v>0.30866728633825341</v>
      </c>
      <c r="Q16" s="69">
        <v>0.54851204275604826</v>
      </c>
      <c r="R16" s="11"/>
      <c r="S16" s="69">
        <f t="shared" si="29"/>
        <v>0.35910415804866019</v>
      </c>
      <c r="T16" s="69">
        <f>'RD T1'!E73</f>
        <v>0.11419300007221804</v>
      </c>
      <c r="U16" s="69">
        <f t="shared" si="30"/>
        <v>0.47329715812087825</v>
      </c>
      <c r="W16" t="str">
        <f t="shared" si="31"/>
        <v>33 Protective service occupations</v>
      </c>
      <c r="X16" s="69">
        <v>0.67555087546942638</v>
      </c>
      <c r="Y16" s="69">
        <v>0.71249610229145444</v>
      </c>
      <c r="Z16" s="69">
        <v>0.78698207397493469</v>
      </c>
      <c r="AA16" s="69">
        <v>1.046381935971108</v>
      </c>
      <c r="AB16" s="69">
        <v>1.3896882166189792</v>
      </c>
      <c r="AC16" s="69"/>
      <c r="AD16" s="69">
        <f t="shared" si="32"/>
        <v>0.60270614264404454</v>
      </c>
      <c r="AE16" s="69">
        <f>'RD T1'!E102</f>
        <v>0.48604818183516835</v>
      </c>
      <c r="AF16" s="69">
        <f t="shared" si="33"/>
        <v>1.0887543244792128</v>
      </c>
      <c r="AH16" t="str">
        <f t="shared" si="34"/>
        <v>33 Protective service occupations</v>
      </c>
      <c r="AI16" s="69">
        <v>0.17721888854665807</v>
      </c>
      <c r="AJ16" s="69">
        <v>0.18187618439272596</v>
      </c>
      <c r="AK16" s="69">
        <v>0.20214383250952481</v>
      </c>
      <c r="AL16" s="69">
        <v>0.26872548434121984</v>
      </c>
      <c r="AM16" s="69">
        <v>0.3575951305007421</v>
      </c>
      <c r="AN16" s="69"/>
      <c r="AO16" s="69">
        <f t="shared" si="35"/>
        <v>0.15545129799121729</v>
      </c>
      <c r="AP16" s="69">
        <f>'RD T1'!E131</f>
        <v>0.11197227867482093</v>
      </c>
      <c r="AQ16" s="69">
        <f t="shared" si="36"/>
        <v>0.26742357666603822</v>
      </c>
      <c r="AS16" t="str">
        <f t="shared" si="37"/>
        <v>33 Protective service occupations</v>
      </c>
      <c r="AT16" s="69">
        <v>0.16831245620538959</v>
      </c>
      <c r="AU16" s="69">
        <v>0.14971430358366733</v>
      </c>
      <c r="AV16" s="69">
        <v>0.16382235684738861</v>
      </c>
      <c r="AW16" s="69">
        <v>0.18282140739672093</v>
      </c>
      <c r="AX16" s="69">
        <v>0.19631657976600447</v>
      </c>
      <c r="AY16" s="69"/>
      <c r="AZ16" s="69">
        <f t="shared" si="38"/>
        <v>3.2494222918615867E-2</v>
      </c>
      <c r="BA16" s="69">
        <f>'RD T1'!E160</f>
        <v>6.9260203200042406E-2</v>
      </c>
      <c r="BB16" s="69">
        <f t="shared" si="39"/>
        <v>0.10175442611865827</v>
      </c>
      <c r="BD16" t="str">
        <f t="shared" si="40"/>
        <v>33 Protective service occupations</v>
      </c>
      <c r="BE16" s="69">
        <v>0.68911197311515637</v>
      </c>
      <c r="BF16" s="69">
        <v>0.63964187705826514</v>
      </c>
      <c r="BG16" s="69">
        <v>0.65160937145235287</v>
      </c>
      <c r="BH16" s="69">
        <v>0.70666405376166952</v>
      </c>
      <c r="BI16" s="69">
        <v>0.67423865600808519</v>
      </c>
      <c r="BJ16" s="69"/>
      <c r="BK16" s="69">
        <f t="shared" si="41"/>
        <v>2.2629284555732321E-2</v>
      </c>
      <c r="BL16" s="69">
        <f>'RD T1'!E189</f>
        <v>0.16404029016920371</v>
      </c>
      <c r="BM16" s="69">
        <f t="shared" si="42"/>
        <v>0.18666957472493603</v>
      </c>
      <c r="BO16" t="str">
        <f t="shared" si="43"/>
        <v>33 Protective service occupations</v>
      </c>
      <c r="BP16" s="69">
        <v>0.73286126959969677</v>
      </c>
      <c r="BQ16" s="69">
        <v>0.67117282105531495</v>
      </c>
      <c r="BR16" s="69">
        <v>0.71781468354128597</v>
      </c>
      <c r="BS16" s="69">
        <v>0.69612538873663332</v>
      </c>
      <c r="BT16" s="69">
        <v>0.49730260267818222</v>
      </c>
      <c r="BU16" s="69"/>
      <c r="BV16" s="69">
        <f t="shared" si="44"/>
        <v>-0.22051208086310375</v>
      </c>
      <c r="BW16" s="69">
        <f>'RD T1'!E218</f>
        <v>0.19546817338575631</v>
      </c>
      <c r="BX16" s="69">
        <f t="shared" si="45"/>
        <v>-2.5043907477347443E-2</v>
      </c>
      <c r="BZ16" t="str">
        <f t="shared" si="46"/>
        <v>33 Protective service occupations</v>
      </c>
      <c r="CA16" s="69">
        <v>0.3476702554753382</v>
      </c>
      <c r="CB16" s="69">
        <v>0.42932711338056523</v>
      </c>
      <c r="CC16" s="69">
        <v>0.42750672843113058</v>
      </c>
      <c r="CD16" s="69">
        <v>0.46828283195169629</v>
      </c>
      <c r="CE16" s="69">
        <v>0.4796141997300109</v>
      </c>
      <c r="CF16" s="69"/>
      <c r="CG16" s="69">
        <f t="shared" si="47"/>
        <v>5.2107471298880326E-2</v>
      </c>
      <c r="CH16" s="69">
        <f>'RD T1'!E247</f>
        <v>0.14541841489737395</v>
      </c>
      <c r="CI16" s="69">
        <f t="shared" si="48"/>
        <v>0.19752588619625427</v>
      </c>
      <c r="CK16" t="str">
        <f t="shared" si="49"/>
        <v>33 Protective service occupations</v>
      </c>
      <c r="CL16" s="69">
        <v>3.7562077428486697E-2</v>
      </c>
      <c r="CM16" s="69">
        <v>3.3288058803124673E-2</v>
      </c>
      <c r="CN16" s="69">
        <v>4.7551754020883789E-2</v>
      </c>
      <c r="CO16" s="69">
        <v>3.396733066905238E-2</v>
      </c>
      <c r="CP16" s="69">
        <v>3.5386922955202113E-2</v>
      </c>
      <c r="CQ16" s="69"/>
      <c r="CR16" s="69">
        <f t="shared" si="50"/>
        <v>-1.2164831065681676E-2</v>
      </c>
      <c r="CS16" s="69">
        <f>'RD T1'!E276</f>
        <v>7.9421153568394933E-3</v>
      </c>
      <c r="CT16" s="69">
        <f t="shared" si="51"/>
        <v>-4.222715708842183E-3</v>
      </c>
    </row>
    <row r="17" spans="1:98" x14ac:dyDescent="0.2">
      <c r="A17" s="10" t="str">
        <f>name!D13</f>
        <v>34 Culture, media and sports occupations</v>
      </c>
      <c r="B17" s="69">
        <v>6.7152785954236516E-2</v>
      </c>
      <c r="C17" s="69">
        <v>0.11430723229446617</v>
      </c>
      <c r="D17" s="69">
        <v>0.10736452967880381</v>
      </c>
      <c r="E17" s="69">
        <v>0.1332337934834569</v>
      </c>
      <c r="F17" s="69">
        <v>0.20363127339958192</v>
      </c>
      <c r="G17" s="11"/>
      <c r="H17" s="69">
        <f t="shared" si="26"/>
        <v>9.626674372077812E-2</v>
      </c>
      <c r="I17" s="69">
        <f>'RD T1'!E45</f>
        <v>8.1887414109347495E-2</v>
      </c>
      <c r="J17" s="69">
        <f t="shared" si="27"/>
        <v>0.17815415783012561</v>
      </c>
      <c r="L17" t="str">
        <f t="shared" si="28"/>
        <v>34 Culture, media and sports occupations</v>
      </c>
      <c r="M17" s="69">
        <v>1.2158223260898344</v>
      </c>
      <c r="N17" s="69">
        <v>1.7072391152856057</v>
      </c>
      <c r="O17" s="69">
        <v>1.7645669703083142</v>
      </c>
      <c r="P17" s="69">
        <v>2.2486962434054991</v>
      </c>
      <c r="Q17" s="69">
        <v>3.406575705780253</v>
      </c>
      <c r="R17" s="11"/>
      <c r="S17" s="69">
        <f t="shared" si="29"/>
        <v>1.6420087354719388</v>
      </c>
      <c r="T17" s="69">
        <f>'RD T1'!E74</f>
        <v>1.3363250458009539</v>
      </c>
      <c r="U17" s="69">
        <f t="shared" si="30"/>
        <v>2.9783337812728927</v>
      </c>
      <c r="W17" t="str">
        <f t="shared" si="31"/>
        <v>34 Culture, media and sports occupations</v>
      </c>
      <c r="X17" s="69">
        <v>2.8616308786200388</v>
      </c>
      <c r="Y17" s="69">
        <v>2.9849340576996926</v>
      </c>
      <c r="Z17" s="69">
        <v>3.0185645026077594</v>
      </c>
      <c r="AA17" s="69">
        <v>3.2077013239356678</v>
      </c>
      <c r="AB17" s="69">
        <v>3.4588834663744747</v>
      </c>
      <c r="AC17" s="69"/>
      <c r="AD17" s="69">
        <f t="shared" si="32"/>
        <v>0.44031896376671531</v>
      </c>
      <c r="AE17" s="69">
        <f>'RD T1'!E103</f>
        <v>1.6761729355776311</v>
      </c>
      <c r="AF17" s="69">
        <f t="shared" si="33"/>
        <v>2.1164918993443465</v>
      </c>
      <c r="AH17" t="str">
        <f t="shared" si="34"/>
        <v>34 Culture, media and sports occupations</v>
      </c>
      <c r="AI17" s="69">
        <v>0.33610412557174485</v>
      </c>
      <c r="AJ17" s="69">
        <v>0.31673207680281912</v>
      </c>
      <c r="AK17" s="69">
        <v>0.39076520925411434</v>
      </c>
      <c r="AL17" s="69">
        <v>0.41571312255220044</v>
      </c>
      <c r="AM17" s="69">
        <v>0.5148036834019788</v>
      </c>
      <c r="AN17" s="69"/>
      <c r="AO17" s="69">
        <f t="shared" si="35"/>
        <v>0.12403847414786445</v>
      </c>
      <c r="AP17" s="69">
        <f>'RD T1'!E132</f>
        <v>0.22816207967348587</v>
      </c>
      <c r="AQ17" s="69">
        <f t="shared" si="36"/>
        <v>0.35220055382135029</v>
      </c>
      <c r="AS17" t="str">
        <f t="shared" si="37"/>
        <v>34 Culture, media and sports occupations</v>
      </c>
      <c r="AT17" s="69">
        <v>0.50642876143801918</v>
      </c>
      <c r="AU17" s="69">
        <v>0.50077650205014224</v>
      </c>
      <c r="AV17" s="69">
        <v>0.50690846330694039</v>
      </c>
      <c r="AW17" s="69">
        <v>0.50731109481220038</v>
      </c>
      <c r="AX17" s="69">
        <v>0.51934954292464519</v>
      </c>
      <c r="AY17" s="69"/>
      <c r="AZ17" s="69">
        <f t="shared" si="38"/>
        <v>1.2441079617704798E-2</v>
      </c>
      <c r="BA17" s="69">
        <f>'RD T1'!E161</f>
        <v>0.25087608546713952</v>
      </c>
      <c r="BB17" s="69">
        <f t="shared" si="39"/>
        <v>0.26331716508484432</v>
      </c>
      <c r="BD17" t="str">
        <f t="shared" si="40"/>
        <v>34 Culture, media and sports occupations</v>
      </c>
      <c r="BE17" s="69">
        <v>1.3603709510426769</v>
      </c>
      <c r="BF17" s="69">
        <v>1.4709977227246389</v>
      </c>
      <c r="BG17" s="69">
        <v>1.3835575062410588</v>
      </c>
      <c r="BH17" s="69">
        <v>1.3498171333004214</v>
      </c>
      <c r="BI17" s="69">
        <v>1.4747995401737253</v>
      </c>
      <c r="BJ17" s="69"/>
      <c r="BK17" s="69">
        <f t="shared" si="41"/>
        <v>9.12420339326665E-2</v>
      </c>
      <c r="BL17" s="69">
        <f>'RD T1'!E190</f>
        <v>0.54380064579502085</v>
      </c>
      <c r="BM17" s="69">
        <f t="shared" si="42"/>
        <v>0.63504267972768735</v>
      </c>
      <c r="BO17" t="str">
        <f t="shared" si="43"/>
        <v>34 Culture, media and sports occupations</v>
      </c>
      <c r="BP17" s="69">
        <v>0.72071592850256705</v>
      </c>
      <c r="BQ17" s="69">
        <v>0.68903481230461316</v>
      </c>
      <c r="BR17" s="69">
        <v>0.6015395290331107</v>
      </c>
      <c r="BS17" s="69">
        <v>0.44595302383906588</v>
      </c>
      <c r="BT17" s="69">
        <v>0.23947895960706694</v>
      </c>
      <c r="BU17" s="69"/>
      <c r="BV17" s="69">
        <f t="shared" si="44"/>
        <v>-0.36206056942604375</v>
      </c>
      <c r="BW17" s="69">
        <f>'RD T1'!E219</f>
        <v>0.15232910555422793</v>
      </c>
      <c r="BX17" s="69">
        <f t="shared" si="45"/>
        <v>-0.20973146387181582</v>
      </c>
      <c r="BZ17" t="str">
        <f t="shared" si="46"/>
        <v>34 Culture, media and sports occupations</v>
      </c>
      <c r="CA17" s="69">
        <v>0.47673878364766686</v>
      </c>
      <c r="CB17" s="69">
        <v>0.6037595104489426</v>
      </c>
      <c r="CC17" s="69">
        <v>0.54744579937818139</v>
      </c>
      <c r="CD17" s="69">
        <v>0.45084814476275026</v>
      </c>
      <c r="CE17" s="69">
        <v>0.3558646394403755</v>
      </c>
      <c r="CF17" s="69"/>
      <c r="CG17" s="69">
        <f t="shared" si="47"/>
        <v>-0.19158115993780589</v>
      </c>
      <c r="CH17" s="69">
        <f>'RD T1'!E248</f>
        <v>0.14949017221986899</v>
      </c>
      <c r="CI17" s="69">
        <f t="shared" si="48"/>
        <v>-4.2090987717936901E-2</v>
      </c>
      <c r="CK17" t="str">
        <f t="shared" si="49"/>
        <v>34 Culture, media and sports occupations</v>
      </c>
      <c r="CL17" s="69">
        <v>8.5684171281309132E-2</v>
      </c>
      <c r="CM17" s="69">
        <v>0.11437433845557113</v>
      </c>
      <c r="CN17" s="69">
        <v>0.13741869853581032</v>
      </c>
      <c r="CO17" s="69">
        <v>0.12148533595842774</v>
      </c>
      <c r="CP17" s="69">
        <v>0.10051157050471843</v>
      </c>
      <c r="CQ17" s="69"/>
      <c r="CR17" s="69">
        <f t="shared" si="50"/>
        <v>-3.690712803109189E-2</v>
      </c>
      <c r="CS17" s="69">
        <f>'RD T1'!E277</f>
        <v>4.0371748466176784E-2</v>
      </c>
      <c r="CT17" s="69">
        <f t="shared" si="51"/>
        <v>3.4646204350848933E-3</v>
      </c>
    </row>
    <row r="18" spans="1:98" x14ac:dyDescent="0.2">
      <c r="A18" s="10" t="str">
        <f>name!D14</f>
        <v>35 Business and public service associate professionals</v>
      </c>
      <c r="B18" s="69">
        <v>0.24388720590413657</v>
      </c>
      <c r="C18" s="69">
        <v>0.31898978795088045</v>
      </c>
      <c r="D18" s="69">
        <v>0.3015463982271932</v>
      </c>
      <c r="E18" s="69">
        <v>0.38752192147887682</v>
      </c>
      <c r="F18" s="69">
        <v>0.59327691301921681</v>
      </c>
      <c r="G18" s="11"/>
      <c r="H18" s="69">
        <f t="shared" si="26"/>
        <v>0.29173051479202361</v>
      </c>
      <c r="I18" s="69">
        <f>'RD T1'!E46</f>
        <v>0.20678545496936188</v>
      </c>
      <c r="J18" s="69">
        <f t="shared" si="27"/>
        <v>0.49851596976138546</v>
      </c>
      <c r="L18" t="str">
        <f t="shared" si="28"/>
        <v>35 Business and public service associate professionals</v>
      </c>
      <c r="M18" s="69">
        <v>2.6073085592326537</v>
      </c>
      <c r="N18" s="69">
        <v>3.4376848812953704</v>
      </c>
      <c r="O18" s="69">
        <v>3.6151434376705609</v>
      </c>
      <c r="P18" s="69">
        <v>4.4754773716015714</v>
      </c>
      <c r="Q18" s="69">
        <v>6.4411906484883703</v>
      </c>
      <c r="R18" s="11"/>
      <c r="S18" s="69">
        <f t="shared" si="29"/>
        <v>2.8260472108178094</v>
      </c>
      <c r="T18" s="69">
        <f>'RD T1'!E75</f>
        <v>2.4550521582005742</v>
      </c>
      <c r="U18" s="69">
        <f t="shared" si="30"/>
        <v>5.2810993690183832</v>
      </c>
      <c r="W18" t="str">
        <f t="shared" si="31"/>
        <v>35 Business and public service associate professionals</v>
      </c>
      <c r="X18" s="69">
        <v>5.8362766072336845</v>
      </c>
      <c r="Y18" s="69">
        <v>6.0712511817304193</v>
      </c>
      <c r="Z18" s="69">
        <v>6.3867537764350963</v>
      </c>
      <c r="AA18" s="69">
        <v>6.5067186533083863</v>
      </c>
      <c r="AB18" s="69">
        <v>6.6940456050358854</v>
      </c>
      <c r="AC18" s="69"/>
      <c r="AD18" s="69">
        <f t="shared" si="32"/>
        <v>0.30729182860078907</v>
      </c>
      <c r="AE18" s="69">
        <f>'RD T1'!E104</f>
        <v>3.4585139256846444</v>
      </c>
      <c r="AF18" s="69">
        <f t="shared" si="33"/>
        <v>3.7658057542854335</v>
      </c>
      <c r="AH18" t="str">
        <f t="shared" si="34"/>
        <v>35 Business and public service associate professionals</v>
      </c>
      <c r="AI18" s="69">
        <v>1.5141171064812611</v>
      </c>
      <c r="AJ18" s="69">
        <v>1.5547829922975911</v>
      </c>
      <c r="AK18" s="69">
        <v>1.726117279679249</v>
      </c>
      <c r="AL18" s="69">
        <v>1.7497851746350426</v>
      </c>
      <c r="AM18" s="69">
        <v>1.8958703388614371</v>
      </c>
      <c r="AN18" s="69"/>
      <c r="AO18" s="69">
        <f t="shared" si="35"/>
        <v>0.16975305918218808</v>
      </c>
      <c r="AP18" s="69">
        <f>'RD T1'!E133</f>
        <v>0.89733428893666045</v>
      </c>
      <c r="AQ18" s="69">
        <f t="shared" si="36"/>
        <v>1.0670873481188485</v>
      </c>
      <c r="AS18" t="str">
        <f t="shared" si="37"/>
        <v>35 Business and public service associate professionals</v>
      </c>
      <c r="AT18" s="69">
        <v>1.3863271941769311</v>
      </c>
      <c r="AU18" s="69">
        <v>1.3670515275775568</v>
      </c>
      <c r="AV18" s="69">
        <v>1.462285583228784</v>
      </c>
      <c r="AW18" s="69">
        <v>1.4473467962149489</v>
      </c>
      <c r="AX18" s="69">
        <v>1.5207731633611659</v>
      </c>
      <c r="AY18" s="69"/>
      <c r="AZ18" s="69">
        <f t="shared" si="38"/>
        <v>5.8487580132381867E-2</v>
      </c>
      <c r="BA18" s="69">
        <f>'RD T1'!E162</f>
        <v>0.72531955002363147</v>
      </c>
      <c r="BB18" s="69">
        <f t="shared" si="39"/>
        <v>0.78380713015601333</v>
      </c>
      <c r="BD18" t="str">
        <f t="shared" si="40"/>
        <v>35 Business and public service associate professionals</v>
      </c>
      <c r="BE18" s="69">
        <v>4.4477599670648518</v>
      </c>
      <c r="BF18" s="69">
        <v>4.8652550543105537</v>
      </c>
      <c r="BG18" s="69">
        <v>4.9849842601513439</v>
      </c>
      <c r="BH18" s="69">
        <v>4.4827857013687042</v>
      </c>
      <c r="BI18" s="69">
        <v>4.3333711865996971</v>
      </c>
      <c r="BJ18" s="69"/>
      <c r="BK18" s="69">
        <f t="shared" si="41"/>
        <v>-0.65161307355164677</v>
      </c>
      <c r="BL18" s="69">
        <f>'RD T1'!E191</f>
        <v>1.7667597937431789</v>
      </c>
      <c r="BM18" s="69">
        <f t="shared" si="42"/>
        <v>1.1151467201915322</v>
      </c>
      <c r="BO18" t="str">
        <f t="shared" si="43"/>
        <v>35 Business and public service associate professionals</v>
      </c>
      <c r="BP18" s="69">
        <v>3.4903928266877129</v>
      </c>
      <c r="BQ18" s="69">
        <v>3.4170016227679016</v>
      </c>
      <c r="BR18" s="69">
        <v>3.6087888258880474</v>
      </c>
      <c r="BS18" s="69">
        <v>2.817454284850859</v>
      </c>
      <c r="BT18" s="69">
        <v>2.0485520885222819</v>
      </c>
      <c r="BU18" s="69"/>
      <c r="BV18" s="69">
        <f t="shared" si="44"/>
        <v>-1.5602367373657655</v>
      </c>
      <c r="BW18" s="69">
        <f>'RD T1'!E220</f>
        <v>1.0760275868671585</v>
      </c>
      <c r="BX18" s="69">
        <f t="shared" si="45"/>
        <v>-0.48420915049860702</v>
      </c>
      <c r="BZ18" t="str">
        <f t="shared" si="46"/>
        <v>35 Business and public service associate professionals</v>
      </c>
      <c r="CA18" s="69">
        <v>1.7920366337524734</v>
      </c>
      <c r="CB18" s="69">
        <v>2.2680329473392056</v>
      </c>
      <c r="CC18" s="69">
        <v>2.1539453489283509</v>
      </c>
      <c r="CD18" s="69">
        <v>1.6996071281795071</v>
      </c>
      <c r="CE18" s="69">
        <v>1.2112974049589291</v>
      </c>
      <c r="CF18" s="69"/>
      <c r="CG18" s="69">
        <f t="shared" si="47"/>
        <v>-0.94264794396942175</v>
      </c>
      <c r="CH18" s="69">
        <f>'RD T1'!E249</f>
        <v>0.50405338907067598</v>
      </c>
      <c r="CI18" s="69">
        <f t="shared" si="48"/>
        <v>-0.43859455489874577</v>
      </c>
      <c r="CK18" t="str">
        <f t="shared" si="49"/>
        <v>35 Business and public service associate professionals</v>
      </c>
      <c r="CL18" s="69">
        <v>0.28625093762361792</v>
      </c>
      <c r="CM18" s="69">
        <v>0.32071080850048761</v>
      </c>
      <c r="CN18" s="69">
        <v>0.39991028732694223</v>
      </c>
      <c r="CO18" s="69">
        <v>0.28838160809001384</v>
      </c>
      <c r="CP18" s="69">
        <v>0.21688355177813273</v>
      </c>
      <c r="CQ18" s="69"/>
      <c r="CR18" s="69">
        <f t="shared" si="50"/>
        <v>-0.18302673554880949</v>
      </c>
      <c r="CS18" s="69">
        <f>'RD T1'!E278</f>
        <v>9.1731566447204482E-2</v>
      </c>
      <c r="CT18" s="69">
        <f t="shared" si="51"/>
        <v>-9.1295169101605012E-2</v>
      </c>
    </row>
    <row r="19" spans="1:98" x14ac:dyDescent="0.2">
      <c r="A19" s="10" t="str">
        <f>name!D15</f>
        <v>41 Administrative occupations</v>
      </c>
      <c r="B19" s="69">
        <v>0.14357248346515519</v>
      </c>
      <c r="C19" s="69">
        <v>0.18247167418296575</v>
      </c>
      <c r="D19" s="69">
        <v>0.17752814697115521</v>
      </c>
      <c r="E19" s="69">
        <v>0.23316653334624471</v>
      </c>
      <c r="F19" s="69">
        <v>0.38869063821667232</v>
      </c>
      <c r="G19" s="11"/>
      <c r="H19" s="69">
        <f t="shared" si="26"/>
        <v>0.21116249124551711</v>
      </c>
      <c r="I19" s="69">
        <f>'RD T1'!E47</f>
        <v>0.15133511406204789</v>
      </c>
      <c r="J19" s="69">
        <f t="shared" si="27"/>
        <v>0.36249760530756503</v>
      </c>
      <c r="L19" t="str">
        <f t="shared" si="28"/>
        <v>41 Administrative occupations</v>
      </c>
      <c r="M19" s="69">
        <v>1.6690996331171155</v>
      </c>
      <c r="N19" s="69">
        <v>2.1043084598147952</v>
      </c>
      <c r="O19" s="69">
        <v>2.2832895073037034</v>
      </c>
      <c r="P19" s="69">
        <v>2.8890134787205395</v>
      </c>
      <c r="Q19" s="69">
        <v>4.5336980162381355</v>
      </c>
      <c r="R19" s="11"/>
      <c r="S19" s="69">
        <f t="shared" si="29"/>
        <v>2.2504085089344321</v>
      </c>
      <c r="T19" s="69">
        <f>'RD T1'!E76</f>
        <v>1.8497383882153924</v>
      </c>
      <c r="U19" s="69">
        <f t="shared" si="30"/>
        <v>4.1001468971498243</v>
      </c>
      <c r="W19" t="str">
        <f t="shared" si="31"/>
        <v>41 Administrative occupations</v>
      </c>
      <c r="X19" s="69">
        <v>5.9564805149386375</v>
      </c>
      <c r="Y19" s="69">
        <v>5.8217453723562045</v>
      </c>
      <c r="Z19" s="69">
        <v>6.6386456470925621</v>
      </c>
      <c r="AA19" s="69">
        <v>7.1263811818686698</v>
      </c>
      <c r="AB19" s="69">
        <v>8.0578125682909008</v>
      </c>
      <c r="AC19" s="69"/>
      <c r="AD19" s="69">
        <f t="shared" si="32"/>
        <v>1.4191669211983386</v>
      </c>
      <c r="AE19" s="69">
        <f>'RD T1'!E105</f>
        <v>4.3178498159770662</v>
      </c>
      <c r="AF19" s="69">
        <f t="shared" si="33"/>
        <v>5.7370167371754048</v>
      </c>
      <c r="AH19" t="str">
        <f t="shared" si="34"/>
        <v>41 Administrative occupations</v>
      </c>
      <c r="AI19" s="69">
        <v>2.2444054142962884</v>
      </c>
      <c r="AJ19" s="69">
        <v>2.1925387243213237</v>
      </c>
      <c r="AK19" s="69">
        <v>2.4238931668822716</v>
      </c>
      <c r="AL19" s="69">
        <v>2.514951084060844</v>
      </c>
      <c r="AM19" s="69">
        <v>2.8020927408223208</v>
      </c>
      <c r="AN19" s="69"/>
      <c r="AO19" s="69">
        <f t="shared" si="35"/>
        <v>0.37819957394004922</v>
      </c>
      <c r="AP19" s="69">
        <f>'RD T1'!E134</f>
        <v>1.5859095240349963</v>
      </c>
      <c r="AQ19" s="69">
        <f t="shared" si="36"/>
        <v>1.9641090979750455</v>
      </c>
      <c r="AS19" t="str">
        <f t="shared" si="37"/>
        <v>41 Administrative occupations</v>
      </c>
      <c r="AT19" s="69">
        <v>2.1616372935744952</v>
      </c>
      <c r="AU19" s="69">
        <v>2.1093025228303373</v>
      </c>
      <c r="AV19" s="69">
        <v>2.3555435952161834</v>
      </c>
      <c r="AW19" s="69">
        <v>2.4020055886264489</v>
      </c>
      <c r="AX19" s="69">
        <v>2.6416427502540345</v>
      </c>
      <c r="AY19" s="69"/>
      <c r="AZ19" s="69">
        <f t="shared" si="38"/>
        <v>0.28609915503785111</v>
      </c>
      <c r="BA19" s="69">
        <f>'RD T1'!E163</f>
        <v>1.4286018787342742</v>
      </c>
      <c r="BB19" s="69">
        <f t="shared" si="39"/>
        <v>1.7147010337721253</v>
      </c>
      <c r="BD19" t="str">
        <f t="shared" si="40"/>
        <v>41 Administrative occupations</v>
      </c>
      <c r="BE19" s="69">
        <v>7.1671860020211291</v>
      </c>
      <c r="BF19" s="69">
        <v>7.423550722819992</v>
      </c>
      <c r="BG19" s="69">
        <v>7.6060579207897705</v>
      </c>
      <c r="BH19" s="69">
        <v>6.8387573336421221</v>
      </c>
      <c r="BI19" s="69">
        <v>5.8748645499471053</v>
      </c>
      <c r="BJ19" s="69"/>
      <c r="BK19" s="69">
        <f t="shared" si="41"/>
        <v>-1.7311933708426652</v>
      </c>
      <c r="BL19" s="69">
        <f>'RD T1'!E192</f>
        <v>2.9869598054121034</v>
      </c>
      <c r="BM19" s="69">
        <f t="shared" si="42"/>
        <v>1.2557664345694382</v>
      </c>
      <c r="BO19" t="str">
        <f t="shared" si="43"/>
        <v>41 Administrative occupations</v>
      </c>
      <c r="BP19" s="69">
        <v>8.2481444818354994</v>
      </c>
      <c r="BQ19" s="69">
        <v>7.6136662899481173</v>
      </c>
      <c r="BR19" s="69">
        <v>7.3131857150880295</v>
      </c>
      <c r="BS19" s="69">
        <v>5.5163041510902673</v>
      </c>
      <c r="BT19" s="69">
        <v>3.1201341932425493</v>
      </c>
      <c r="BU19" s="69"/>
      <c r="BV19" s="69">
        <f t="shared" si="44"/>
        <v>-4.1930515218454802</v>
      </c>
      <c r="BW19" s="69">
        <f>'RD T1'!E221</f>
        <v>2.1721056212098877</v>
      </c>
      <c r="BX19" s="69">
        <f t="shared" si="45"/>
        <v>-2.0209459006355925</v>
      </c>
      <c r="BZ19" t="str">
        <f t="shared" si="46"/>
        <v>41 Administrative occupations</v>
      </c>
      <c r="CA19" s="69">
        <v>3.7037206384591532</v>
      </c>
      <c r="CB19" s="69">
        <v>3.936181656030918</v>
      </c>
      <c r="CC19" s="69">
        <v>4.0111919589709366</v>
      </c>
      <c r="CD19" s="69">
        <v>2.6230607067265299</v>
      </c>
      <c r="CE19" s="69">
        <v>0.96294231621303095</v>
      </c>
      <c r="CF19" s="69"/>
      <c r="CG19" s="69">
        <f t="shared" si="47"/>
        <v>-3.0482496427579058</v>
      </c>
      <c r="CH19" s="69">
        <f>'RD T1'!E250</f>
        <v>0.72242605272830551</v>
      </c>
      <c r="CI19" s="69">
        <f t="shared" si="48"/>
        <v>-2.3258235900296</v>
      </c>
      <c r="CK19" t="str">
        <f t="shared" si="49"/>
        <v>41 Administrative occupations</v>
      </c>
      <c r="CL19" s="69">
        <v>0.67762075653784104</v>
      </c>
      <c r="CM19" s="69">
        <v>0.56991914080485195</v>
      </c>
      <c r="CN19" s="69">
        <v>0.63258058956216889</v>
      </c>
      <c r="CO19" s="69">
        <v>0.40282962230818425</v>
      </c>
      <c r="CP19" s="69">
        <v>0.18424699596887775</v>
      </c>
      <c r="CQ19" s="69"/>
      <c r="CR19" s="69">
        <f t="shared" si="50"/>
        <v>-0.44833359359329117</v>
      </c>
      <c r="CS19" s="69">
        <f>'RD T1'!E279</f>
        <v>0.11108118740506927</v>
      </c>
      <c r="CT19" s="69">
        <f t="shared" si="51"/>
        <v>-0.33725240618822189</v>
      </c>
    </row>
    <row r="20" spans="1:98" x14ac:dyDescent="0.2">
      <c r="A20" s="10" t="str">
        <f>name!D16</f>
        <v>42 Secretarial and related occupations</v>
      </c>
      <c r="B20" s="69">
        <v>1.726536510219974E-2</v>
      </c>
      <c r="C20" s="69">
        <v>2.220982204551631E-2</v>
      </c>
      <c r="D20" s="69">
        <v>2.014023978693404E-2</v>
      </c>
      <c r="E20" s="69">
        <v>3.3869374420424335E-2</v>
      </c>
      <c r="F20" s="69">
        <v>7.133335981183403E-2</v>
      </c>
      <c r="G20" s="11"/>
      <c r="H20" s="69">
        <f t="shared" si="26"/>
        <v>5.1193120024899993E-2</v>
      </c>
      <c r="I20" s="69">
        <f>'RD T1'!E48</f>
        <v>2.8850586520778237E-2</v>
      </c>
      <c r="J20" s="69">
        <f t="shared" si="27"/>
        <v>8.0043706545678231E-2</v>
      </c>
      <c r="L20" t="str">
        <f t="shared" si="28"/>
        <v>42 Secretarial and related occupations</v>
      </c>
      <c r="M20" s="69">
        <v>0.33259533333095481</v>
      </c>
      <c r="N20" s="69">
        <v>0.36503055385558597</v>
      </c>
      <c r="O20" s="69">
        <v>0.38991889486929382</v>
      </c>
      <c r="P20" s="69">
        <v>0.66049637505898628</v>
      </c>
      <c r="Q20" s="69">
        <v>0.94429098038083659</v>
      </c>
      <c r="R20" s="11"/>
      <c r="S20" s="69">
        <f t="shared" si="29"/>
        <v>0.55437208551154282</v>
      </c>
      <c r="T20" s="69">
        <f>'RD T1'!E77</f>
        <v>0.42926446276478158</v>
      </c>
      <c r="U20" s="69">
        <f t="shared" si="30"/>
        <v>0.98363654827632441</v>
      </c>
      <c r="W20" t="str">
        <f t="shared" si="31"/>
        <v>42 Secretarial and related occupations</v>
      </c>
      <c r="X20" s="69">
        <v>1.1413162753071269</v>
      </c>
      <c r="Y20" s="69">
        <v>1.0539271044098866</v>
      </c>
      <c r="Z20" s="69">
        <v>1.1338669029130684</v>
      </c>
      <c r="AA20" s="69">
        <v>1.7446338189846351</v>
      </c>
      <c r="AB20" s="69">
        <v>3.0454498183062175</v>
      </c>
      <c r="AC20" s="69"/>
      <c r="AD20" s="69">
        <f t="shared" si="32"/>
        <v>1.9115829153931492</v>
      </c>
      <c r="AE20" s="69">
        <f>'RD T1'!E106</f>
        <v>1.2674352408189109</v>
      </c>
      <c r="AF20" s="69">
        <f t="shared" si="33"/>
        <v>3.1790181562120603</v>
      </c>
      <c r="AH20" t="str">
        <f t="shared" si="34"/>
        <v>42 Secretarial and related occupations</v>
      </c>
      <c r="AI20" s="69">
        <v>0.53034259561941288</v>
      </c>
      <c r="AJ20" s="69">
        <v>0.45613889485316117</v>
      </c>
      <c r="AK20" s="69">
        <v>0.52755469960434809</v>
      </c>
      <c r="AL20" s="69">
        <v>0.73118586516595752</v>
      </c>
      <c r="AM20" s="69">
        <v>0.81933641192851558</v>
      </c>
      <c r="AN20" s="69"/>
      <c r="AO20" s="69">
        <f t="shared" si="35"/>
        <v>0.2917817123241675</v>
      </c>
      <c r="AP20" s="69">
        <f>'RD T1'!E135</f>
        <v>0.47581667210006084</v>
      </c>
      <c r="AQ20" s="69">
        <f t="shared" si="36"/>
        <v>0.76759838442422834</v>
      </c>
      <c r="AS20" t="str">
        <f t="shared" si="37"/>
        <v>42 Secretarial and related occupations</v>
      </c>
      <c r="AT20" s="69">
        <v>0.41641166603411589</v>
      </c>
      <c r="AU20" s="69">
        <v>0.35617564462040552</v>
      </c>
      <c r="AV20" s="69">
        <v>0.43157368454166739</v>
      </c>
      <c r="AW20" s="69">
        <v>0.55272375496085635</v>
      </c>
      <c r="AX20" s="69">
        <v>0.8325460145335587</v>
      </c>
      <c r="AY20" s="69"/>
      <c r="AZ20" s="69">
        <f t="shared" si="38"/>
        <v>0.40097232999189131</v>
      </c>
      <c r="BA20" s="69">
        <f>'RD T1'!E164</f>
        <v>0.3359290676324756</v>
      </c>
      <c r="BB20" s="69">
        <f t="shared" si="39"/>
        <v>0.73690139762436691</v>
      </c>
      <c r="BD20" t="str">
        <f t="shared" si="40"/>
        <v>42 Secretarial and related occupations</v>
      </c>
      <c r="BE20" s="69">
        <v>1.6516568797306574</v>
      </c>
      <c r="BF20" s="69">
        <v>1.6205360296173843</v>
      </c>
      <c r="BG20" s="69">
        <v>1.5115371229311039</v>
      </c>
      <c r="BH20" s="69">
        <v>1.708910159470407</v>
      </c>
      <c r="BI20" s="69">
        <v>0.62109180283574561</v>
      </c>
      <c r="BJ20" s="69"/>
      <c r="BK20" s="69">
        <f t="shared" si="41"/>
        <v>-0.89044532009535826</v>
      </c>
      <c r="BL20" s="69">
        <f>'RD T1'!E193</f>
        <v>0.55945814038008213</v>
      </c>
      <c r="BM20" s="69">
        <f t="shared" si="42"/>
        <v>-0.33098717971527614</v>
      </c>
      <c r="BO20" t="str">
        <f t="shared" si="43"/>
        <v>42 Secretarial and related occupations</v>
      </c>
      <c r="BP20" s="69">
        <v>2.2773603716587498</v>
      </c>
      <c r="BQ20" s="69">
        <v>1.9532674662848011</v>
      </c>
      <c r="BR20" s="69">
        <v>1.6586834005395694</v>
      </c>
      <c r="BS20" s="69">
        <v>1.2748017089034693</v>
      </c>
      <c r="BT20" s="69">
        <v>0.29823933976079647</v>
      </c>
      <c r="BU20" s="69"/>
      <c r="BV20" s="69">
        <f t="shared" si="44"/>
        <v>-1.3604440607787729</v>
      </c>
      <c r="BW20" s="69">
        <f>'RD T1'!E222</f>
        <v>0.46155916749229287</v>
      </c>
      <c r="BX20" s="69">
        <f t="shared" si="45"/>
        <v>-0.89888489328648002</v>
      </c>
      <c r="BZ20" t="str">
        <f t="shared" si="46"/>
        <v>42 Secretarial and related occupations</v>
      </c>
      <c r="CA20" s="69">
        <v>1.4844947158547681</v>
      </c>
      <c r="CB20" s="69">
        <v>1.6227547603732557</v>
      </c>
      <c r="CC20" s="69">
        <v>1.5577722549053361</v>
      </c>
      <c r="CD20" s="69">
        <v>0.91324147213481044</v>
      </c>
      <c r="CE20" s="69">
        <v>0.27726896786366761</v>
      </c>
      <c r="CF20" s="69"/>
      <c r="CG20" s="69">
        <f t="shared" si="47"/>
        <v>-1.2805032870416686</v>
      </c>
      <c r="CH20" s="69">
        <f>'RD T1'!E251</f>
        <v>0.29655377098197283</v>
      </c>
      <c r="CI20" s="69">
        <f t="shared" si="48"/>
        <v>-0.98394951605969583</v>
      </c>
      <c r="CK20" t="str">
        <f t="shared" si="49"/>
        <v>42 Secretarial and related occupations</v>
      </c>
      <c r="CL20" s="69">
        <v>0.27258445809029158</v>
      </c>
      <c r="CM20" s="69">
        <v>0.24148207094213531</v>
      </c>
      <c r="CN20" s="69">
        <v>0.25605921273776516</v>
      </c>
      <c r="CO20" s="69">
        <v>0.25561895844305921</v>
      </c>
      <c r="CP20" s="69">
        <v>7.5377111237017541E-2</v>
      </c>
      <c r="CQ20" s="69"/>
      <c r="CR20" s="69">
        <f t="shared" si="50"/>
        <v>-0.18068210150074762</v>
      </c>
      <c r="CS20" s="69">
        <f>'RD T1'!E280</f>
        <v>7.6561711003338945E-2</v>
      </c>
      <c r="CT20" s="69">
        <f t="shared" si="51"/>
        <v>-0.10412039049740868</v>
      </c>
    </row>
    <row r="21" spans="1:98" x14ac:dyDescent="0.2">
      <c r="A21" s="10" t="str">
        <f>name!D17</f>
        <v>51 Skilled agricultural and related trades</v>
      </c>
      <c r="B21" s="69">
        <v>1.0569255928027231E-2</v>
      </c>
      <c r="C21" s="69">
        <v>1.9749112125580833E-2</v>
      </c>
      <c r="D21" s="69">
        <v>1.7439752250629558E-2</v>
      </c>
      <c r="E21" s="69">
        <v>2.3381977397122285E-2</v>
      </c>
      <c r="F21" s="69">
        <v>4.0988052063632312E-2</v>
      </c>
      <c r="G21" s="11"/>
      <c r="H21" s="69">
        <f t="shared" si="26"/>
        <v>2.3548299813002754E-2</v>
      </c>
      <c r="I21" s="69">
        <f>'RD T1'!E49</f>
        <v>2.1583322449246326E-2</v>
      </c>
      <c r="J21" s="69">
        <f t="shared" si="27"/>
        <v>4.513162226224908E-2</v>
      </c>
      <c r="L21" t="str">
        <f t="shared" si="28"/>
        <v>51 Skilled agricultural and related trades</v>
      </c>
      <c r="M21" s="69">
        <v>7.4355582832764097E-2</v>
      </c>
      <c r="N21" s="69">
        <v>8.3393751358347049E-2</v>
      </c>
      <c r="O21" s="69">
        <v>9.171952414396306E-2</v>
      </c>
      <c r="P21" s="69">
        <v>0.12219168352801754</v>
      </c>
      <c r="Q21" s="69">
        <v>0.19986568572653221</v>
      </c>
      <c r="R21" s="11"/>
      <c r="S21" s="69">
        <f t="shared" si="29"/>
        <v>0.10814616158256915</v>
      </c>
      <c r="T21" s="69">
        <f>'RD T1'!E78</f>
        <v>7.4374511610769634E-2</v>
      </c>
      <c r="U21" s="69">
        <f t="shared" si="30"/>
        <v>0.18252067319333878</v>
      </c>
      <c r="W21" t="str">
        <f t="shared" si="31"/>
        <v>51 Skilled agricultural and related trades</v>
      </c>
      <c r="X21" s="69">
        <v>0.61669822892023862</v>
      </c>
      <c r="Y21" s="69">
        <v>0.59960201430349469</v>
      </c>
      <c r="Z21" s="69">
        <v>0.7398009603346144</v>
      </c>
      <c r="AA21" s="69">
        <v>0.90560862901433903</v>
      </c>
      <c r="AB21" s="69">
        <v>1.2638479544136108</v>
      </c>
      <c r="AC21" s="69"/>
      <c r="AD21" s="69">
        <f t="shared" si="32"/>
        <v>0.52404699407899635</v>
      </c>
      <c r="AE21" s="69">
        <f>'RD T1'!E107</f>
        <v>0.68070412351315568</v>
      </c>
      <c r="AF21" s="69">
        <f t="shared" si="33"/>
        <v>1.2047511175921519</v>
      </c>
      <c r="AH21" t="str">
        <f t="shared" si="34"/>
        <v>51 Skilled agricultural and related trades</v>
      </c>
      <c r="AI21" s="69">
        <v>0.29410696395564384</v>
      </c>
      <c r="AJ21" s="69">
        <v>0.31751416929875592</v>
      </c>
      <c r="AK21" s="69">
        <v>0.32972024964472774</v>
      </c>
      <c r="AL21" s="69">
        <v>0.41927550950152936</v>
      </c>
      <c r="AM21" s="69">
        <v>0.56794063725396493</v>
      </c>
      <c r="AN21" s="69"/>
      <c r="AO21" s="69">
        <f t="shared" si="35"/>
        <v>0.23822038760923719</v>
      </c>
      <c r="AP21" s="69">
        <f>'RD T1'!E136</f>
        <v>0.32595820416855359</v>
      </c>
      <c r="AQ21" s="69">
        <f t="shared" si="36"/>
        <v>0.56417859177779084</v>
      </c>
      <c r="AS21" t="str">
        <f t="shared" si="37"/>
        <v>51 Skilled agricultural and related trades</v>
      </c>
      <c r="AT21" s="69">
        <v>0.46518150096698391</v>
      </c>
      <c r="AU21" s="69">
        <v>0.47695664554687683</v>
      </c>
      <c r="AV21" s="69">
        <v>0.50530613665704449</v>
      </c>
      <c r="AW21" s="69">
        <v>0.60254927074835529</v>
      </c>
      <c r="AX21" s="69">
        <v>0.79900363464308111</v>
      </c>
      <c r="AY21" s="69"/>
      <c r="AZ21" s="69">
        <f t="shared" si="38"/>
        <v>0.29369749798603662</v>
      </c>
      <c r="BA21" s="69">
        <f>'RD T1'!E165</f>
        <v>0.41630236581380486</v>
      </c>
      <c r="BB21" s="69">
        <f t="shared" si="39"/>
        <v>0.70999986379984148</v>
      </c>
      <c r="BD21" t="str">
        <f t="shared" si="40"/>
        <v>51 Skilled agricultural and related trades</v>
      </c>
      <c r="BE21" s="69">
        <v>0.94574282213921956</v>
      </c>
      <c r="BF21" s="69">
        <v>0.91899814271633329</v>
      </c>
      <c r="BG21" s="69">
        <v>0.95220999065226486</v>
      </c>
      <c r="BH21" s="69">
        <v>0.95137704570457604</v>
      </c>
      <c r="BI21" s="69">
        <v>1.0208464912225079</v>
      </c>
      <c r="BJ21" s="69"/>
      <c r="BK21" s="69">
        <f t="shared" si="41"/>
        <v>6.8636500570243064E-2</v>
      </c>
      <c r="BL21" s="69">
        <f>'RD T1'!E194</f>
        <v>0.4591049564733729</v>
      </c>
      <c r="BM21" s="69">
        <f t="shared" si="42"/>
        <v>0.52774145704361597</v>
      </c>
      <c r="BO21" t="str">
        <f t="shared" si="43"/>
        <v>51 Skilled agricultural and related trades</v>
      </c>
      <c r="BP21" s="69">
        <v>1.3239407663393299</v>
      </c>
      <c r="BQ21" s="69">
        <v>1.1831579642771883</v>
      </c>
      <c r="BR21" s="69">
        <v>1.2528608215570021</v>
      </c>
      <c r="BS21" s="69">
        <v>1.1504359674294167</v>
      </c>
      <c r="BT21" s="69">
        <v>1.1022917872885447</v>
      </c>
      <c r="BU21" s="69"/>
      <c r="BV21" s="69">
        <f t="shared" si="44"/>
        <v>-0.15056903426845736</v>
      </c>
      <c r="BW21" s="69">
        <f>'RD T1'!E223</f>
        <v>0.61486113869251835</v>
      </c>
      <c r="BX21" s="69">
        <f t="shared" si="45"/>
        <v>0.46429210442406099</v>
      </c>
      <c r="BZ21" t="str">
        <f t="shared" si="46"/>
        <v>51 Skilled agricultural and related trades</v>
      </c>
      <c r="CA21" s="69">
        <v>1.0496011130459768</v>
      </c>
      <c r="CB21" s="69">
        <v>1.1858768584420476</v>
      </c>
      <c r="CC21" s="69">
        <v>1.1278417597170256</v>
      </c>
      <c r="CD21" s="69">
        <v>1.0690336185607507</v>
      </c>
      <c r="CE21" s="69">
        <v>1.1745569854256497</v>
      </c>
      <c r="CF21" s="69"/>
      <c r="CG21" s="69">
        <f t="shared" si="47"/>
        <v>4.6715225708624075E-2</v>
      </c>
      <c r="CH21" s="69">
        <f>'RD T1'!E252</f>
        <v>0.44698737878531658</v>
      </c>
      <c r="CI21" s="69">
        <f t="shared" si="48"/>
        <v>0.49370260449394066</v>
      </c>
      <c r="CK21" t="str">
        <f t="shared" si="49"/>
        <v>51 Skilled agricultural and related trades</v>
      </c>
      <c r="CL21" s="69">
        <v>0.45809339171968882</v>
      </c>
      <c r="CM21" s="69">
        <v>0.49283281841352689</v>
      </c>
      <c r="CN21" s="69">
        <v>0.80707366417484128</v>
      </c>
      <c r="CO21" s="69">
        <v>0.62920635439659922</v>
      </c>
      <c r="CP21" s="69">
        <v>0.25278950110084591</v>
      </c>
      <c r="CQ21" s="69"/>
      <c r="CR21" s="69">
        <f t="shared" si="50"/>
        <v>-0.55428416307399542</v>
      </c>
      <c r="CS21" s="69">
        <f>'RD T1'!E281</f>
        <v>0.18620309945447894</v>
      </c>
      <c r="CT21" s="69">
        <f t="shared" si="51"/>
        <v>-0.36808106361951648</v>
      </c>
    </row>
    <row r="22" spans="1:98" x14ac:dyDescent="0.2">
      <c r="A22" s="10" t="str">
        <f>name!D18</f>
        <v>52 Skilled metal, electrical and electronic trades</v>
      </c>
      <c r="B22" s="69">
        <v>1.15634809389666E-2</v>
      </c>
      <c r="C22" s="69">
        <v>1.6261498401529902E-2</v>
      </c>
      <c r="D22" s="69">
        <v>1.595240403902606E-2</v>
      </c>
      <c r="E22" s="69">
        <v>2.2639311450577668E-2</v>
      </c>
      <c r="F22" s="69">
        <v>3.5038209416171966E-2</v>
      </c>
      <c r="G22" s="11"/>
      <c r="H22" s="69">
        <f t="shared" si="26"/>
        <v>1.9085805377145906E-2</v>
      </c>
      <c r="I22" s="69">
        <f>'RD T1'!E50</f>
        <v>1.039922331253852E-2</v>
      </c>
      <c r="J22" s="69">
        <f t="shared" si="27"/>
        <v>2.9485028689684424E-2</v>
      </c>
      <c r="L22" t="str">
        <f t="shared" si="28"/>
        <v>52 Skilled metal, electrical and electronic trades</v>
      </c>
      <c r="M22" s="69">
        <v>0.26736984472601388</v>
      </c>
      <c r="N22" s="69">
        <v>0.34261982162854238</v>
      </c>
      <c r="O22" s="69">
        <v>0.27473653656584474</v>
      </c>
      <c r="P22" s="69">
        <v>0.48916866143443738</v>
      </c>
      <c r="Q22" s="69">
        <v>0.93770899217275261</v>
      </c>
      <c r="R22" s="11"/>
      <c r="S22" s="69">
        <f t="shared" si="29"/>
        <v>0.66297245560690787</v>
      </c>
      <c r="T22" s="69">
        <f>'RD T1'!E79</f>
        <v>0.30702754540985766</v>
      </c>
      <c r="U22" s="69">
        <f t="shared" si="30"/>
        <v>0.97000000101676553</v>
      </c>
      <c r="W22" t="str">
        <f t="shared" si="31"/>
        <v>52 Skilled metal, electrical and electronic trades</v>
      </c>
      <c r="X22" s="69">
        <v>0.78797377266976221</v>
      </c>
      <c r="Y22" s="69">
        <v>0.81467456446388764</v>
      </c>
      <c r="Z22" s="69">
        <v>0.68494083591487165</v>
      </c>
      <c r="AA22" s="69">
        <v>0.93052080223231537</v>
      </c>
      <c r="AB22" s="69">
        <v>1.2326069540433346</v>
      </c>
      <c r="AC22" s="69"/>
      <c r="AD22" s="69">
        <f t="shared" si="32"/>
        <v>0.547666118128463</v>
      </c>
      <c r="AE22" s="69">
        <f>'RD T1'!E108</f>
        <v>0.52699396848063995</v>
      </c>
      <c r="AF22" s="69">
        <f t="shared" si="33"/>
        <v>1.0746600866091029</v>
      </c>
      <c r="AH22" t="str">
        <f t="shared" si="34"/>
        <v>52 Skilled metal, electrical and electronic trades</v>
      </c>
      <c r="AI22" s="69">
        <v>0.30366626418220305</v>
      </c>
      <c r="AJ22" s="69">
        <v>0.2999546697360041</v>
      </c>
      <c r="AK22" s="69">
        <v>0.2687064050418867</v>
      </c>
      <c r="AL22" s="69">
        <v>0.33003900874355824</v>
      </c>
      <c r="AM22" s="69">
        <v>0.40349277780912468</v>
      </c>
      <c r="AN22" s="69"/>
      <c r="AO22" s="69">
        <f t="shared" si="35"/>
        <v>0.13478637276723798</v>
      </c>
      <c r="AP22" s="69">
        <f>'RD T1'!E137</f>
        <v>0.16658929864030092</v>
      </c>
      <c r="AQ22" s="69">
        <f t="shared" si="36"/>
        <v>0.3013756714075389</v>
      </c>
      <c r="AS22" t="str">
        <f t="shared" si="37"/>
        <v>52 Skilled metal, electrical and electronic trades</v>
      </c>
      <c r="AT22" s="69">
        <v>1.1649078405715119</v>
      </c>
      <c r="AU22" s="69">
        <v>1.1292274491977345</v>
      </c>
      <c r="AV22" s="69">
        <v>1.0003179469022676</v>
      </c>
      <c r="AW22" s="69">
        <v>1.1694559965132805</v>
      </c>
      <c r="AX22" s="69">
        <v>1.4237591679497696</v>
      </c>
      <c r="AY22" s="69"/>
      <c r="AZ22" s="69">
        <f t="shared" si="38"/>
        <v>0.42344122104750204</v>
      </c>
      <c r="BA22" s="69">
        <f>'RD T1'!E166</f>
        <v>0.58087854422319163</v>
      </c>
      <c r="BB22" s="69">
        <f t="shared" si="39"/>
        <v>1.0043197652706937</v>
      </c>
      <c r="BD22" t="str">
        <f t="shared" si="40"/>
        <v>52 Skilled metal, electrical and electronic trades</v>
      </c>
      <c r="BE22" s="69">
        <v>7.157656315140704</v>
      </c>
      <c r="BF22" s="69">
        <v>7.0889152077802136</v>
      </c>
      <c r="BG22" s="69">
        <v>6.2697381034572937</v>
      </c>
      <c r="BH22" s="69">
        <v>6.3249140738922573</v>
      </c>
      <c r="BI22" s="69">
        <v>6.4588495401048585</v>
      </c>
      <c r="BJ22" s="69"/>
      <c r="BK22" s="69">
        <f t="shared" si="41"/>
        <v>0.1891114366475648</v>
      </c>
      <c r="BL22" s="69">
        <f>'RD T1'!E195</f>
        <v>2.1552317390847437</v>
      </c>
      <c r="BM22" s="69">
        <f t="shared" si="42"/>
        <v>2.3443431757323085</v>
      </c>
      <c r="BO22" t="str">
        <f t="shared" si="43"/>
        <v>52 Skilled metal, electrical and electronic trades</v>
      </c>
      <c r="BP22" s="69">
        <v>3.8856600020009977</v>
      </c>
      <c r="BQ22" s="69">
        <v>3.4017458274939676</v>
      </c>
      <c r="BR22" s="69">
        <v>3.2960991490310803</v>
      </c>
      <c r="BS22" s="69">
        <v>2.7999798564413219</v>
      </c>
      <c r="BT22" s="69">
        <v>2.1132317093830393</v>
      </c>
      <c r="BU22" s="69"/>
      <c r="BV22" s="69">
        <f t="shared" si="44"/>
        <v>-1.182867439648041</v>
      </c>
      <c r="BW22" s="69">
        <f>'RD T1'!E224</f>
        <v>1.0356367790262144</v>
      </c>
      <c r="BX22" s="69">
        <f t="shared" si="45"/>
        <v>-0.14723066062182655</v>
      </c>
      <c r="BZ22" t="str">
        <f t="shared" si="46"/>
        <v>52 Skilled metal, electrical and electronic trades</v>
      </c>
      <c r="CA22" s="69">
        <v>1.8471524011520499</v>
      </c>
      <c r="CB22" s="69">
        <v>2.1220338506142782</v>
      </c>
      <c r="CC22" s="69">
        <v>1.6666463081384875</v>
      </c>
      <c r="CD22" s="69">
        <v>1.5140429516110057</v>
      </c>
      <c r="CE22" s="69">
        <v>0.8744486149241113</v>
      </c>
      <c r="CF22" s="69"/>
      <c r="CG22" s="69">
        <f t="shared" si="47"/>
        <v>-0.79219769321437616</v>
      </c>
      <c r="CH22" s="69">
        <f>'RD T1'!E253</f>
        <v>0.45057442851830665</v>
      </c>
      <c r="CI22" s="69">
        <f t="shared" si="48"/>
        <v>-0.34162326469606952</v>
      </c>
      <c r="CK22" t="str">
        <f t="shared" si="49"/>
        <v>52 Skilled metal, electrical and electronic trades</v>
      </c>
      <c r="CL22" s="69">
        <v>0.41442136831758886</v>
      </c>
      <c r="CM22" s="69">
        <v>0.44544424495261092</v>
      </c>
      <c r="CN22" s="69">
        <v>0.54652580138412166</v>
      </c>
      <c r="CO22" s="69">
        <v>0.3780465388325186</v>
      </c>
      <c r="CP22" s="69">
        <v>0.17557553775716511</v>
      </c>
      <c r="CQ22" s="69"/>
      <c r="CR22" s="69">
        <f t="shared" si="50"/>
        <v>-0.37095026362695654</v>
      </c>
      <c r="CS22" s="69">
        <f>'RD T1'!E282</f>
        <v>0.10589274732493609</v>
      </c>
      <c r="CT22" s="69">
        <f t="shared" si="51"/>
        <v>-0.26505751630202046</v>
      </c>
    </row>
    <row r="23" spans="1:98" x14ac:dyDescent="0.2">
      <c r="A23" s="10" t="str">
        <f>name!D19</f>
        <v>53 Skilled construction and building trades</v>
      </c>
      <c r="B23" s="69">
        <v>8.0763185727297515E-3</v>
      </c>
      <c r="C23" s="69">
        <v>6.4399491312823465E-3</v>
      </c>
      <c r="D23" s="69">
        <v>4.254642632335155E-3</v>
      </c>
      <c r="E23" s="69">
        <v>8.7589726069426093E-3</v>
      </c>
      <c r="F23" s="69">
        <v>1.115670372107298E-2</v>
      </c>
      <c r="G23" s="11"/>
      <c r="H23" s="69">
        <f t="shared" si="26"/>
        <v>6.9020610887378245E-3</v>
      </c>
      <c r="I23" s="69">
        <f>'RD T1'!E51</f>
        <v>3.8514902739787988E-3</v>
      </c>
      <c r="J23" s="69">
        <f t="shared" si="27"/>
        <v>1.0753551362716624E-2</v>
      </c>
      <c r="L23" t="str">
        <f t="shared" si="28"/>
        <v>53 Skilled construction and building trades</v>
      </c>
      <c r="M23" s="69">
        <v>0.13095577707020098</v>
      </c>
      <c r="N23" s="69">
        <v>0.16348046491436763</v>
      </c>
      <c r="O23" s="69">
        <v>0.11877816580273257</v>
      </c>
      <c r="P23" s="69">
        <v>0.20700158564498541</v>
      </c>
      <c r="Q23" s="69">
        <v>0.31449333072575797</v>
      </c>
      <c r="R23" s="11"/>
      <c r="S23" s="69">
        <f t="shared" si="29"/>
        <v>0.1957151649230254</v>
      </c>
      <c r="T23" s="69">
        <f>'RD T1'!E80</f>
        <v>0.10907585281497689</v>
      </c>
      <c r="U23" s="69">
        <f t="shared" si="30"/>
        <v>0.30479101773800232</v>
      </c>
      <c r="W23" t="str">
        <f t="shared" si="31"/>
        <v>53 Skilled construction and building trades</v>
      </c>
      <c r="X23" s="69">
        <v>0.55441715535347558</v>
      </c>
      <c r="Y23" s="69">
        <v>0.53010048920478181</v>
      </c>
      <c r="Z23" s="69">
        <v>0.43405949258859589</v>
      </c>
      <c r="AA23" s="69">
        <v>0.62011150323851971</v>
      </c>
      <c r="AB23" s="69">
        <v>0.76798855422146839</v>
      </c>
      <c r="AC23" s="69"/>
      <c r="AD23" s="69">
        <f t="shared" si="32"/>
        <v>0.3339290616328725</v>
      </c>
      <c r="AE23" s="69">
        <f>'RD T1'!E109</f>
        <v>0.34007220128107224</v>
      </c>
      <c r="AF23" s="69">
        <f t="shared" si="33"/>
        <v>0.67400126291394469</v>
      </c>
      <c r="AH23" t="str">
        <f t="shared" si="34"/>
        <v>53 Skilled construction and building trades</v>
      </c>
      <c r="AI23" s="69">
        <v>0.30968317157979258</v>
      </c>
      <c r="AJ23" s="69">
        <v>0.35982452161798978</v>
      </c>
      <c r="AK23" s="69">
        <v>0.28060440447195178</v>
      </c>
      <c r="AL23" s="69">
        <v>0.40475500812337767</v>
      </c>
      <c r="AM23" s="69">
        <v>0.51826841549300018</v>
      </c>
      <c r="AN23" s="69"/>
      <c r="AO23" s="69">
        <f t="shared" si="35"/>
        <v>0.23766401102104839</v>
      </c>
      <c r="AP23" s="69">
        <f>'RD T1'!E138</f>
        <v>0.24628982452569328</v>
      </c>
      <c r="AQ23" s="69">
        <f t="shared" si="36"/>
        <v>0.48395383554674165</v>
      </c>
      <c r="AS23" t="str">
        <f t="shared" si="37"/>
        <v>53 Skilled construction and building trades</v>
      </c>
      <c r="AT23" s="69">
        <v>0.50328459389895919</v>
      </c>
      <c r="AU23" s="69">
        <v>0.52426873273170194</v>
      </c>
      <c r="AV23" s="69">
        <v>0.42643123343627604</v>
      </c>
      <c r="AW23" s="69">
        <v>0.6282127073063013</v>
      </c>
      <c r="AX23" s="69">
        <v>0.77275792341190208</v>
      </c>
      <c r="AY23" s="69"/>
      <c r="AZ23" s="69">
        <f t="shared" si="38"/>
        <v>0.34632668997562605</v>
      </c>
      <c r="BA23" s="69">
        <f>'RD T1'!E167</f>
        <v>0.37529693371302453</v>
      </c>
      <c r="BB23" s="69">
        <f t="shared" si="39"/>
        <v>0.72162362368865063</v>
      </c>
      <c r="BD23" t="str">
        <f t="shared" si="40"/>
        <v>53 Skilled construction and building trades</v>
      </c>
      <c r="BE23" s="69">
        <v>5.8277079690225104</v>
      </c>
      <c r="BF23" s="69">
        <v>6.0486038781628411</v>
      </c>
      <c r="BG23" s="69">
        <v>4.6414097684302034</v>
      </c>
      <c r="BH23" s="69">
        <v>5.2172904024707476</v>
      </c>
      <c r="BI23" s="69">
        <v>5.3038978812655504</v>
      </c>
      <c r="BJ23" s="69"/>
      <c r="BK23" s="69">
        <f t="shared" si="41"/>
        <v>0.66248811283534703</v>
      </c>
      <c r="BL23" s="69">
        <f>'RD T1'!E196</f>
        <v>1.9187621869373377</v>
      </c>
      <c r="BM23" s="69">
        <f t="shared" si="42"/>
        <v>2.5812502997726847</v>
      </c>
      <c r="BO23" t="str">
        <f t="shared" si="43"/>
        <v>53 Skilled construction and building trades</v>
      </c>
      <c r="BP23" s="69">
        <v>4.5659369000554166</v>
      </c>
      <c r="BQ23" s="69">
        <v>4.6941671711430386</v>
      </c>
      <c r="BR23" s="69">
        <v>4.0667136628527034</v>
      </c>
      <c r="BS23" s="69">
        <v>4.4160182707533693</v>
      </c>
      <c r="BT23" s="69">
        <v>4.3954894358500045</v>
      </c>
      <c r="BU23" s="69"/>
      <c r="BV23" s="69">
        <f t="shared" si="44"/>
        <v>0.3287757729973011</v>
      </c>
      <c r="BW23" s="69">
        <f>'RD T1'!E225</f>
        <v>2.1033177421347364</v>
      </c>
      <c r="BX23" s="69">
        <f t="shared" si="45"/>
        <v>2.4320935151320375</v>
      </c>
      <c r="BZ23" t="str">
        <f t="shared" si="46"/>
        <v>53 Skilled construction and building trades</v>
      </c>
      <c r="CA23" s="69">
        <v>2.1863295621144347</v>
      </c>
      <c r="CB23" s="69">
        <v>2.8377741595623505</v>
      </c>
      <c r="CC23" s="69">
        <v>1.9982379690880827</v>
      </c>
      <c r="CD23" s="69">
        <v>2.2052517503982449</v>
      </c>
      <c r="CE23" s="69">
        <v>2.3811351091648905</v>
      </c>
      <c r="CF23" s="69"/>
      <c r="CG23" s="69">
        <f t="shared" si="47"/>
        <v>0.38289714007680775</v>
      </c>
      <c r="CH23" s="69">
        <f>'RD T1'!E254</f>
        <v>0.82229284898823185</v>
      </c>
      <c r="CI23" s="69">
        <f t="shared" si="48"/>
        <v>1.2051899890650395</v>
      </c>
      <c r="CK23" t="str">
        <f t="shared" si="49"/>
        <v>53 Skilled construction and building trades</v>
      </c>
      <c r="CL23" s="69">
        <v>0.71969987254142009</v>
      </c>
      <c r="CM23" s="69">
        <v>0.83056123998040843</v>
      </c>
      <c r="CN23" s="69">
        <v>0.94398937760513657</v>
      </c>
      <c r="CO23" s="69">
        <v>0.60292150082772411</v>
      </c>
      <c r="CP23" s="69">
        <v>0.19610461559718789</v>
      </c>
      <c r="CQ23" s="69"/>
      <c r="CR23" s="69">
        <f t="shared" si="50"/>
        <v>-0.74788476200794873</v>
      </c>
      <c r="CS23" s="69">
        <f>'RD T1'!E283</f>
        <v>0.15125796924376814</v>
      </c>
      <c r="CT23" s="69">
        <f t="shared" si="51"/>
        <v>-0.59662679276418062</v>
      </c>
    </row>
    <row r="24" spans="1:98" x14ac:dyDescent="0.2">
      <c r="A24" s="10" t="str">
        <f>name!D20</f>
        <v>54 Textiles, printing and other skilled trades</v>
      </c>
      <c r="B24" s="69">
        <v>2.925794586220103E-2</v>
      </c>
      <c r="C24" s="69">
        <v>3.6102559246043213E-2</v>
      </c>
      <c r="D24" s="69">
        <v>3.039787189060849E-2</v>
      </c>
      <c r="E24" s="69">
        <v>4.5544468121246837E-2</v>
      </c>
      <c r="F24" s="69">
        <v>7.4520186858503243E-2</v>
      </c>
      <c r="G24" s="11"/>
      <c r="H24" s="69">
        <f t="shared" si="26"/>
        <v>4.4122314967894753E-2</v>
      </c>
      <c r="I24" s="69">
        <f>'RD T1'!E52</f>
        <v>2.6842299850506738E-2</v>
      </c>
      <c r="J24" s="69">
        <f t="shared" si="27"/>
        <v>7.0964614818401495E-2</v>
      </c>
      <c r="L24" t="str">
        <f t="shared" si="28"/>
        <v>54 Textiles, printing and other skilled trades</v>
      </c>
      <c r="M24" s="69">
        <v>0.21162866105609077</v>
      </c>
      <c r="N24" s="69">
        <v>0.30337069245441828</v>
      </c>
      <c r="O24" s="69">
        <v>0.30360975207606611</v>
      </c>
      <c r="P24" s="69">
        <v>0.44621316768357622</v>
      </c>
      <c r="Q24" s="69">
        <v>0.72535382579474483</v>
      </c>
      <c r="R24" s="11"/>
      <c r="S24" s="69">
        <f t="shared" si="29"/>
        <v>0.42174407371867872</v>
      </c>
      <c r="T24" s="69">
        <f>'RD T1'!E81</f>
        <v>0.2970359657337866</v>
      </c>
      <c r="U24" s="69">
        <f t="shared" si="30"/>
        <v>0.71878003945246527</v>
      </c>
      <c r="W24" t="str">
        <f t="shared" si="31"/>
        <v>54 Textiles, printing and other skilled trades</v>
      </c>
      <c r="X24" s="69">
        <v>0.64099353592348041</v>
      </c>
      <c r="Y24" s="69">
        <v>0.62982013240973911</v>
      </c>
      <c r="Z24" s="69">
        <v>0.63746229824184963</v>
      </c>
      <c r="AA24" s="69">
        <v>0.80698968158822049</v>
      </c>
      <c r="AB24" s="69">
        <v>0.92660857083896797</v>
      </c>
      <c r="AC24" s="69"/>
      <c r="AD24" s="69">
        <f t="shared" si="32"/>
        <v>0.28914627259711834</v>
      </c>
      <c r="AE24" s="69">
        <f>'RD T1'!E110</f>
        <v>0.48624546774438171</v>
      </c>
      <c r="AF24" s="69">
        <f t="shared" si="33"/>
        <v>0.77539174034150005</v>
      </c>
      <c r="AH24" t="str">
        <f t="shared" si="34"/>
        <v>54 Textiles, printing and other skilled trades</v>
      </c>
      <c r="AI24" s="69">
        <v>0.2954052176784987</v>
      </c>
      <c r="AJ24" s="69">
        <v>0.25797425709007327</v>
      </c>
      <c r="AK24" s="69">
        <v>0.30925159543015024</v>
      </c>
      <c r="AL24" s="69">
        <v>0.3629963228851022</v>
      </c>
      <c r="AM24" s="69">
        <v>0.46276071176839401</v>
      </c>
      <c r="AN24" s="69"/>
      <c r="AO24" s="69">
        <f t="shared" si="35"/>
        <v>0.15350911633824377</v>
      </c>
      <c r="AP24" s="69">
        <f>'RD T1'!E139</f>
        <v>0.24511088727048408</v>
      </c>
      <c r="AQ24" s="69">
        <f t="shared" si="36"/>
        <v>0.39862000360872785</v>
      </c>
      <c r="AS24" t="str">
        <f t="shared" si="37"/>
        <v>54 Textiles, printing and other skilled trades</v>
      </c>
      <c r="AT24" s="69">
        <v>0.30983199454994703</v>
      </c>
      <c r="AU24" s="69">
        <v>0.28211774659700584</v>
      </c>
      <c r="AV24" s="69">
        <v>0.30616120609395636</v>
      </c>
      <c r="AW24" s="69">
        <v>0.3799757973613363</v>
      </c>
      <c r="AX24" s="69">
        <v>0.37382777535495998</v>
      </c>
      <c r="AY24" s="69"/>
      <c r="AZ24" s="69">
        <f t="shared" si="38"/>
        <v>6.7666569261003617E-2</v>
      </c>
      <c r="BA24" s="69">
        <f>'RD T1'!E168</f>
        <v>0.22443813987803005</v>
      </c>
      <c r="BB24" s="69">
        <f t="shared" si="39"/>
        <v>0.29210470913903364</v>
      </c>
      <c r="BD24" t="str">
        <f t="shared" si="40"/>
        <v>54 Textiles, printing and other skilled trades</v>
      </c>
      <c r="BE24" s="69">
        <v>2.1505786597362349</v>
      </c>
      <c r="BF24" s="69">
        <v>2.0817041883459724</v>
      </c>
      <c r="BG24" s="69">
        <v>1.8303735313050655</v>
      </c>
      <c r="BH24" s="69">
        <v>1.9896818256690205</v>
      </c>
      <c r="BI24" s="69">
        <v>1.9792340463117144</v>
      </c>
      <c r="BJ24" s="69"/>
      <c r="BK24" s="69">
        <f t="shared" si="41"/>
        <v>0.14886051500664887</v>
      </c>
      <c r="BL24" s="69">
        <f>'RD T1'!E197</f>
        <v>0.79115481387149189</v>
      </c>
      <c r="BM24" s="69">
        <f t="shared" si="42"/>
        <v>0.94001532887814077</v>
      </c>
      <c r="BO24" t="str">
        <f t="shared" si="43"/>
        <v>54 Textiles, printing and other skilled trades</v>
      </c>
      <c r="BP24" s="69">
        <v>2.3725730006114811</v>
      </c>
      <c r="BQ24" s="69">
        <v>1.9643784756397236</v>
      </c>
      <c r="BR24" s="69">
        <v>1.9761114239248156</v>
      </c>
      <c r="BS24" s="69">
        <v>1.7419833175253634</v>
      </c>
      <c r="BT24" s="69">
        <v>1.4697577064645437</v>
      </c>
      <c r="BU24" s="69"/>
      <c r="BV24" s="69">
        <f t="shared" si="44"/>
        <v>-0.50635371746027191</v>
      </c>
      <c r="BW24" s="69">
        <f>'RD T1'!E226</f>
        <v>0.6801777250882125</v>
      </c>
      <c r="BX24" s="69">
        <f t="shared" si="45"/>
        <v>0.17382400762794059</v>
      </c>
      <c r="BZ24" t="str">
        <f t="shared" si="46"/>
        <v>54 Textiles, printing and other skilled trades</v>
      </c>
      <c r="CA24" s="69">
        <v>1.6310794059198772</v>
      </c>
      <c r="CB24" s="69">
        <v>1.7792499229541197</v>
      </c>
      <c r="CC24" s="69">
        <v>1.6577548581070245</v>
      </c>
      <c r="CD24" s="69">
        <v>1.5811715733203262</v>
      </c>
      <c r="CE24" s="69">
        <v>1.1587592529053576</v>
      </c>
      <c r="CF24" s="69"/>
      <c r="CG24" s="69">
        <f t="shared" si="47"/>
        <v>-0.49899560520166686</v>
      </c>
      <c r="CH24" s="69">
        <f>'RD T1'!E255</f>
        <v>0.51000213190584565</v>
      </c>
      <c r="CI24" s="69">
        <f t="shared" si="48"/>
        <v>1.1006526704178787E-2</v>
      </c>
      <c r="CK24" t="str">
        <f t="shared" si="49"/>
        <v>54 Textiles, printing and other skilled trades</v>
      </c>
      <c r="CL24" s="69">
        <v>0.4987266655221006</v>
      </c>
      <c r="CM24" s="69">
        <v>0.4401872957059314</v>
      </c>
      <c r="CN24" s="69">
        <v>0.54331354881728589</v>
      </c>
      <c r="CO24" s="69">
        <v>0.30237481343944173</v>
      </c>
      <c r="CP24" s="69">
        <v>0.16648546924582897</v>
      </c>
      <c r="CQ24" s="69"/>
      <c r="CR24" s="69">
        <f t="shared" si="50"/>
        <v>-0.37682807957145692</v>
      </c>
      <c r="CS24" s="69">
        <f>'RD T1'!E284</f>
        <v>9.3204497700170669E-2</v>
      </c>
      <c r="CT24" s="69">
        <f t="shared" si="51"/>
        <v>-0.28362358187128622</v>
      </c>
    </row>
    <row r="25" spans="1:98" x14ac:dyDescent="0.2">
      <c r="A25" s="10" t="str">
        <f>name!D21</f>
        <v>61 Caring personal service occupations</v>
      </c>
      <c r="B25" s="69">
        <v>1.7159917801393455E-2</v>
      </c>
      <c r="C25" s="69">
        <v>2.0817482127243443E-2</v>
      </c>
      <c r="D25" s="69">
        <v>1.9780374104290694E-2</v>
      </c>
      <c r="E25" s="69">
        <v>2.8670812244815332E-2</v>
      </c>
      <c r="F25" s="69">
        <v>4.8975412732568717E-2</v>
      </c>
      <c r="G25" s="11"/>
      <c r="H25" s="69">
        <f t="shared" si="26"/>
        <v>2.9195038628278023E-2</v>
      </c>
      <c r="I25" s="69">
        <f>'RD T1'!E53</f>
        <v>1.9404880851707537E-2</v>
      </c>
      <c r="J25" s="69">
        <f t="shared" si="27"/>
        <v>4.8599919479985557E-2</v>
      </c>
      <c r="L25" t="str">
        <f t="shared" si="28"/>
        <v>61 Caring personal service occupations</v>
      </c>
      <c r="M25" s="69">
        <v>0.93818341740427735</v>
      </c>
      <c r="N25" s="69">
        <v>1.1648153377002821</v>
      </c>
      <c r="O25" s="69">
        <v>1.1844270704488837</v>
      </c>
      <c r="P25" s="69">
        <v>1.6847461881618226</v>
      </c>
      <c r="Q25" s="69">
        <v>2.8313820024249567</v>
      </c>
      <c r="R25" s="11"/>
      <c r="S25" s="69">
        <f t="shared" si="29"/>
        <v>1.646954931976073</v>
      </c>
      <c r="T25" s="69">
        <f>'RD T1'!E82</f>
        <v>1.2119577864745517</v>
      </c>
      <c r="U25" s="69">
        <f t="shared" si="30"/>
        <v>2.8589127184506244</v>
      </c>
      <c r="W25" t="str">
        <f t="shared" si="31"/>
        <v>61 Caring personal service occupations</v>
      </c>
      <c r="X25" s="69">
        <v>3.3320004914380594</v>
      </c>
      <c r="Y25" s="69">
        <v>3.3402887877416716</v>
      </c>
      <c r="Z25" s="69">
        <v>3.6007184451676046</v>
      </c>
      <c r="AA25" s="69">
        <v>4.369292419180776</v>
      </c>
      <c r="AB25" s="69">
        <v>5.3206838406298758</v>
      </c>
      <c r="AC25" s="69"/>
      <c r="AD25" s="69">
        <f t="shared" si="32"/>
        <v>1.7199653954622711</v>
      </c>
      <c r="AE25" s="69">
        <f>'RD T1'!E111</f>
        <v>3.141888294163226</v>
      </c>
      <c r="AF25" s="69">
        <f t="shared" si="33"/>
        <v>4.8618536896254971</v>
      </c>
      <c r="AH25" t="str">
        <f t="shared" si="34"/>
        <v>61 Caring personal service occupations</v>
      </c>
      <c r="AI25" s="69">
        <v>3.1284260465945519</v>
      </c>
      <c r="AJ25" s="69">
        <v>2.7372843090761871</v>
      </c>
      <c r="AK25" s="69">
        <v>2.9387846335689112</v>
      </c>
      <c r="AL25" s="69">
        <v>3.2023686530483202</v>
      </c>
      <c r="AM25" s="69">
        <v>3.3851341603994314</v>
      </c>
      <c r="AN25" s="69"/>
      <c r="AO25" s="69">
        <f t="shared" si="35"/>
        <v>0.4463495268305202</v>
      </c>
      <c r="AP25" s="69">
        <f>'RD T1'!E140</f>
        <v>1.982841782076179</v>
      </c>
      <c r="AQ25" s="69">
        <f t="shared" si="36"/>
        <v>2.4291913089066992</v>
      </c>
      <c r="AS25" t="str">
        <f t="shared" si="37"/>
        <v>61 Caring personal service occupations</v>
      </c>
      <c r="AT25" s="69">
        <v>1.7054123704264332</v>
      </c>
      <c r="AU25" s="69">
        <v>1.6439948388381291</v>
      </c>
      <c r="AV25" s="69">
        <v>1.832434173266225</v>
      </c>
      <c r="AW25" s="69">
        <v>2.0663355624569526</v>
      </c>
      <c r="AX25" s="69">
        <v>2.331132274703716</v>
      </c>
      <c r="AY25" s="69"/>
      <c r="AZ25" s="69">
        <f t="shared" si="38"/>
        <v>0.49869810143749094</v>
      </c>
      <c r="BA25" s="69">
        <f>'RD T1'!E169</f>
        <v>1.3527442995503216</v>
      </c>
      <c r="BB25" s="69">
        <f t="shared" si="39"/>
        <v>1.8514424009878125</v>
      </c>
      <c r="BD25" t="str">
        <f t="shared" si="40"/>
        <v>61 Caring personal service occupations</v>
      </c>
      <c r="BE25" s="69">
        <v>10.321528290126407</v>
      </c>
      <c r="BF25" s="69">
        <v>12.331557835252159</v>
      </c>
      <c r="BG25" s="69">
        <v>11.576626799344767</v>
      </c>
      <c r="BH25" s="69">
        <v>13.307159147997965</v>
      </c>
      <c r="BI25" s="69">
        <v>15.826990538675318</v>
      </c>
      <c r="BJ25" s="69"/>
      <c r="BK25" s="69">
        <f t="shared" si="41"/>
        <v>4.2503637393305507</v>
      </c>
      <c r="BL25" s="69">
        <f>'RD T1'!E198</f>
        <v>7.5240627359830965</v>
      </c>
      <c r="BM25" s="69">
        <f t="shared" si="42"/>
        <v>11.774426475313646</v>
      </c>
      <c r="BO25" t="str">
        <f t="shared" si="43"/>
        <v>61 Caring personal service occupations</v>
      </c>
      <c r="BP25" s="69">
        <v>8.7634635191353798</v>
      </c>
      <c r="BQ25" s="69">
        <v>8.6409788735868709</v>
      </c>
      <c r="BR25" s="69">
        <v>7.2529302948947905</v>
      </c>
      <c r="BS25" s="69">
        <v>6.9498177232539406</v>
      </c>
      <c r="BT25" s="69">
        <v>5.2160619127113881</v>
      </c>
      <c r="BU25" s="69"/>
      <c r="BV25" s="69">
        <f t="shared" si="44"/>
        <v>-2.0368683821834024</v>
      </c>
      <c r="BW25" s="69">
        <f>'RD T1'!E227</f>
        <v>3.2685874374313686</v>
      </c>
      <c r="BX25" s="69">
        <f t="shared" si="45"/>
        <v>1.2317190552479662</v>
      </c>
      <c r="BZ25" t="str">
        <f t="shared" si="46"/>
        <v>61 Caring personal service occupations</v>
      </c>
      <c r="CA25" s="69">
        <v>2.0044622229418181</v>
      </c>
      <c r="CB25" s="69">
        <v>1.3299316287562017</v>
      </c>
      <c r="CC25" s="69">
        <v>1.1882870999240138</v>
      </c>
      <c r="CD25" s="69">
        <v>0.86551743347152155</v>
      </c>
      <c r="CE25" s="69">
        <v>0.85398332318031211</v>
      </c>
      <c r="CF25" s="69"/>
      <c r="CG25" s="69">
        <f t="shared" si="47"/>
        <v>-0.33430377674370171</v>
      </c>
      <c r="CH25" s="69">
        <f>'RD T1'!E256</f>
        <v>0.2677238436223483</v>
      </c>
      <c r="CI25" s="69">
        <f t="shared" si="48"/>
        <v>-6.6579933121353407E-2</v>
      </c>
      <c r="CK25" t="str">
        <f t="shared" si="49"/>
        <v>61 Caring personal service occupations</v>
      </c>
      <c r="CL25" s="69">
        <v>0.22527053036239592</v>
      </c>
      <c r="CM25" s="69">
        <v>0.1811051848700439</v>
      </c>
      <c r="CN25" s="69">
        <v>0.22069722080221243</v>
      </c>
      <c r="CO25" s="69">
        <v>0.23190101408635702</v>
      </c>
      <c r="CP25" s="69">
        <v>0.26570784774834416</v>
      </c>
      <c r="CQ25" s="69"/>
      <c r="CR25" s="69">
        <f t="shared" si="50"/>
        <v>4.5010626946131727E-2</v>
      </c>
      <c r="CS25" s="69">
        <f>'RD T1'!E285</f>
        <v>8.2440176288993777E-2</v>
      </c>
      <c r="CT25" s="69">
        <f t="shared" si="51"/>
        <v>0.1274508032351255</v>
      </c>
    </row>
    <row r="26" spans="1:98" x14ac:dyDescent="0.2">
      <c r="A26" s="10" t="str">
        <f>name!D22</f>
        <v>62 Leisure, travel and related personal service occupations</v>
      </c>
      <c r="B26" s="69">
        <v>9.5156474180123265E-3</v>
      </c>
      <c r="C26" s="69">
        <v>1.9929971738116888E-2</v>
      </c>
      <c r="D26" s="69">
        <v>2.0318762374979055E-2</v>
      </c>
      <c r="E26" s="69">
        <v>2.959524705097873E-2</v>
      </c>
      <c r="F26" s="69">
        <v>4.7973384044204398E-2</v>
      </c>
      <c r="G26" s="11"/>
      <c r="H26" s="69">
        <f t="shared" si="26"/>
        <v>2.7654621669225343E-2</v>
      </c>
      <c r="I26" s="69">
        <f>'RD T1'!E54</f>
        <v>2.0445574624700369E-2</v>
      </c>
      <c r="J26" s="69">
        <f t="shared" si="27"/>
        <v>4.8100196293925715E-2</v>
      </c>
      <c r="L26" t="str">
        <f t="shared" si="28"/>
        <v>62 Leisure, travel and related personal service occupations</v>
      </c>
      <c r="M26" s="69">
        <v>0.18922315212013066</v>
      </c>
      <c r="N26" s="69">
        <v>0.24090287273731931</v>
      </c>
      <c r="O26" s="69">
        <v>0.2152077293377358</v>
      </c>
      <c r="P26" s="69">
        <v>0.31358495248629981</v>
      </c>
      <c r="Q26" s="69">
        <v>0.54875465403342349</v>
      </c>
      <c r="R26" s="11"/>
      <c r="S26" s="69">
        <f t="shared" si="29"/>
        <v>0.3335469246956877</v>
      </c>
      <c r="T26" s="69">
        <f>'RD T1'!E83</f>
        <v>0.21393762981623954</v>
      </c>
      <c r="U26" s="69">
        <f t="shared" si="30"/>
        <v>0.54748455451192723</v>
      </c>
      <c r="W26" t="str">
        <f t="shared" si="31"/>
        <v>62 Leisure, travel and related personal service occupations</v>
      </c>
      <c r="X26" s="69">
        <v>0.73048793041967863</v>
      </c>
      <c r="Y26" s="69">
        <v>0.86640004921160307</v>
      </c>
      <c r="Z26" s="69">
        <v>0.83469055817399918</v>
      </c>
      <c r="AA26" s="69">
        <v>1.1221127318604935</v>
      </c>
      <c r="AB26" s="69">
        <v>1.5431403238552377</v>
      </c>
      <c r="AC26" s="69"/>
      <c r="AD26" s="69">
        <f t="shared" si="32"/>
        <v>0.70844976568123852</v>
      </c>
      <c r="AE26" s="69">
        <f>'RD T1'!E112</f>
        <v>0.798002804066962</v>
      </c>
      <c r="AF26" s="69">
        <f t="shared" si="33"/>
        <v>1.5064525697482005</v>
      </c>
      <c r="AH26" t="str">
        <f t="shared" si="34"/>
        <v>62 Leisure, travel and related personal service occupations</v>
      </c>
      <c r="AI26" s="69">
        <v>0.49113324969157418</v>
      </c>
      <c r="AJ26" s="69">
        <v>0.55793308802449004</v>
      </c>
      <c r="AK26" s="69">
        <v>0.55110380774320633</v>
      </c>
      <c r="AL26" s="69">
        <v>0.69213695027785638</v>
      </c>
      <c r="AM26" s="69">
        <v>0.95207203718010547</v>
      </c>
      <c r="AN26" s="69"/>
      <c r="AO26" s="69">
        <f t="shared" si="35"/>
        <v>0.40096822943689914</v>
      </c>
      <c r="AP26" s="69">
        <f>'RD T1'!E141</f>
        <v>0.50406736879217218</v>
      </c>
      <c r="AQ26" s="69">
        <f t="shared" si="36"/>
        <v>0.90503559822907131</v>
      </c>
      <c r="AS26" t="str">
        <f t="shared" si="37"/>
        <v>62 Leisure, travel and related personal service occupations</v>
      </c>
      <c r="AT26" s="69">
        <v>0.51463299756870329</v>
      </c>
      <c r="AU26" s="69">
        <v>0.64854240432332921</v>
      </c>
      <c r="AV26" s="69">
        <v>0.63793019407013962</v>
      </c>
      <c r="AW26" s="69">
        <v>0.82280764045008759</v>
      </c>
      <c r="AX26" s="69">
        <v>1.1663886716438652</v>
      </c>
      <c r="AY26" s="69"/>
      <c r="AZ26" s="69">
        <f t="shared" si="38"/>
        <v>0.52845847757372555</v>
      </c>
      <c r="BA26" s="69">
        <f>'RD T1'!E170</f>
        <v>0.60405546436867097</v>
      </c>
      <c r="BB26" s="69">
        <f t="shared" si="39"/>
        <v>1.1325139419423964</v>
      </c>
      <c r="BD26" t="str">
        <f t="shared" si="40"/>
        <v>62 Leisure, travel and related personal service occupations</v>
      </c>
      <c r="BE26" s="69">
        <v>2.1640805140874217</v>
      </c>
      <c r="BF26" s="69">
        <v>2.4617751598058257</v>
      </c>
      <c r="BG26" s="69">
        <v>2.019819319810507</v>
      </c>
      <c r="BH26" s="69">
        <v>2.1015599495757269</v>
      </c>
      <c r="BI26" s="69">
        <v>2.1009887274868175</v>
      </c>
      <c r="BJ26" s="69"/>
      <c r="BK26" s="69">
        <f t="shared" si="41"/>
        <v>8.1169407676310534E-2</v>
      </c>
      <c r="BL26" s="69">
        <f>'RD T1'!E199</f>
        <v>0.91267676885849958</v>
      </c>
      <c r="BM26" s="69">
        <f t="shared" si="42"/>
        <v>0.99384617653481011</v>
      </c>
      <c r="BO26" t="str">
        <f t="shared" si="43"/>
        <v>62 Leisure, travel and related personal service occupations</v>
      </c>
      <c r="BP26" s="69">
        <v>2.4223517739665694</v>
      </c>
      <c r="BQ26" s="69">
        <v>2.5311480495266516</v>
      </c>
      <c r="BR26" s="69">
        <v>2.0825346765621533</v>
      </c>
      <c r="BS26" s="69">
        <v>1.9443178827416281</v>
      </c>
      <c r="BT26" s="69">
        <v>1.5434994983407853</v>
      </c>
      <c r="BU26" s="69"/>
      <c r="BV26" s="69">
        <f t="shared" si="44"/>
        <v>-0.53903517822136804</v>
      </c>
      <c r="BW26" s="69">
        <f>'RD T1'!E228</f>
        <v>0.90704501010503591</v>
      </c>
      <c r="BX26" s="69">
        <f t="shared" si="45"/>
        <v>0.36800983188366787</v>
      </c>
      <c r="BZ26" t="str">
        <f t="shared" si="46"/>
        <v>62 Leisure, travel and related personal service occupations</v>
      </c>
      <c r="CA26" s="69">
        <v>1.2678118293809388</v>
      </c>
      <c r="CB26" s="69">
        <v>1.7281587065599111</v>
      </c>
      <c r="CC26" s="69">
        <v>1.5712953196534429</v>
      </c>
      <c r="CD26" s="69">
        <v>1.6859018545462567</v>
      </c>
      <c r="CE26" s="69">
        <v>1.6901797659117506</v>
      </c>
      <c r="CF26" s="69"/>
      <c r="CG26" s="69">
        <f t="shared" si="47"/>
        <v>0.11888444625830763</v>
      </c>
      <c r="CH26" s="69">
        <f>'RD T1'!E257</f>
        <v>0.66170877605636691</v>
      </c>
      <c r="CI26" s="69">
        <f t="shared" si="48"/>
        <v>0.78059322231467454</v>
      </c>
      <c r="CK26" t="str">
        <f t="shared" si="49"/>
        <v>62 Leisure, travel and related personal service occupations</v>
      </c>
      <c r="CL26" s="69">
        <v>0.36814999443581264</v>
      </c>
      <c r="CM26" s="69">
        <v>0.31765216622421427</v>
      </c>
      <c r="CN26" s="69">
        <v>0.35427358705825712</v>
      </c>
      <c r="CO26" s="69">
        <v>0.25798925141147128</v>
      </c>
      <c r="CP26" s="69">
        <v>0.18717423211854051</v>
      </c>
      <c r="CQ26" s="69"/>
      <c r="CR26" s="69">
        <f t="shared" si="50"/>
        <v>-0.16709935493971662</v>
      </c>
      <c r="CS26" s="69">
        <f>'RD T1'!E286</f>
        <v>8.6246205391693864E-2</v>
      </c>
      <c r="CT26" s="69">
        <f t="shared" si="51"/>
        <v>-8.0853149548022751E-2</v>
      </c>
    </row>
    <row r="27" spans="1:98" x14ac:dyDescent="0.2">
      <c r="A27" s="10" t="str">
        <f>name!D23</f>
        <v>63 Community and civil enforcement occupations</v>
      </c>
      <c r="B27" s="69">
        <v>6.014751421040904E-4</v>
      </c>
      <c r="C27" s="69">
        <v>5.8448432119809668E-4</v>
      </c>
      <c r="D27" s="69">
        <v>6.7845597571789071E-4</v>
      </c>
      <c r="E27" s="69">
        <v>8.7315665778879353E-4</v>
      </c>
      <c r="F27" s="69">
        <v>1.4654556745718125E-3</v>
      </c>
      <c r="G27" s="11"/>
      <c r="H27" s="69">
        <f t="shared" si="26"/>
        <v>7.8699969885392181E-4</v>
      </c>
      <c r="I27" s="69">
        <f>'RD T1'!E55</f>
        <v>5.2529981141705303E-4</v>
      </c>
      <c r="J27" s="69">
        <f t="shared" si="27"/>
        <v>1.3122995102709748E-3</v>
      </c>
      <c r="L27" t="str">
        <f t="shared" si="28"/>
        <v>63 Community and civil enforcement occupations</v>
      </c>
      <c r="M27" s="69">
        <v>1.0661636153193049E-2</v>
      </c>
      <c r="N27" s="69">
        <v>1.0398286756311423E-2</v>
      </c>
      <c r="O27" s="69">
        <v>1.398164466279847E-2</v>
      </c>
      <c r="P27" s="69">
        <v>1.4497112190884604E-2</v>
      </c>
      <c r="Q27" s="69">
        <v>2.3912377353760499E-2</v>
      </c>
      <c r="R27" s="11"/>
      <c r="S27" s="69">
        <f t="shared" si="29"/>
        <v>9.9307326909620283E-3</v>
      </c>
      <c r="T27" s="69">
        <f>'RD T1'!E84</f>
        <v>8.780093956043615E-3</v>
      </c>
      <c r="U27" s="69">
        <f t="shared" si="30"/>
        <v>1.8710826647005643E-2</v>
      </c>
      <c r="W27" t="str">
        <f t="shared" si="31"/>
        <v>63 Community and civil enforcement occupations</v>
      </c>
      <c r="X27" s="69">
        <v>4.9341307659786025E-2</v>
      </c>
      <c r="Y27" s="69">
        <v>4.6891893583250452E-2</v>
      </c>
      <c r="Z27" s="69">
        <v>5.3515850330076553E-2</v>
      </c>
      <c r="AA27" s="69">
        <v>5.7892215643478545E-2</v>
      </c>
      <c r="AB27" s="69">
        <v>6.640151560921724E-2</v>
      </c>
      <c r="AC27" s="69"/>
      <c r="AD27" s="69">
        <f t="shared" si="32"/>
        <v>1.2885665279140687E-2</v>
      </c>
      <c r="AE27" s="69">
        <f>'RD T1'!E113</f>
        <v>3.9462268575082358E-2</v>
      </c>
      <c r="AF27" s="69">
        <f t="shared" si="33"/>
        <v>5.2347933854223046E-2</v>
      </c>
      <c r="AH27" t="str">
        <f t="shared" si="34"/>
        <v>63 Community and civil enforcement occupations</v>
      </c>
      <c r="AI27" s="69">
        <v>1.4716261345829231E-2</v>
      </c>
      <c r="AJ27" s="69">
        <v>1.2796290332701887E-2</v>
      </c>
      <c r="AK27" s="69">
        <v>1.7153789591585561E-2</v>
      </c>
      <c r="AL27" s="69">
        <v>1.5298338343320957E-2</v>
      </c>
      <c r="AM27" s="69">
        <v>1.7577165129481001E-2</v>
      </c>
      <c r="AN27" s="69"/>
      <c r="AO27" s="69">
        <f t="shared" si="35"/>
        <v>4.2337553789544013E-4</v>
      </c>
      <c r="AP27" s="69">
        <f>'RD T1'!E142</f>
        <v>9.8311938741845236E-3</v>
      </c>
      <c r="AQ27" s="69">
        <f t="shared" si="36"/>
        <v>1.0254569412079964E-2</v>
      </c>
      <c r="AS27" t="str">
        <f t="shared" si="37"/>
        <v>63 Community and civil enforcement occupations</v>
      </c>
      <c r="AT27" s="69">
        <v>1.4934113438365123E-2</v>
      </c>
      <c r="AU27" s="69">
        <v>1.1960239003054719E-2</v>
      </c>
      <c r="AV27" s="69">
        <v>1.5969712362871459E-2</v>
      </c>
      <c r="AW27" s="69">
        <v>1.2656818424230921E-2</v>
      </c>
      <c r="AX27" s="69">
        <v>1.2721817553570257E-2</v>
      </c>
      <c r="AY27" s="69"/>
      <c r="AZ27" s="69">
        <f t="shared" si="38"/>
        <v>-3.2478948093012019E-3</v>
      </c>
      <c r="BA27" s="69">
        <f>'RD T1'!E171</f>
        <v>7.8315900510998234E-3</v>
      </c>
      <c r="BB27" s="69">
        <f t="shared" si="39"/>
        <v>4.5836952417986215E-3</v>
      </c>
      <c r="BD27" t="str">
        <f t="shared" si="40"/>
        <v>63 Community and civil enforcement occupations</v>
      </c>
      <c r="BE27" s="69">
        <v>6.7978636818422783E-2</v>
      </c>
      <c r="BF27" s="69">
        <v>4.523208854858856E-2</v>
      </c>
      <c r="BG27" s="69">
        <v>6.5001112816354567E-2</v>
      </c>
      <c r="BH27" s="69">
        <v>3.9913390474627559E-2</v>
      </c>
      <c r="BI27" s="69">
        <v>3.9298209213525975E-2</v>
      </c>
      <c r="BJ27" s="69"/>
      <c r="BK27" s="69">
        <f t="shared" si="41"/>
        <v>-2.5702903602828592E-2</v>
      </c>
      <c r="BL27" s="69">
        <f>'RD T1'!E200</f>
        <v>1.4538545083242796E-2</v>
      </c>
      <c r="BM27" s="69">
        <f t="shared" si="42"/>
        <v>-1.1164358519585795E-2</v>
      </c>
      <c r="BO27" t="str">
        <f t="shared" si="43"/>
        <v>63 Community and civil enforcement occupations</v>
      </c>
      <c r="BP27" s="69">
        <v>8.8649502342226849E-2</v>
      </c>
      <c r="BQ27" s="69">
        <v>6.6417867291490046E-2</v>
      </c>
      <c r="BR27" s="69">
        <v>9.1361809642350467E-2</v>
      </c>
      <c r="BS27" s="69">
        <v>5.9282123644345958E-2</v>
      </c>
      <c r="BT27" s="69">
        <v>4.9863819107002286E-2</v>
      </c>
      <c r="BU27" s="69"/>
      <c r="BV27" s="69">
        <f t="shared" si="44"/>
        <v>-4.1497990535348181E-2</v>
      </c>
      <c r="BW27" s="69">
        <f>'RD T1'!E229</f>
        <v>2.5992073631141057E-2</v>
      </c>
      <c r="BX27" s="69">
        <f t="shared" si="45"/>
        <v>-1.5505916904207124E-2</v>
      </c>
      <c r="BZ27" t="str">
        <f t="shared" si="46"/>
        <v>63 Community and civil enforcement occupations</v>
      </c>
      <c r="CA27" s="69">
        <v>6.5610283669059202E-2</v>
      </c>
      <c r="CB27" s="69">
        <v>6.6510298425912148E-2</v>
      </c>
      <c r="CC27" s="69">
        <v>8.0385882600082614E-2</v>
      </c>
      <c r="CD27" s="69">
        <v>6.3834280120675088E-2</v>
      </c>
      <c r="CE27" s="69">
        <v>6.405475433628853E-2</v>
      </c>
      <c r="CF27" s="69"/>
      <c r="CG27" s="69">
        <f t="shared" si="47"/>
        <v>-1.6331128263794084E-2</v>
      </c>
      <c r="CH27" s="69">
        <f>'RD T1'!E258</f>
        <v>2.317679756759947E-2</v>
      </c>
      <c r="CI27" s="69">
        <f t="shared" si="48"/>
        <v>6.8456693038053858E-3</v>
      </c>
      <c r="CK27" t="str">
        <f t="shared" si="49"/>
        <v>63 Community and civil enforcement occupations</v>
      </c>
      <c r="CL27" s="69">
        <v>1.4505198046556617E-2</v>
      </c>
      <c r="CM27" s="69">
        <v>1.0320936546691131E-2</v>
      </c>
      <c r="CN27" s="69">
        <v>2.2684316290080529E-2</v>
      </c>
      <c r="CO27" s="69">
        <v>9.6387929571564498E-3</v>
      </c>
      <c r="CP27" s="69">
        <v>7.8235337944621078E-3</v>
      </c>
      <c r="CQ27" s="69"/>
      <c r="CR27" s="69">
        <f t="shared" si="50"/>
        <v>-1.4860782495618421E-2</v>
      </c>
      <c r="CS27" s="69">
        <f>'RD T1'!E287</f>
        <v>2.8646516687663272E-3</v>
      </c>
      <c r="CT27" s="69">
        <f t="shared" si="51"/>
        <v>-1.1996130826852094E-2</v>
      </c>
    </row>
    <row r="28" spans="1:98" x14ac:dyDescent="0.2">
      <c r="A28" s="10" t="str">
        <f>name!D24</f>
        <v>71 Sales occupations</v>
      </c>
      <c r="B28" s="69">
        <v>5.8723254303799807E-2</v>
      </c>
      <c r="C28" s="69">
        <v>7.0496576338402922E-2</v>
      </c>
      <c r="D28" s="69">
        <v>5.9903536411311666E-2</v>
      </c>
      <c r="E28" s="69">
        <v>7.9609981102685315E-2</v>
      </c>
      <c r="F28" s="69">
        <v>0.11536568810563211</v>
      </c>
      <c r="G28" s="11"/>
      <c r="H28" s="69">
        <f t="shared" si="26"/>
        <v>5.5462151694320443E-2</v>
      </c>
      <c r="I28" s="69">
        <f>'RD T1'!E56</f>
        <v>3.9452048882580137E-2</v>
      </c>
      <c r="J28" s="69">
        <f t="shared" si="27"/>
        <v>9.4914200576900587E-2</v>
      </c>
      <c r="L28" t="str">
        <f t="shared" si="28"/>
        <v>71 Sales occupations</v>
      </c>
      <c r="M28" s="69">
        <v>0.80635143229323947</v>
      </c>
      <c r="N28" s="69">
        <v>0.93221506728633508</v>
      </c>
      <c r="O28" s="69">
        <v>0.92295523204614005</v>
      </c>
      <c r="P28" s="69">
        <v>1.2458141848201121</v>
      </c>
      <c r="Q28" s="69">
        <v>2.1276182540699313</v>
      </c>
      <c r="R28" s="11"/>
      <c r="S28" s="69">
        <f t="shared" si="29"/>
        <v>1.2046630220237913</v>
      </c>
      <c r="T28" s="69">
        <f>'RD T1'!E85</f>
        <v>0.71292403269579452</v>
      </c>
      <c r="U28" s="69">
        <f t="shared" si="30"/>
        <v>1.9175870547195859</v>
      </c>
      <c r="W28" t="str">
        <f t="shared" si="31"/>
        <v>71 Sales occupations</v>
      </c>
      <c r="X28" s="69">
        <v>3.2976269978554202</v>
      </c>
      <c r="Y28" s="69">
        <v>3.1585569493887533</v>
      </c>
      <c r="Z28" s="69">
        <v>3.4353118411728891</v>
      </c>
      <c r="AA28" s="69">
        <v>3.883419033107804</v>
      </c>
      <c r="AB28" s="69">
        <v>4.8481145775684782</v>
      </c>
      <c r="AC28" s="69"/>
      <c r="AD28" s="69">
        <f t="shared" si="32"/>
        <v>1.4128027363955891</v>
      </c>
      <c r="AE28" s="69">
        <f>'RD T1'!E114</f>
        <v>2.4125060803753469</v>
      </c>
      <c r="AF28" s="69">
        <f t="shared" si="33"/>
        <v>3.8253088167709359</v>
      </c>
      <c r="AH28" t="str">
        <f t="shared" si="34"/>
        <v>71 Sales occupations</v>
      </c>
      <c r="AI28" s="69">
        <v>1.1520912162399168</v>
      </c>
      <c r="AJ28" s="69">
        <v>1.0708971524894249</v>
      </c>
      <c r="AK28" s="69">
        <v>1.2037601517209675</v>
      </c>
      <c r="AL28" s="69">
        <v>1.3017981634510016</v>
      </c>
      <c r="AM28" s="69">
        <v>1.6289000709216213</v>
      </c>
      <c r="AN28" s="69"/>
      <c r="AO28" s="69">
        <f t="shared" si="35"/>
        <v>0.42513991920065375</v>
      </c>
      <c r="AP28" s="69">
        <f>'RD T1'!E143</f>
        <v>0.83454726879036356</v>
      </c>
      <c r="AQ28" s="69">
        <f t="shared" si="36"/>
        <v>1.2596871879910174</v>
      </c>
      <c r="AS28" t="str">
        <f t="shared" si="37"/>
        <v>71 Sales occupations</v>
      </c>
      <c r="AT28" s="69">
        <v>0.97292803624532986</v>
      </c>
      <c r="AU28" s="69">
        <v>0.86522919647898622</v>
      </c>
      <c r="AV28" s="69">
        <v>0.92882863356248468</v>
      </c>
      <c r="AW28" s="69">
        <v>0.97481495132280593</v>
      </c>
      <c r="AX28" s="69">
        <v>1.1339469184478368</v>
      </c>
      <c r="AY28" s="69"/>
      <c r="AZ28" s="69">
        <f t="shared" si="38"/>
        <v>0.20511828488535211</v>
      </c>
      <c r="BA28" s="69">
        <f>'RD T1'!E172</f>
        <v>0.52633912457699217</v>
      </c>
      <c r="BB28" s="69">
        <f t="shared" si="39"/>
        <v>0.73145740946234428</v>
      </c>
      <c r="BD28" t="str">
        <f t="shared" si="40"/>
        <v>71 Sales occupations</v>
      </c>
      <c r="BE28" s="69">
        <v>7.8054924203796823</v>
      </c>
      <c r="BF28" s="69">
        <v>7.7286549353013001</v>
      </c>
      <c r="BG28" s="69">
        <v>7.7150853625953664</v>
      </c>
      <c r="BH28" s="69">
        <v>7.6194008729315446</v>
      </c>
      <c r="BI28" s="69">
        <v>8.1981514626929997</v>
      </c>
      <c r="BJ28" s="69"/>
      <c r="BK28" s="69">
        <f t="shared" si="41"/>
        <v>0.48306610009763329</v>
      </c>
      <c r="BL28" s="69">
        <f>'RD T1'!E201</f>
        <v>3.404814444774833</v>
      </c>
      <c r="BM28" s="69">
        <f t="shared" si="42"/>
        <v>3.8878805448724663</v>
      </c>
      <c r="BO28" t="str">
        <f t="shared" si="43"/>
        <v>71 Sales occupations</v>
      </c>
      <c r="BP28" s="69">
        <v>8.4382092173294687</v>
      </c>
      <c r="BQ28" s="69">
        <v>7.3219675689307406</v>
      </c>
      <c r="BR28" s="69">
        <v>6.9044736378808214</v>
      </c>
      <c r="BS28" s="69">
        <v>5.8807963280966353</v>
      </c>
      <c r="BT28" s="69">
        <v>4.4654173529102517</v>
      </c>
      <c r="BU28" s="69"/>
      <c r="BV28" s="69">
        <f t="shared" si="44"/>
        <v>-2.4390562849705697</v>
      </c>
      <c r="BW28" s="69">
        <f>'RD T1'!E230</f>
        <v>2.6550687858482149</v>
      </c>
      <c r="BX28" s="69">
        <f t="shared" si="45"/>
        <v>0.21601250087764523</v>
      </c>
      <c r="BZ28" t="str">
        <f t="shared" si="46"/>
        <v>71 Sales occupations</v>
      </c>
      <c r="CA28" s="69">
        <v>4.6987842490468967</v>
      </c>
      <c r="CB28" s="69">
        <v>5.2298900941890407</v>
      </c>
      <c r="CC28" s="69">
        <v>5.0712688278933271</v>
      </c>
      <c r="CD28" s="69">
        <v>4.1667380819941648</v>
      </c>
      <c r="CE28" s="69">
        <v>1.4842219017364606</v>
      </c>
      <c r="CF28" s="69"/>
      <c r="CG28" s="69">
        <f t="shared" si="47"/>
        <v>-3.5870469261568667</v>
      </c>
      <c r="CH28" s="69">
        <f>'RD T1'!E259</f>
        <v>1.1369669101788877</v>
      </c>
      <c r="CI28" s="69">
        <f t="shared" si="48"/>
        <v>-2.4500800159779788</v>
      </c>
      <c r="CK28" t="str">
        <f t="shared" si="49"/>
        <v>71 Sales occupations</v>
      </c>
      <c r="CL28" s="69">
        <v>1.5647768119865315</v>
      </c>
      <c r="CM28" s="69">
        <v>1.2138533963011489</v>
      </c>
      <c r="CN28" s="69">
        <v>1.432205308016512</v>
      </c>
      <c r="CO28" s="69">
        <v>0.84315415059941612</v>
      </c>
      <c r="CP28" s="69">
        <v>0.57441828183334231</v>
      </c>
      <c r="CQ28" s="69"/>
      <c r="CR28" s="69">
        <f t="shared" si="50"/>
        <v>-0.85778702618316971</v>
      </c>
      <c r="CS28" s="69">
        <f>'RD T1'!E288</f>
        <v>0.24390906126039466</v>
      </c>
      <c r="CT28" s="69">
        <f t="shared" si="51"/>
        <v>-0.61387796492277502</v>
      </c>
    </row>
    <row r="29" spans="1:98" x14ac:dyDescent="0.2">
      <c r="A29" s="10" t="str">
        <f>name!D25</f>
        <v>72 Customer service occupations</v>
      </c>
      <c r="B29" s="69">
        <v>1.9396060904664437E-2</v>
      </c>
      <c r="C29" s="69">
        <v>2.4963287040391035E-2</v>
      </c>
      <c r="D29" s="69">
        <v>2.6601154371332172E-2</v>
      </c>
      <c r="E29" s="69">
        <v>4.7995494327752401E-2</v>
      </c>
      <c r="F29" s="69">
        <v>8.3186114926024415E-2</v>
      </c>
      <c r="G29" s="11"/>
      <c r="H29" s="69">
        <f>F29-D29</f>
        <v>5.658496055469224E-2</v>
      </c>
      <c r="I29" s="69">
        <f>'RD T1'!E57</f>
        <v>2.7038811667952335E-2</v>
      </c>
      <c r="J29" s="69">
        <f t="shared" si="27"/>
        <v>8.3623772222644582E-2</v>
      </c>
      <c r="L29" t="str">
        <f t="shared" si="28"/>
        <v>72 Customer service occupations</v>
      </c>
      <c r="M29" s="69">
        <v>0.20440358974405862</v>
      </c>
      <c r="N29" s="69">
        <v>0.27083652269151137</v>
      </c>
      <c r="O29" s="69">
        <v>0.28969332370607259</v>
      </c>
      <c r="P29" s="69">
        <v>0.50207828802263244</v>
      </c>
      <c r="Q29" s="69">
        <v>0.85563772337602217</v>
      </c>
      <c r="R29" s="11"/>
      <c r="S29" s="69">
        <f t="shared" si="29"/>
        <v>0.56594439966994958</v>
      </c>
      <c r="T29" s="69">
        <f>'RD T1'!E86</f>
        <v>0.2871228526835759</v>
      </c>
      <c r="U29" s="69">
        <f t="shared" si="30"/>
        <v>0.85306725235352543</v>
      </c>
      <c r="W29" t="str">
        <f t="shared" si="31"/>
        <v>72 Customer service occupations</v>
      </c>
      <c r="X29" s="69">
        <v>0.92826838240483145</v>
      </c>
      <c r="Y29" s="69">
        <v>1.0002177341298213</v>
      </c>
      <c r="Z29" s="69">
        <v>1.1327871024304426</v>
      </c>
      <c r="AA29" s="69">
        <v>1.6442684748525829</v>
      </c>
      <c r="AB29" s="69">
        <v>2.1954021525141205</v>
      </c>
      <c r="AC29" s="69"/>
      <c r="AD29" s="69">
        <f t="shared" si="32"/>
        <v>1.062615050083678</v>
      </c>
      <c r="AE29" s="69">
        <f>'RD T1'!E115</f>
        <v>0.95864728114997755</v>
      </c>
      <c r="AF29" s="69">
        <f t="shared" si="33"/>
        <v>2.0212623312336557</v>
      </c>
      <c r="AH29" t="str">
        <f t="shared" si="34"/>
        <v>72 Customer service occupations</v>
      </c>
      <c r="AI29" s="69">
        <v>0.2735740687539947</v>
      </c>
      <c r="AJ29" s="69">
        <v>0.29759436851921001</v>
      </c>
      <c r="AK29" s="69">
        <v>0.33588862361849925</v>
      </c>
      <c r="AL29" s="69">
        <v>0.493211783905392</v>
      </c>
      <c r="AM29" s="69">
        <v>0.63659569901640356</v>
      </c>
      <c r="AN29" s="69"/>
      <c r="AO29" s="69">
        <f t="shared" si="35"/>
        <v>0.30070707539790431</v>
      </c>
      <c r="AP29" s="69">
        <f>'RD T1'!E144</f>
        <v>0.2990265020396764</v>
      </c>
      <c r="AQ29" s="69">
        <f t="shared" si="36"/>
        <v>0.59973357743758071</v>
      </c>
      <c r="AS29" t="str">
        <f t="shared" si="37"/>
        <v>72 Customer service occupations</v>
      </c>
      <c r="AT29" s="69">
        <v>0.34636502039895678</v>
      </c>
      <c r="AU29" s="69">
        <v>0.34776904420488053</v>
      </c>
      <c r="AV29" s="69">
        <v>0.37754100340653368</v>
      </c>
      <c r="AW29" s="69">
        <v>0.52573844734254849</v>
      </c>
      <c r="AX29" s="69">
        <v>0.62330664470699515</v>
      </c>
      <c r="AY29" s="69"/>
      <c r="AZ29" s="69">
        <f t="shared" si="38"/>
        <v>0.24576564130046147</v>
      </c>
      <c r="BA29" s="69">
        <f>'RD T1'!E173</f>
        <v>0.27746010414954531</v>
      </c>
      <c r="BB29" s="69">
        <f t="shared" si="39"/>
        <v>0.52322574545000677</v>
      </c>
      <c r="BD29" t="str">
        <f t="shared" si="40"/>
        <v>72 Customer service occupations</v>
      </c>
      <c r="BE29" s="69">
        <v>1.4457216701555951</v>
      </c>
      <c r="BF29" s="69">
        <v>1.6139563812246405</v>
      </c>
      <c r="BG29" s="69">
        <v>1.6913825242059624</v>
      </c>
      <c r="BH29" s="69">
        <v>2.1207823950494999</v>
      </c>
      <c r="BI29" s="69">
        <v>2.447770878218404</v>
      </c>
      <c r="BJ29" s="69"/>
      <c r="BK29" s="69">
        <f t="shared" si="41"/>
        <v>0.75638835401244164</v>
      </c>
      <c r="BL29" s="69">
        <f>'RD T1'!E202</f>
        <v>0.93111520017168425</v>
      </c>
      <c r="BM29" s="69">
        <f t="shared" si="42"/>
        <v>1.6875035541841259</v>
      </c>
      <c r="BO29" t="str">
        <f t="shared" si="43"/>
        <v>72 Customer service occupations</v>
      </c>
      <c r="BP29" s="69">
        <v>1.5386103214726863</v>
      </c>
      <c r="BQ29" s="69">
        <v>1.6996676428369684</v>
      </c>
      <c r="BR29" s="69">
        <v>1.5971900530459091</v>
      </c>
      <c r="BS29" s="69">
        <v>1.8799057116782707</v>
      </c>
      <c r="BT29" s="69">
        <v>1.6652643602282411</v>
      </c>
      <c r="BU29" s="69"/>
      <c r="BV29" s="69">
        <f t="shared" si="44"/>
        <v>6.8074307182331983E-2</v>
      </c>
      <c r="BW29" s="69">
        <f>'RD T1'!E231</f>
        <v>0.84455715821452471</v>
      </c>
      <c r="BX29" s="69">
        <f t="shared" si="45"/>
        <v>0.91263146539685669</v>
      </c>
      <c r="BZ29" t="str">
        <f t="shared" si="46"/>
        <v>72 Customer service occupations</v>
      </c>
      <c r="CA29" s="69">
        <v>0.65318584386040068</v>
      </c>
      <c r="CB29" s="69">
        <v>0.75723779896392596</v>
      </c>
      <c r="CC29" s="69">
        <v>0.74739524836514637</v>
      </c>
      <c r="CD29" s="69">
        <v>0.76076593129876457</v>
      </c>
      <c r="CE29" s="69">
        <v>0.61204814899368742</v>
      </c>
      <c r="CF29" s="69"/>
      <c r="CG29" s="69">
        <f t="shared" si="47"/>
        <v>-0.13534709937145895</v>
      </c>
      <c r="CH29" s="69">
        <f>'RD T1'!E260</f>
        <v>0.2130562157455341</v>
      </c>
      <c r="CI29" s="69">
        <f t="shared" si="48"/>
        <v>7.7709116374075154E-2</v>
      </c>
      <c r="CK29" t="str">
        <f t="shared" si="49"/>
        <v>72 Customer service occupations</v>
      </c>
      <c r="CL29" s="69">
        <v>0.15526825501702962</v>
      </c>
      <c r="CM29" s="69">
        <v>0.176471195841884</v>
      </c>
      <c r="CN29" s="69">
        <v>0.21362633723493962</v>
      </c>
      <c r="CO29" s="69">
        <v>0.29288764007570794</v>
      </c>
      <c r="CP29" s="69">
        <v>0.31659143895186354</v>
      </c>
      <c r="CQ29" s="69"/>
      <c r="CR29" s="69">
        <f t="shared" si="50"/>
        <v>0.10296510171692391</v>
      </c>
      <c r="CS29" s="69">
        <f>'RD T1'!E289</f>
        <v>0.10070581516016483</v>
      </c>
      <c r="CT29" s="69">
        <f t="shared" si="51"/>
        <v>0.20367091687708874</v>
      </c>
    </row>
    <row r="30" spans="1:98" x14ac:dyDescent="0.2">
      <c r="A30" s="10" t="str">
        <f>name!D26</f>
        <v>81 Process, plant and machine operatives</v>
      </c>
      <c r="B30" s="69">
        <v>1.5549429397536242E-2</v>
      </c>
      <c r="C30" s="69">
        <v>2.1898550948309791E-2</v>
      </c>
      <c r="D30" s="69">
        <v>1.6728139597836044E-2</v>
      </c>
      <c r="E30" s="69">
        <v>3.2967107197784069E-2</v>
      </c>
      <c r="F30" s="69">
        <v>7.5934557205651121E-2</v>
      </c>
      <c r="G30" s="11"/>
      <c r="H30" s="69">
        <f t="shared" si="26"/>
        <v>5.9206417607815073E-2</v>
      </c>
      <c r="I30" s="69">
        <f>'RD T1'!E58</f>
        <v>2.289332105249894E-2</v>
      </c>
      <c r="J30" s="69">
        <f t="shared" si="27"/>
        <v>8.2099738660314017E-2</v>
      </c>
      <c r="L30" t="str">
        <f t="shared" si="28"/>
        <v>81 Process, plant and machine operatives</v>
      </c>
      <c r="M30" s="69">
        <v>0.11740015323374717</v>
      </c>
      <c r="N30" s="69">
        <v>0.14428229754025756</v>
      </c>
      <c r="O30" s="69">
        <v>0.12265993302989861</v>
      </c>
      <c r="P30" s="69">
        <v>0.23742006297725185</v>
      </c>
      <c r="Q30" s="69">
        <v>0.455974505133039</v>
      </c>
      <c r="R30" s="11"/>
      <c r="S30" s="69">
        <f t="shared" si="29"/>
        <v>0.33331457210314042</v>
      </c>
      <c r="T30" s="69">
        <f>'RD T1'!E87</f>
        <v>0.13493355400952048</v>
      </c>
      <c r="U30" s="69">
        <f t="shared" si="30"/>
        <v>0.46824812611266087</v>
      </c>
      <c r="W30" t="str">
        <f t="shared" si="31"/>
        <v>81 Process, plant and machine operatives</v>
      </c>
      <c r="X30" s="69">
        <v>0.37208930581743727</v>
      </c>
      <c r="Y30" s="69">
        <v>0.34384931596306517</v>
      </c>
      <c r="Z30" s="69">
        <v>0.31590159439364762</v>
      </c>
      <c r="AA30" s="69">
        <v>0.5524231900761033</v>
      </c>
      <c r="AB30" s="69">
        <v>0.94593779092464192</v>
      </c>
      <c r="AC30" s="69"/>
      <c r="AD30" s="69">
        <f t="shared" si="32"/>
        <v>0.6300361965309943</v>
      </c>
      <c r="AE30" s="69">
        <f>'RD T1'!E116</f>
        <v>0.34306653337510473</v>
      </c>
      <c r="AF30" s="69">
        <f t="shared" si="33"/>
        <v>0.97310272990609903</v>
      </c>
      <c r="AH30" t="str">
        <f t="shared" si="34"/>
        <v>81 Process, plant and machine operatives</v>
      </c>
      <c r="AI30" s="69">
        <v>0.1562115080315864</v>
      </c>
      <c r="AJ30" s="69">
        <v>0.15012442899712106</v>
      </c>
      <c r="AK30" s="69">
        <v>0.13836783488142732</v>
      </c>
      <c r="AL30" s="69">
        <v>0.23938360697022115</v>
      </c>
      <c r="AM30" s="69">
        <v>0.41116078574747161</v>
      </c>
      <c r="AN30" s="69"/>
      <c r="AO30" s="69">
        <f t="shared" si="35"/>
        <v>0.27279295086604427</v>
      </c>
      <c r="AP30" s="69">
        <f>'RD T1'!E145</f>
        <v>0.13866044653306242</v>
      </c>
      <c r="AQ30" s="69">
        <f t="shared" si="36"/>
        <v>0.41145339739910669</v>
      </c>
      <c r="AS30" t="str">
        <f t="shared" si="37"/>
        <v>81 Process, plant and machine operatives</v>
      </c>
      <c r="AT30" s="69">
        <v>0.36600388737388401</v>
      </c>
      <c r="AU30" s="69">
        <v>0.33919861554396125</v>
      </c>
      <c r="AV30" s="69">
        <v>0.30574987874107934</v>
      </c>
      <c r="AW30" s="69">
        <v>0.4817126594251982</v>
      </c>
      <c r="AX30" s="69">
        <v>0.68360564212810593</v>
      </c>
      <c r="AY30" s="69"/>
      <c r="AZ30" s="69">
        <f t="shared" si="38"/>
        <v>0.37785576338702659</v>
      </c>
      <c r="BA30" s="69">
        <f>'RD T1'!E174</f>
        <v>0.25586653976521079</v>
      </c>
      <c r="BB30" s="69">
        <f t="shared" si="39"/>
        <v>0.63372230315223743</v>
      </c>
      <c r="BD30" t="str">
        <f t="shared" si="40"/>
        <v>81 Process, plant and machine operatives</v>
      </c>
      <c r="BE30" s="69">
        <v>2.5690099913077833</v>
      </c>
      <c r="BF30" s="69">
        <v>2.5456625736077401</v>
      </c>
      <c r="BG30" s="69">
        <v>2.1791620405192416</v>
      </c>
      <c r="BH30" s="69">
        <v>2.9733339853750613</v>
      </c>
      <c r="BI30" s="69">
        <v>3.5841013703876907</v>
      </c>
      <c r="BJ30" s="69"/>
      <c r="BK30" s="69">
        <f t="shared" si="41"/>
        <v>1.4049393298684492</v>
      </c>
      <c r="BL30" s="69">
        <f>'RD T1'!E203</f>
        <v>1.0903372714771906</v>
      </c>
      <c r="BM30" s="69">
        <f t="shared" si="42"/>
        <v>2.4952766013456396</v>
      </c>
      <c r="BO30" t="str">
        <f t="shared" si="43"/>
        <v>81 Process, plant and machine operatives</v>
      </c>
      <c r="BP30" s="69">
        <v>3.0334438290123313</v>
      </c>
      <c r="BQ30" s="69">
        <v>2.6895448270488704</v>
      </c>
      <c r="BR30" s="69">
        <v>2.4498598184964422</v>
      </c>
      <c r="BS30" s="69">
        <v>2.9591870559148119</v>
      </c>
      <c r="BT30" s="69">
        <v>2.823661760856214</v>
      </c>
      <c r="BU30" s="69"/>
      <c r="BV30" s="69">
        <f t="shared" si="44"/>
        <v>0.37380194235977182</v>
      </c>
      <c r="BW30" s="69">
        <f>'RD T1'!E232</f>
        <v>1.1639970745097434</v>
      </c>
      <c r="BX30" s="69">
        <f t="shared" si="45"/>
        <v>1.5377990168695153</v>
      </c>
      <c r="BZ30" t="str">
        <f t="shared" si="46"/>
        <v>81 Process, plant and machine operatives</v>
      </c>
      <c r="CA30" s="69">
        <v>2.2605627266414063</v>
      </c>
      <c r="CB30" s="69">
        <v>2.462441542807857</v>
      </c>
      <c r="CC30" s="69">
        <v>1.9646626138144314</v>
      </c>
      <c r="CD30" s="69">
        <v>2.1165225417603755</v>
      </c>
      <c r="CE30" s="69">
        <v>0.84826634853342786</v>
      </c>
      <c r="CF30" s="69"/>
      <c r="CG30" s="69">
        <f t="shared" si="47"/>
        <v>-1.1163962652810036</v>
      </c>
      <c r="CH30" s="69">
        <f>'RD T1'!E261</f>
        <v>0.53434797032772785</v>
      </c>
      <c r="CI30" s="69">
        <f t="shared" si="48"/>
        <v>-0.5820482949532757</v>
      </c>
      <c r="CK30" t="str">
        <f t="shared" si="49"/>
        <v>81 Process, plant and machine operatives</v>
      </c>
      <c r="CL30" s="69">
        <v>0.73443394500262094</v>
      </c>
      <c r="CM30" s="69">
        <v>0.59702256528793074</v>
      </c>
      <c r="CN30" s="69">
        <v>0.67756486941127514</v>
      </c>
      <c r="CO30" s="69">
        <v>0.35002692075495695</v>
      </c>
      <c r="CP30" s="69">
        <v>0.190311350339607</v>
      </c>
      <c r="CQ30" s="69"/>
      <c r="CR30" s="69">
        <f t="shared" si="50"/>
        <v>-0.48725351907166814</v>
      </c>
      <c r="CS30" s="69">
        <f>'RD T1'!E290</f>
        <v>9.0187375968458147E-2</v>
      </c>
      <c r="CT30" s="69">
        <f t="shared" si="51"/>
        <v>-0.39706614310320998</v>
      </c>
    </row>
    <row r="31" spans="1:98" x14ac:dyDescent="0.2">
      <c r="A31" s="10" t="str">
        <f>name!D27</f>
        <v>82 Transport and mobile machine drivers and operatives</v>
      </c>
      <c r="B31" s="69">
        <v>2.2338062793715856E-2</v>
      </c>
      <c r="C31" s="69">
        <v>2.810114513685226E-2</v>
      </c>
      <c r="D31" s="69">
        <v>2.3230835253701853E-2</v>
      </c>
      <c r="E31" s="69">
        <v>4.0740703891680503E-2</v>
      </c>
      <c r="F31" s="69">
        <v>6.6281135508995573E-2</v>
      </c>
      <c r="G31" s="11"/>
      <c r="H31" s="69">
        <f t="shared" si="26"/>
        <v>4.3050300255293716E-2</v>
      </c>
      <c r="I31" s="69">
        <f>'RD T1'!E59</f>
        <v>2.8290309193834427E-2</v>
      </c>
      <c r="J31" s="69">
        <f t="shared" si="27"/>
        <v>7.1340609449128151E-2</v>
      </c>
      <c r="L31" t="str">
        <f t="shared" si="28"/>
        <v>82 Transport and mobile machine drivers and operatives</v>
      </c>
      <c r="M31" s="69">
        <v>0.16490771816761352</v>
      </c>
      <c r="N31" s="69">
        <v>0.23131177824655838</v>
      </c>
      <c r="O31" s="69">
        <v>0.20433187829587815</v>
      </c>
      <c r="P31" s="69">
        <v>0.31711742564966788</v>
      </c>
      <c r="Q31" s="69">
        <v>0.51861598885115046</v>
      </c>
      <c r="R31" s="11"/>
      <c r="S31" s="69">
        <f t="shared" si="29"/>
        <v>0.31428411055527228</v>
      </c>
      <c r="T31" s="69">
        <f>'RD T1'!E88</f>
        <v>0.2244881278991474</v>
      </c>
      <c r="U31" s="69">
        <f t="shared" si="30"/>
        <v>0.53877223845441968</v>
      </c>
      <c r="W31" t="str">
        <f t="shared" si="31"/>
        <v>82 Transport and mobile machine drivers and operatives</v>
      </c>
      <c r="X31" s="69">
        <v>0.48972410649360099</v>
      </c>
      <c r="Y31" s="69">
        <v>0.55695627719858209</v>
      </c>
      <c r="Z31" s="69">
        <v>0.52684918489477772</v>
      </c>
      <c r="AA31" s="69">
        <v>0.67857745258610014</v>
      </c>
      <c r="AB31" s="69">
        <v>0.93442137555706517</v>
      </c>
      <c r="AC31" s="69"/>
      <c r="AD31" s="69">
        <f t="shared" si="32"/>
        <v>0.40757219066228745</v>
      </c>
      <c r="AE31" s="69">
        <f>'RD T1'!E117</f>
        <v>0.50413929635179267</v>
      </c>
      <c r="AF31" s="69">
        <f t="shared" si="33"/>
        <v>0.91171148701408011</v>
      </c>
      <c r="AH31" t="str">
        <f t="shared" si="34"/>
        <v>82 Transport and mobile machine drivers and operatives</v>
      </c>
      <c r="AI31" s="69">
        <v>0.20450044833521797</v>
      </c>
      <c r="AJ31" s="69">
        <v>0.24375849309155401</v>
      </c>
      <c r="AK31" s="69">
        <v>0.23941419044573542</v>
      </c>
      <c r="AL31" s="69">
        <v>0.3248196149766121</v>
      </c>
      <c r="AM31" s="69">
        <v>0.43479003509828323</v>
      </c>
      <c r="AN31" s="69"/>
      <c r="AO31" s="69">
        <f t="shared" si="35"/>
        <v>0.19537584465254781</v>
      </c>
      <c r="AP31" s="69">
        <f>'RD T1'!E146</f>
        <v>0.240139498116162</v>
      </c>
      <c r="AQ31" s="69">
        <f t="shared" si="36"/>
        <v>0.43551534276870985</v>
      </c>
      <c r="AS31" t="str">
        <f t="shared" si="37"/>
        <v>82 Transport and mobile machine drivers and operatives</v>
      </c>
      <c r="AT31" s="69">
        <v>0.36569352287882362</v>
      </c>
      <c r="AU31" s="69">
        <v>0.38191313286148049</v>
      </c>
      <c r="AV31" s="69">
        <v>0.34124004281405751</v>
      </c>
      <c r="AW31" s="69">
        <v>0.46567127999172703</v>
      </c>
      <c r="AX31" s="69">
        <v>0.57689645158775749</v>
      </c>
      <c r="AY31" s="69"/>
      <c r="AZ31" s="69">
        <f t="shared" si="38"/>
        <v>0.23565640877369998</v>
      </c>
      <c r="BA31" s="69">
        <f>'RD T1'!E175</f>
        <v>0.33402032298398865</v>
      </c>
      <c r="BB31" s="69">
        <f t="shared" si="39"/>
        <v>0.56967673175768863</v>
      </c>
      <c r="BD31" t="str">
        <f t="shared" si="40"/>
        <v>82 Transport and mobile machine drivers and operatives</v>
      </c>
      <c r="BE31" s="69">
        <v>2.4097903391832292</v>
      </c>
      <c r="BF31" s="69">
        <v>2.4512917207328728</v>
      </c>
      <c r="BG31" s="69">
        <v>2.1024794157498272</v>
      </c>
      <c r="BH31" s="69">
        <v>2.4919495631323594</v>
      </c>
      <c r="BI31" s="69">
        <v>2.8858524633194813</v>
      </c>
      <c r="BJ31" s="69"/>
      <c r="BK31" s="69">
        <f t="shared" si="41"/>
        <v>0.78337304756965409</v>
      </c>
      <c r="BL31" s="69">
        <f>'RD T1'!E204</f>
        <v>1.2853009999882188</v>
      </c>
      <c r="BM31" s="69">
        <f t="shared" si="42"/>
        <v>2.0686740475578729</v>
      </c>
      <c r="BO31" t="str">
        <f t="shared" si="43"/>
        <v>82 Transport and mobile machine drivers and operatives</v>
      </c>
      <c r="BP31" s="69">
        <v>3.2380210191975474</v>
      </c>
      <c r="BQ31" s="69">
        <v>3.0711295396160607</v>
      </c>
      <c r="BR31" s="69">
        <v>2.904921436578662</v>
      </c>
      <c r="BS31" s="69">
        <v>3.010224947505602</v>
      </c>
      <c r="BT31" s="69">
        <v>2.9209568457650295</v>
      </c>
      <c r="BU31" s="69"/>
      <c r="BV31" s="69">
        <f t="shared" si="44"/>
        <v>1.6035409186367477E-2</v>
      </c>
      <c r="BW31" s="69">
        <f>'RD T1'!E233</f>
        <v>1.7185925108588505</v>
      </c>
      <c r="BX31" s="69">
        <f t="shared" si="45"/>
        <v>1.7346279200452179</v>
      </c>
      <c r="BZ31" t="str">
        <f t="shared" si="46"/>
        <v>82 Transport and mobile machine drivers and operatives</v>
      </c>
      <c r="CA31" s="69">
        <v>2.6178168986894961</v>
      </c>
      <c r="CB31" s="69">
        <v>3.005718021789018</v>
      </c>
      <c r="CC31" s="69">
        <v>2.2768585690145526</v>
      </c>
      <c r="CD31" s="69">
        <v>2.1859632634733073</v>
      </c>
      <c r="CE31" s="69">
        <v>1.8284113314782178</v>
      </c>
      <c r="CF31" s="69"/>
      <c r="CG31" s="69">
        <f t="shared" si="47"/>
        <v>-0.44844723753633486</v>
      </c>
      <c r="CH31" s="69">
        <f>'RD T1'!E262</f>
        <v>0.88014773594501905</v>
      </c>
      <c r="CI31" s="69">
        <f t="shared" si="48"/>
        <v>0.43170049840868419</v>
      </c>
      <c r="CK31" t="str">
        <f t="shared" si="49"/>
        <v>82 Transport and mobile machine drivers and operatives</v>
      </c>
      <c r="CL31" s="69">
        <v>0.70912805219228037</v>
      </c>
      <c r="CM31" s="69">
        <v>0.82111445782082382</v>
      </c>
      <c r="CN31" s="69">
        <v>1.1187334089156233</v>
      </c>
      <c r="CO31" s="69">
        <v>0.87815233135744908</v>
      </c>
      <c r="CP31" s="69">
        <v>0.58047993943068166</v>
      </c>
      <c r="CQ31" s="69"/>
      <c r="CR31" s="69">
        <f t="shared" si="50"/>
        <v>-0.53825346948494168</v>
      </c>
      <c r="CS31" s="69">
        <f>'RD T1'!E291</f>
        <v>0.34254338066803341</v>
      </c>
      <c r="CT31" s="69">
        <f t="shared" si="51"/>
        <v>-0.19571008881690827</v>
      </c>
    </row>
    <row r="32" spans="1:98" x14ac:dyDescent="0.2">
      <c r="A32" s="10" t="str">
        <f>name!D28</f>
        <v>91 Elementary trades and related occupations</v>
      </c>
      <c r="B32" s="69">
        <v>3.2916229735205019E-4</v>
      </c>
      <c r="C32" s="69">
        <v>3.0996629244312246E-4</v>
      </c>
      <c r="D32" s="69">
        <v>2.4388386562486554E-4</v>
      </c>
      <c r="E32" s="69">
        <v>3.0438125806357257E-4</v>
      </c>
      <c r="F32" s="69">
        <v>4.6069092149064592E-4</v>
      </c>
      <c r="G32" s="11"/>
      <c r="H32" s="69">
        <f t="shared" si="26"/>
        <v>2.1680705586578039E-4</v>
      </c>
      <c r="I32" s="69">
        <f>'RD T1'!E60</f>
        <v>1.8834105391975166E-4</v>
      </c>
      <c r="J32" s="69">
        <f t="shared" si="27"/>
        <v>4.0514810978553204E-4</v>
      </c>
      <c r="L32" t="str">
        <f t="shared" si="28"/>
        <v>91 Elementary trades and related occupations</v>
      </c>
      <c r="M32" s="69">
        <v>9.919469799402883E-2</v>
      </c>
      <c r="N32" s="69">
        <v>0.1231936422016581</v>
      </c>
      <c r="O32" s="69">
        <v>9.6337202500795263E-2</v>
      </c>
      <c r="P32" s="69">
        <v>0.14416328207072687</v>
      </c>
      <c r="Q32" s="69">
        <v>0.230195256954557</v>
      </c>
      <c r="R32" s="11"/>
      <c r="S32" s="69">
        <f t="shared" si="29"/>
        <v>0.13385805445376175</v>
      </c>
      <c r="T32" s="69">
        <f>'RD T1'!E89</f>
        <v>7.1460017909608486E-2</v>
      </c>
      <c r="U32" s="69">
        <f t="shared" si="30"/>
        <v>0.20531807236337024</v>
      </c>
      <c r="W32" t="str">
        <f t="shared" si="31"/>
        <v>91 Elementary trades and related occupations</v>
      </c>
      <c r="X32" s="69">
        <v>0.31804610865529082</v>
      </c>
      <c r="Y32" s="69">
        <v>0.28590038665516032</v>
      </c>
      <c r="Z32" s="69">
        <v>0.27441136215562573</v>
      </c>
      <c r="AA32" s="69">
        <v>0.30844104427186653</v>
      </c>
      <c r="AB32" s="69">
        <v>0.34712316788948377</v>
      </c>
      <c r="AC32" s="69"/>
      <c r="AD32" s="69">
        <f t="shared" si="32"/>
        <v>7.2711805733858048E-2</v>
      </c>
      <c r="AE32" s="69">
        <f>'RD T1'!E118</f>
        <v>0.17940066237435831</v>
      </c>
      <c r="AF32" s="69">
        <f t="shared" si="33"/>
        <v>0.25211246810821636</v>
      </c>
      <c r="AH32" t="str">
        <f t="shared" si="34"/>
        <v>91 Elementary trades and related occupations</v>
      </c>
      <c r="AI32" s="69">
        <v>0.20713771711528689</v>
      </c>
      <c r="AJ32" s="69">
        <v>0.19334823461898087</v>
      </c>
      <c r="AK32" s="69">
        <v>0.17426296890879156</v>
      </c>
      <c r="AL32" s="69">
        <v>0.19324197726136302</v>
      </c>
      <c r="AM32" s="69">
        <v>0.23652142254115896</v>
      </c>
      <c r="AN32" s="69"/>
      <c r="AO32" s="69">
        <f t="shared" si="35"/>
        <v>6.22584536323674E-2</v>
      </c>
      <c r="AP32" s="69">
        <f>'RD T1'!E147</f>
        <v>0.11375219790281441</v>
      </c>
      <c r="AQ32" s="69">
        <f t="shared" si="36"/>
        <v>0.17601065153518181</v>
      </c>
      <c r="AS32" t="str">
        <f t="shared" si="37"/>
        <v>91 Elementary trades and related occupations</v>
      </c>
      <c r="AT32" s="69">
        <v>0.23423506764069921</v>
      </c>
      <c r="AU32" s="69">
        <v>0.21112898926618504</v>
      </c>
      <c r="AV32" s="69">
        <v>0.2099226118020979</v>
      </c>
      <c r="AW32" s="69">
        <v>0.23137383910230355</v>
      </c>
      <c r="AX32" s="69">
        <v>0.26199036150397964</v>
      </c>
      <c r="AY32" s="69"/>
      <c r="AZ32" s="69">
        <f t="shared" si="38"/>
        <v>5.2067749701881744E-2</v>
      </c>
      <c r="BA32" s="69">
        <f>'RD T1'!E176</f>
        <v>0.11428969348323967</v>
      </c>
      <c r="BB32" s="69">
        <f t="shared" si="39"/>
        <v>0.16635744318512141</v>
      </c>
      <c r="BD32" t="str">
        <f t="shared" si="40"/>
        <v>91 Elementary trades and related occupations</v>
      </c>
      <c r="BE32" s="69">
        <v>1.2585692422913091</v>
      </c>
      <c r="BF32" s="69">
        <v>1.1325220422889317</v>
      </c>
      <c r="BG32" s="69">
        <v>1.0166169986631828</v>
      </c>
      <c r="BH32" s="69">
        <v>1.03771271769037</v>
      </c>
      <c r="BI32" s="69">
        <v>1.2285600241972319</v>
      </c>
      <c r="BJ32" s="69"/>
      <c r="BK32" s="69">
        <f t="shared" si="41"/>
        <v>0.21194302553404909</v>
      </c>
      <c r="BL32" s="69">
        <f>'RD T1'!E205</f>
        <v>0.39339209795520125</v>
      </c>
      <c r="BM32" s="69">
        <f t="shared" si="42"/>
        <v>0.60533512348925034</v>
      </c>
      <c r="BO32" t="str">
        <f t="shared" si="43"/>
        <v>91 Elementary trades and related occupations</v>
      </c>
      <c r="BP32" s="69">
        <v>1.8412890618796147</v>
      </c>
      <c r="BQ32" s="69">
        <v>1.3891129424519559</v>
      </c>
      <c r="BR32" s="69">
        <v>1.2914477035377343</v>
      </c>
      <c r="BS32" s="69">
        <v>1.0580616473432669</v>
      </c>
      <c r="BT32" s="69">
        <v>0.92883564751313885</v>
      </c>
      <c r="BU32" s="69"/>
      <c r="BV32" s="69">
        <f t="shared" si="44"/>
        <v>-0.36261205602459545</v>
      </c>
      <c r="BW32" s="69">
        <f>'RD T1'!E234</f>
        <v>0.42497892463576831</v>
      </c>
      <c r="BX32" s="69">
        <f t="shared" si="45"/>
        <v>6.2366868611172854E-2</v>
      </c>
      <c r="BZ32" t="str">
        <f t="shared" si="46"/>
        <v>91 Elementary trades and related occupations</v>
      </c>
      <c r="CA32" s="69">
        <v>1.8919714327487767</v>
      </c>
      <c r="CB32" s="69">
        <v>1.9186451890213658</v>
      </c>
      <c r="CC32" s="69">
        <v>1.5105603382727602</v>
      </c>
      <c r="CD32" s="69">
        <v>1.1857999734271905</v>
      </c>
      <c r="CE32" s="69">
        <v>0.95667380253898204</v>
      </c>
      <c r="CF32" s="69"/>
      <c r="CG32" s="69">
        <f t="shared" si="47"/>
        <v>-0.55388653573377811</v>
      </c>
      <c r="CH32" s="69">
        <f>'RD T1'!E263</f>
        <v>0.39030704522702564</v>
      </c>
      <c r="CI32" s="69">
        <f t="shared" si="48"/>
        <v>-0.16357949050675247</v>
      </c>
      <c r="CK32" t="str">
        <f t="shared" si="49"/>
        <v>91 Elementary trades and related occupations</v>
      </c>
      <c r="CL32" s="69">
        <v>0.71278545476602584</v>
      </c>
      <c r="CM32" s="69">
        <v>0.65253683120132921</v>
      </c>
      <c r="CN32" s="69">
        <v>0.76411677661622546</v>
      </c>
      <c r="CO32" s="69">
        <v>0.60861203544676412</v>
      </c>
      <c r="CP32" s="69">
        <v>0.62047978671920889</v>
      </c>
      <c r="CQ32" s="69"/>
      <c r="CR32" s="69">
        <f t="shared" si="50"/>
        <v>-0.14363698989701656</v>
      </c>
      <c r="CS32" s="69">
        <f>'RD T1'!E292</f>
        <v>0.19587925514904589</v>
      </c>
      <c r="CT32" s="69">
        <f t="shared" si="51"/>
        <v>5.2242265252029324E-2</v>
      </c>
    </row>
    <row r="33" spans="1:98" x14ac:dyDescent="0.2">
      <c r="A33" s="10" t="str">
        <f>name!D29</f>
        <v>92 Elementary administration and service occupations</v>
      </c>
      <c r="B33" s="69">
        <v>2.2955151036137707E-2</v>
      </c>
      <c r="C33" s="69">
        <v>2.6583115853858204E-2</v>
      </c>
      <c r="D33" s="69">
        <v>2.3304984668200742E-2</v>
      </c>
      <c r="E33" s="69">
        <v>3.7865500985726358E-2</v>
      </c>
      <c r="F33" s="69">
        <v>5.6596380486756317E-2</v>
      </c>
      <c r="G33" s="11"/>
      <c r="H33" s="69">
        <f t="shared" ref="H33" si="52">F33-D33</f>
        <v>3.3291395818555572E-2</v>
      </c>
      <c r="I33" s="69">
        <f>'RD T1'!E61</f>
        <v>2.2922166196447925E-2</v>
      </c>
      <c r="J33" s="69">
        <f t="shared" ref="J33" si="53">SUM(H33:I33)</f>
        <v>5.6213562015003493E-2</v>
      </c>
      <c r="L33" t="str">
        <f t="shared" ref="L33" si="54">A33</f>
        <v>92 Elementary administration and service occupations</v>
      </c>
      <c r="M33" s="69">
        <v>0.65652074616251943</v>
      </c>
      <c r="N33" s="69">
        <v>0.87342355936145188</v>
      </c>
      <c r="O33" s="69">
        <v>0.87320430123579296</v>
      </c>
      <c r="P33" s="69">
        <v>1.4326301823601832</v>
      </c>
      <c r="Q33" s="69">
        <v>2.5384378964151133</v>
      </c>
      <c r="R33" s="11"/>
      <c r="S33" s="69">
        <f t="shared" ref="S33" si="55">Q33-O33</f>
        <v>1.6652335951793202</v>
      </c>
      <c r="T33" s="69">
        <f>'RD T1'!E90</f>
        <v>0.9578933620346628</v>
      </c>
      <c r="U33" s="69">
        <f t="shared" ref="U33" si="56">SUM(S33:T33)</f>
        <v>2.6231269572139828</v>
      </c>
      <c r="W33" t="str">
        <f t="shared" ref="W33" si="57">A33</f>
        <v>92 Elementary administration and service occupations</v>
      </c>
      <c r="X33" s="69">
        <v>2.4498151746707357</v>
      </c>
      <c r="Y33" s="69">
        <v>2.6536942301753874</v>
      </c>
      <c r="Z33" s="69">
        <v>2.847828448530259</v>
      </c>
      <c r="AA33" s="69">
        <v>3.7418013604857183</v>
      </c>
      <c r="AB33" s="69">
        <v>4.8187411910904947</v>
      </c>
      <c r="AC33" s="69"/>
      <c r="AD33" s="69">
        <f t="shared" ref="AD33" si="58">AB33-Z33</f>
        <v>1.9709127425602357</v>
      </c>
      <c r="AE33" s="69">
        <f>'RD T1'!E119</f>
        <v>2.6458774956899602</v>
      </c>
      <c r="AF33" s="69">
        <f t="shared" ref="AF33" si="59">SUM(AD33:AE33)</f>
        <v>4.6167902382501964</v>
      </c>
      <c r="AH33" t="str">
        <f t="shared" ref="AH33" si="60">L33</f>
        <v>92 Elementary administration and service occupations</v>
      </c>
      <c r="AI33" s="69">
        <v>1.1559777340612007</v>
      </c>
      <c r="AJ33" s="69">
        <v>1.2264185514804962</v>
      </c>
      <c r="AK33" s="69">
        <v>1.3189775522273717</v>
      </c>
      <c r="AL33" s="69">
        <v>1.7173704872679243</v>
      </c>
      <c r="AM33" s="69">
        <v>2.2503925038315531</v>
      </c>
      <c r="AN33" s="69"/>
      <c r="AO33" s="69">
        <f t="shared" ref="AO33" si="61">AM33-AK33</f>
        <v>0.93141495160418142</v>
      </c>
      <c r="AP33" s="69">
        <f>'RD T1'!E148</f>
        <v>1.14788283859776</v>
      </c>
      <c r="AQ33" s="69">
        <f t="shared" ref="AQ33" si="62">SUM(AO33:AP33)</f>
        <v>2.0792977902019416</v>
      </c>
      <c r="AS33" t="str">
        <f t="shared" ref="AS33" si="63">W33</f>
        <v>92 Elementary administration and service occupations</v>
      </c>
      <c r="AT33" s="69">
        <v>1.0665426837837351</v>
      </c>
      <c r="AU33" s="69">
        <v>1.103952590923736</v>
      </c>
      <c r="AV33" s="69">
        <v>1.2515914117564897</v>
      </c>
      <c r="AW33" s="69">
        <v>1.5776070960749453</v>
      </c>
      <c r="AX33" s="69">
        <v>2.0447999009077202</v>
      </c>
      <c r="AY33" s="69"/>
      <c r="AZ33" s="69">
        <f t="shared" ref="AZ33" si="64">AX33-AV33</f>
        <v>0.79320848915123054</v>
      </c>
      <c r="BA33" s="69">
        <f>'RD T1'!E177</f>
        <v>1.0347170575681013</v>
      </c>
      <c r="BB33" s="69">
        <f t="shared" ref="BB33" si="65">SUM(AZ33:BA33)</f>
        <v>1.8279255467193318</v>
      </c>
      <c r="BD33" t="str">
        <f t="shared" ref="BD33" si="66">AH33</f>
        <v>92 Elementary administration and service occupations</v>
      </c>
      <c r="BE33" s="69">
        <v>7.3747976093824894</v>
      </c>
      <c r="BF33" s="69">
        <v>7.434785210977136</v>
      </c>
      <c r="BG33" s="69">
        <v>6.8225827857997743</v>
      </c>
      <c r="BH33" s="69">
        <v>7.091332496285526</v>
      </c>
      <c r="BI33" s="69">
        <v>6.9022791724525598</v>
      </c>
      <c r="BJ33" s="69"/>
      <c r="BK33" s="69">
        <f t="shared" ref="BK33" si="67">BI33-BG33</f>
        <v>7.9696386652785556E-2</v>
      </c>
      <c r="BL33" s="69">
        <f>'RD T1'!E206</f>
        <v>3.2600459669893875</v>
      </c>
      <c r="BM33" s="69">
        <f t="shared" ref="BM33" si="68">SUM(BK33:BL33)</f>
        <v>3.3397423536421731</v>
      </c>
      <c r="BO33" t="str">
        <f t="shared" ref="BO33" si="69">AS33</f>
        <v>92 Elementary administration and service occupations</v>
      </c>
      <c r="BP33" s="69">
        <v>11.168116862862668</v>
      </c>
      <c r="BQ33" s="69">
        <v>10.910657207848036</v>
      </c>
      <c r="BR33" s="69">
        <v>9.8388216108669688</v>
      </c>
      <c r="BS33" s="69">
        <v>9.8504472580207292</v>
      </c>
      <c r="BT33" s="69">
        <v>8.0858771486258227</v>
      </c>
      <c r="BU33" s="69"/>
      <c r="BV33" s="69">
        <f t="shared" ref="BV33" si="70">BT33-BR33</f>
        <v>-1.7529444622411461</v>
      </c>
      <c r="BW33" s="69">
        <f>'RD T1'!E235</f>
        <v>4.63060405976245</v>
      </c>
      <c r="BX33" s="69">
        <f t="shared" ref="BX33" si="71">SUM(BV33:BW33)</f>
        <v>2.877659597521304</v>
      </c>
      <c r="BZ33" t="str">
        <f t="shared" ref="BZ33" si="72">BD33</f>
        <v>92 Elementary administration and service occupations</v>
      </c>
      <c r="CA33" s="69">
        <v>8.3156886547375954</v>
      </c>
      <c r="CB33" s="69">
        <v>9.7406236158175332</v>
      </c>
      <c r="CC33" s="69">
        <v>8.641844926207547</v>
      </c>
      <c r="CD33" s="69">
        <v>8.7071620114801931</v>
      </c>
      <c r="CE33" s="69">
        <v>6.2745385239485127</v>
      </c>
      <c r="CF33" s="69"/>
      <c r="CG33" s="69">
        <f t="shared" ref="CG33" si="73">CE33-CC33</f>
        <v>-2.3673064022590342</v>
      </c>
      <c r="CH33" s="69">
        <f>'RD T1'!E264</f>
        <v>2.8340338014386353</v>
      </c>
      <c r="CI33" s="69">
        <f t="shared" ref="CI33" si="74">SUM(CG33:CH33)</f>
        <v>0.46672739917960104</v>
      </c>
      <c r="CK33" t="str">
        <f t="shared" ref="CK33" si="75">BO33</f>
        <v>92 Elementary administration and service occupations</v>
      </c>
      <c r="CL33" s="69">
        <v>2.9690107889293067</v>
      </c>
      <c r="CM33" s="69">
        <v>2.2680781797841649</v>
      </c>
      <c r="CN33" s="69">
        <v>2.5010870627905959</v>
      </c>
      <c r="CO33" s="69">
        <v>1.8232611216049102</v>
      </c>
      <c r="CP33" s="69">
        <v>1.7183847848220526</v>
      </c>
      <c r="CQ33" s="69"/>
      <c r="CR33" s="69">
        <f t="shared" ref="CR33" si="76">CP33-CN33</f>
        <v>-0.7827022779685433</v>
      </c>
      <c r="CS33" s="69">
        <f>'RD T1'!E293</f>
        <v>0.55737636494771436</v>
      </c>
      <c r="CT33" s="69">
        <f t="shared" ref="CT33" si="77">SUM(CR33:CS33)</f>
        <v>-0.22532591302082894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4.9051365859860141</v>
      </c>
      <c r="C35" s="67">
        <f t="shared" ref="C35:F35" si="78">SUM(C8:C33)</f>
        <v>6.5785612042233206</v>
      </c>
      <c r="D35" s="67">
        <f t="shared" si="78"/>
        <v>6.4476222159681944</v>
      </c>
      <c r="E35" s="67">
        <f t="shared" si="78"/>
        <v>8.4398418889310101</v>
      </c>
      <c r="F35" s="67">
        <f t="shared" si="78"/>
        <v>12.433209938147852</v>
      </c>
      <c r="G35" s="11"/>
      <c r="H35" s="67">
        <f>F35-D35</f>
        <v>5.9855877221796581</v>
      </c>
      <c r="I35" s="67">
        <f>SUM(I8:I33)</f>
        <v>4.5353578094732505</v>
      </c>
      <c r="J35" s="67">
        <f>SUM(H35:I35)</f>
        <v>10.520945531652909</v>
      </c>
      <c r="L35" s="24" t="str">
        <f>A35</f>
        <v>All occupations</v>
      </c>
      <c r="M35" s="67">
        <f>SUM(M8:M33)</f>
        <v>32.955729304934032</v>
      </c>
      <c r="N35" s="67">
        <f t="shared" ref="N35:Q35" si="79">SUM(N8:N33)</f>
        <v>44.386371903668433</v>
      </c>
      <c r="O35" s="67">
        <f t="shared" si="79"/>
        <v>45.268698281440756</v>
      </c>
      <c r="P35" s="67">
        <f t="shared" si="79"/>
        <v>58.743550901768401</v>
      </c>
      <c r="Q35" s="67">
        <f t="shared" si="79"/>
        <v>86.897506272215765</v>
      </c>
      <c r="R35" s="11"/>
      <c r="S35" s="67">
        <f t="shared" si="29"/>
        <v>41.628807990775009</v>
      </c>
      <c r="T35" s="67">
        <f>SUM(T8:T33)</f>
        <v>33.591091540735881</v>
      </c>
      <c r="U35" s="67">
        <f>SUM(S35:T35)</f>
        <v>75.21989953151089</v>
      </c>
      <c r="W35" s="24" t="str">
        <f>A35</f>
        <v>All occupations</v>
      </c>
      <c r="X35" s="67">
        <f>SUM(X8:X33)</f>
        <v>70.608524473567968</v>
      </c>
      <c r="Y35" s="67">
        <f t="shared" ref="Y35:AB35" si="80">SUM(Y8:Y33)</f>
        <v>74.870391845581054</v>
      </c>
      <c r="Z35" s="67">
        <f t="shared" si="80"/>
        <v>78.763706331327441</v>
      </c>
      <c r="AA35" s="67">
        <f t="shared" si="80"/>
        <v>87.913110382128551</v>
      </c>
      <c r="AB35" s="67">
        <f t="shared" si="80"/>
        <v>99.391763660028502</v>
      </c>
      <c r="AC35" s="69"/>
      <c r="AD35" s="67">
        <f t="shared" ref="AD35" si="81">AB35-Z35</f>
        <v>20.628057328701061</v>
      </c>
      <c r="AE35" s="67">
        <f>SUM(AE8:AE33)</f>
        <v>51.480151656841862</v>
      </c>
      <c r="AF35" s="67">
        <f>SUM(AD35:AE35)</f>
        <v>72.108208985542916</v>
      </c>
      <c r="AH35" s="24" t="str">
        <f>L35</f>
        <v>All occupations</v>
      </c>
      <c r="AI35" s="67">
        <f>SUM(AI8:AI33)</f>
        <v>22.514232571981506</v>
      </c>
      <c r="AJ35" s="67">
        <f t="shared" ref="AJ35:AM35" si="82">SUM(AJ8:AJ33)</f>
        <v>21.008326603647674</v>
      </c>
      <c r="AK35" s="67">
        <f t="shared" si="82"/>
        <v>22.085014756147906</v>
      </c>
      <c r="AL35" s="67">
        <f t="shared" si="82"/>
        <v>23.017040115073918</v>
      </c>
      <c r="AM35" s="67">
        <f t="shared" si="82"/>
        <v>25.302343090143861</v>
      </c>
      <c r="AN35" s="69"/>
      <c r="AO35" s="67">
        <f t="shared" ref="AO35" si="83">AM35-AK35</f>
        <v>3.2173283339959546</v>
      </c>
      <c r="AP35" s="67">
        <f>SUM(AP8:AP33)</f>
        <v>13.191603088332936</v>
      </c>
      <c r="AQ35" s="67">
        <f>SUM(AO35:AP35)</f>
        <v>16.408931422328891</v>
      </c>
      <c r="AS35" s="24" t="str">
        <f>W35</f>
        <v>All occupations</v>
      </c>
      <c r="AT35" s="67">
        <f>SUM(AT8:AT33)</f>
        <v>20.356142697396567</v>
      </c>
      <c r="AU35" s="67">
        <f t="shared" ref="AU35:AX35" si="84">SUM(AU8:AU33)</f>
        <v>20.716646873812703</v>
      </c>
      <c r="AV35" s="67">
        <f t="shared" si="84"/>
        <v>21.80407783046293</v>
      </c>
      <c r="AW35" s="67">
        <f t="shared" si="84"/>
        <v>23.930702613234594</v>
      </c>
      <c r="AX35" s="67">
        <f t="shared" si="84"/>
        <v>27.152597710085665</v>
      </c>
      <c r="AY35" s="69"/>
      <c r="AZ35" s="67">
        <f t="shared" ref="AZ35" si="85">AX35-AV35</f>
        <v>5.3485198796227351</v>
      </c>
      <c r="BA35" s="67">
        <f>SUM(BA8:BA33)</f>
        <v>13.493182696269953</v>
      </c>
      <c r="BB35" s="67">
        <f>SUM(AZ35:BA35)</f>
        <v>18.84170257589269</v>
      </c>
      <c r="BD35" s="24" t="str">
        <f>AH35</f>
        <v>All occupations</v>
      </c>
      <c r="BE35" s="67">
        <f>SUM(BE8:BE33)</f>
        <v>85.319574958039226</v>
      </c>
      <c r="BF35" s="67">
        <f t="shared" ref="BF35:BI35" si="86">SUM(BF8:BF33)</f>
        <v>92.014908477826737</v>
      </c>
      <c r="BG35" s="67">
        <f t="shared" si="86"/>
        <v>87.669648909751544</v>
      </c>
      <c r="BH35" s="67">
        <f t="shared" si="86"/>
        <v>90.374064132677802</v>
      </c>
      <c r="BI35" s="67">
        <f t="shared" si="86"/>
        <v>94.078490654733017</v>
      </c>
      <c r="BJ35" s="69"/>
      <c r="BK35" s="67">
        <f t="shared" ref="BK35" si="87">BI35-BG35</f>
        <v>6.4088417449814727</v>
      </c>
      <c r="BL35" s="67">
        <f>SUM(BL8:BL33)</f>
        <v>39.490267520858069</v>
      </c>
      <c r="BM35" s="67">
        <f>SUM(BK35:BL35)</f>
        <v>45.899109265839542</v>
      </c>
      <c r="BO35" s="24" t="str">
        <f>AS35</f>
        <v>All occupations</v>
      </c>
      <c r="BP35" s="67">
        <f>SUM(BP8:BP33)</f>
        <v>82.549295002506227</v>
      </c>
      <c r="BQ35" s="67">
        <f t="shared" ref="BQ35:BT35" si="88">SUM(BQ8:BQ33)</f>
        <v>79.477337666061146</v>
      </c>
      <c r="BR35" s="67">
        <f t="shared" si="88"/>
        <v>75.159084818828774</v>
      </c>
      <c r="BS35" s="67">
        <f t="shared" si="88"/>
        <v>68.657786687450567</v>
      </c>
      <c r="BT35" s="67">
        <f t="shared" si="88"/>
        <v>54.08151525374231</v>
      </c>
      <c r="BU35" s="69"/>
      <c r="BV35" s="67">
        <f t="shared" ref="BV35" si="89">BT35-BR35</f>
        <v>-21.077569565086463</v>
      </c>
      <c r="BW35" s="67">
        <f>SUM(BW8:BW33)</f>
        <v>30.38444194076655</v>
      </c>
      <c r="BX35" s="67">
        <f>SUM(BV35:BW35)</f>
        <v>9.3068723756800864</v>
      </c>
      <c r="BZ35" s="24" t="str">
        <f>BD35</f>
        <v>All occupations</v>
      </c>
      <c r="CA35" s="67">
        <f>SUM(CA8:CA33)</f>
        <v>46.025436259197249</v>
      </c>
      <c r="CB35" s="67">
        <f t="shared" ref="CB35:CE35" si="90">SUM(CB8:CB33)</f>
        <v>53.767766538395811</v>
      </c>
      <c r="CC35" s="67">
        <f t="shared" si="90"/>
        <v>48.860036424463019</v>
      </c>
      <c r="CD35" s="67">
        <f t="shared" si="90"/>
        <v>44.100068352899171</v>
      </c>
      <c r="CE35" s="67">
        <f t="shared" si="90"/>
        <v>31.642711921842441</v>
      </c>
      <c r="CF35" s="69"/>
      <c r="CG35" s="67">
        <f t="shared" ref="CG35" si="91">CE35-CC35</f>
        <v>-17.217324502620578</v>
      </c>
      <c r="CH35" s="67">
        <f>SUM(CH8:CH33)</f>
        <v>14.498283834498356</v>
      </c>
      <c r="CI35" s="67">
        <f>SUM(CG35:CH35)</f>
        <v>-2.7190406681222221</v>
      </c>
      <c r="CK35" s="24" t="str">
        <f>BO35</f>
        <v>All occupations</v>
      </c>
      <c r="CL35" s="67">
        <f>SUM(CL8:CL33)</f>
        <v>12.122928146391105</v>
      </c>
      <c r="CM35" s="67">
        <f t="shared" ref="CM35:CP35" si="92">SUM(CM8:CM33)</f>
        <v>11.216688886783052</v>
      </c>
      <c r="CN35" s="67">
        <f t="shared" si="92"/>
        <v>13.639110431609318</v>
      </c>
      <c r="CO35" s="67">
        <f t="shared" si="92"/>
        <v>10.211834925835896</v>
      </c>
      <c r="CP35" s="67">
        <f t="shared" si="92"/>
        <v>7.7058614990605818</v>
      </c>
      <c r="CQ35" s="69"/>
      <c r="CR35" s="67">
        <f t="shared" ref="CR35" si="93">CP35-CN35</f>
        <v>-5.9332489325487359</v>
      </c>
      <c r="CS35" s="67">
        <f>SUM(CS8:CS33)</f>
        <v>3.2712476338374055</v>
      </c>
      <c r="CT35" s="67">
        <f>SUM(CR35:CS35)</f>
        <v>-2.6620012987113304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Dorset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Dorset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Dorset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Dorset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Dorset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Dorset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Dorset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Dorset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Dorset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6.8040757534808787</v>
      </c>
      <c r="C45" s="18">
        <f t="shared" si="104"/>
        <v>7.1554736697893997</v>
      </c>
      <c r="D45" s="18">
        <f t="shared" si="104"/>
        <v>7.5039272631252194</v>
      </c>
      <c r="E45" s="18">
        <f t="shared" si="104"/>
        <v>7.1381618809194247</v>
      </c>
      <c r="F45" s="18">
        <f t="shared" si="104"/>
        <v>7.4388358324214305</v>
      </c>
      <c r="H45" s="68">
        <f t="shared" ref="H45:H70" si="105">IF(D8&gt;0,(H8/D8)*100,0)</f>
        <v>91.161329598882645</v>
      </c>
      <c r="I45" s="69">
        <f t="shared" ref="I45:I70" si="106">IF(D8&gt;0,I8/D8*100,0)</f>
        <v>72.376361243693907</v>
      </c>
      <c r="J45" s="69">
        <f t="shared" ref="J45:J70" si="107">IF(D8&gt;0,(J8/D8)*100,0)</f>
        <v>163.53769084257655</v>
      </c>
      <c r="L45" t="str">
        <f>A45</f>
        <v>11 Corporate managers and directors</v>
      </c>
      <c r="M45" s="18">
        <f t="shared" ref="M45:Q54" si="108">M8/M$35*100</f>
        <v>8.3318918604368264</v>
      </c>
      <c r="N45" s="18">
        <f t="shared" si="108"/>
        <v>8.8342523251826712</v>
      </c>
      <c r="O45" s="18">
        <f t="shared" si="108"/>
        <v>8.7646607275213704</v>
      </c>
      <c r="P45" s="18">
        <f t="shared" si="108"/>
        <v>7.9910919427020648</v>
      </c>
      <c r="Q45" s="18">
        <f t="shared" si="108"/>
        <v>8.1616901633610102</v>
      </c>
      <c r="S45" s="68">
        <f t="shared" ref="S45:S70" si="109">IF(O8&gt;0,(S8/O8)*100,0)</f>
        <v>78.753396045787994</v>
      </c>
      <c r="T45" s="69">
        <f t="shared" ref="T45:T70" si="110">IF(O8&gt;0,T8/O8*100,0)</f>
        <v>71.274835632105635</v>
      </c>
      <c r="U45" s="69">
        <f t="shared" ref="U45:U70" si="111">IF(O8&gt;0,(U8/O8)*100,0)</f>
        <v>150.02823167789361</v>
      </c>
      <c r="W45" t="str">
        <f>A45</f>
        <v>11 Corporate managers and directors</v>
      </c>
      <c r="X45" s="18">
        <f t="shared" ref="X45:AB54" si="112">X8/X$35*100</f>
        <v>9.6780475391320788</v>
      </c>
      <c r="Y45" s="18">
        <f t="shared" si="112"/>
        <v>10.800004854955446</v>
      </c>
      <c r="Z45" s="18">
        <f t="shared" si="112"/>
        <v>10.562652525184166</v>
      </c>
      <c r="AA45" s="18">
        <f t="shared" si="112"/>
        <v>9.3873390167367088</v>
      </c>
      <c r="AB45" s="18">
        <f t="shared" si="112"/>
        <v>9.2498578668447138</v>
      </c>
      <c r="AD45" s="68">
        <f t="shared" ref="AD45:AD70" si="113">IF(Z8&gt;0,(AD8/Z8)*100,0)</f>
        <v>10.506117041604906</v>
      </c>
      <c r="AE45" s="69">
        <f t="shared" ref="AE45:AE70" si="114">IF(Z8&gt;0,AE8/Z8*100,0)</f>
        <v>61.398714029721411</v>
      </c>
      <c r="AF45" s="69">
        <f t="shared" ref="AF45:AF70" si="115">IF(Z8&gt;0,(AF8/Z8)*100,0)</f>
        <v>71.904831071326313</v>
      </c>
      <c r="AH45" t="str">
        <f>L45</f>
        <v>11 Corporate managers and directors</v>
      </c>
      <c r="AI45" s="18">
        <f t="shared" ref="AI45:AM54" si="116">AI8/AI$35*100</f>
        <v>6.0935483643168489</v>
      </c>
      <c r="AJ45" s="18">
        <f t="shared" si="116"/>
        <v>7.1977987239915056</v>
      </c>
      <c r="AK45" s="18">
        <f t="shared" si="116"/>
        <v>7.4499807149507884</v>
      </c>
      <c r="AL45" s="18">
        <f t="shared" si="116"/>
        <v>6.669554121051803</v>
      </c>
      <c r="AM45" s="18">
        <f t="shared" si="116"/>
        <v>6.4056642957330352</v>
      </c>
      <c r="AO45" s="68">
        <f t="shared" ref="AO45:AO70" si="117">IF(AK8&gt;0,(AO8/AK8)*100,0)</f>
        <v>-1.4918704916820635</v>
      </c>
      <c r="AP45" s="69">
        <f t="shared" ref="AP45:AP70" si="118">IF(AK8&gt;0,AP8/AK8*100,0)</f>
        <v>52.075244454408917</v>
      </c>
      <c r="AQ45" s="69">
        <f t="shared" ref="AQ45:AQ70" si="119">IF(AK8&gt;0,(AQ8/AK8)*100,0)</f>
        <v>50.583373962726853</v>
      </c>
      <c r="AS45" t="str">
        <f>W45</f>
        <v>11 Corporate managers and directors</v>
      </c>
      <c r="AT45" s="18">
        <f t="shared" ref="AT45:AX54" si="120">AT8/AT$35*100</f>
        <v>9.2110760565595093</v>
      </c>
      <c r="AU45" s="18">
        <f t="shared" si="120"/>
        <v>9.9764627575084077</v>
      </c>
      <c r="AV45" s="18">
        <f t="shared" si="120"/>
        <v>10.328422945762656</v>
      </c>
      <c r="AW45" s="18">
        <f t="shared" si="120"/>
        <v>8.8318356531411855</v>
      </c>
      <c r="AX45" s="18">
        <f t="shared" si="120"/>
        <v>8.4088789980514491</v>
      </c>
      <c r="AZ45" s="68">
        <f t="shared" ref="AZ45:AZ70" si="121">IF(AV8&gt;0,(AZ8/AV8)*100,0)</f>
        <v>1.38594439028913</v>
      </c>
      <c r="BA45" s="69">
        <f t="shared" ref="BA45:BA70" si="122">IF(AV8&gt;0,BA8/AV8*100,0)</f>
        <v>53.505478854476564</v>
      </c>
      <c r="BB45" s="69">
        <f t="shared" ref="BB45:BB70" si="123">IF(AV8&gt;0,(BB8/AV8)*100,0)</f>
        <v>54.89142324476569</v>
      </c>
      <c r="BD45" t="str">
        <f>AH45</f>
        <v>11 Corporate managers and directors</v>
      </c>
      <c r="BE45" s="18">
        <f t="shared" ref="BE45:BI54" si="124">BE8/BE$35*100</f>
        <v>5.693785997432431</v>
      </c>
      <c r="BF45" s="18">
        <f t="shared" si="124"/>
        <v>6.4583170339500464</v>
      </c>
      <c r="BG45" s="18">
        <f t="shared" si="124"/>
        <v>6.8233040205878783</v>
      </c>
      <c r="BH45" s="18">
        <f t="shared" si="124"/>
        <v>5.6522187455122435</v>
      </c>
      <c r="BI45" s="18">
        <f t="shared" si="124"/>
        <v>5.622973993547169</v>
      </c>
      <c r="BK45" s="68">
        <f t="shared" ref="BK45:BK70" si="125">IF(BG8&gt;0,(BK8/BG8)*100,0)</f>
        <v>-11.567393350725023</v>
      </c>
      <c r="BL45" s="69">
        <f t="shared" ref="BL45:BL70" si="126">IF(BG8&gt;0,BL8/BG8*100,0)</f>
        <v>36.427297314922505</v>
      </c>
      <c r="BM45" s="69">
        <f t="shared" ref="BM45:BM70" si="127">IF(BG8&gt;0,(BM8/BG8)*100,0)</f>
        <v>24.859903964197485</v>
      </c>
      <c r="BO45" t="str">
        <f>AS45</f>
        <v>11 Corporate managers and directors</v>
      </c>
      <c r="BP45" s="18">
        <f t="shared" ref="BP45:BT54" si="128">BP8/BP$35*100</f>
        <v>4.4566550300934438</v>
      </c>
      <c r="BQ45" s="18">
        <f t="shared" si="128"/>
        <v>4.9462289788135303</v>
      </c>
      <c r="BR45" s="18">
        <f t="shared" si="128"/>
        <v>5.5103968191243862</v>
      </c>
      <c r="BS45" s="18">
        <f t="shared" si="128"/>
        <v>4.4870902031837012</v>
      </c>
      <c r="BT45" s="18">
        <f t="shared" si="128"/>
        <v>4.2005478716100093</v>
      </c>
      <c r="BV45" s="68">
        <f t="shared" ref="BV45:BV70" si="129">IF(BR8&gt;0,(BV8/BR8)*100,0)</f>
        <v>-45.148257104549891</v>
      </c>
      <c r="BW45" s="69">
        <f t="shared" ref="BW45:BW70" si="130">IF(BR8&gt;0,BW8/BR8*100,0)</f>
        <v>33.353538956671578</v>
      </c>
      <c r="BX45" s="69">
        <f t="shared" ref="BX45:BX70" si="131">IF(BR8&gt;0,(BX8/BR8)*100,0)</f>
        <v>-11.794718147878305</v>
      </c>
      <c r="BZ45" t="str">
        <f>BD45</f>
        <v>11 Corporate managers and directors</v>
      </c>
      <c r="CA45" s="18">
        <f t="shared" ref="CA45:CE54" si="132">CA8/CA$35*100</f>
        <v>4.5450677632173919</v>
      </c>
      <c r="CB45" s="18">
        <f t="shared" si="132"/>
        <v>5.4924137101541746</v>
      </c>
      <c r="CC45" s="18">
        <f t="shared" si="132"/>
        <v>5.9644238308522226</v>
      </c>
      <c r="CD45" s="18">
        <f t="shared" si="132"/>
        <v>5.6379123861535048</v>
      </c>
      <c r="CE45" s="18">
        <f t="shared" si="132"/>
        <v>6.9567807343005343</v>
      </c>
      <c r="CG45" s="68">
        <f t="shared" ref="CG45:CG70" si="133">IF(CC8&gt;0,(CG8/CC8)*100,0)</f>
        <v>-24.463000513447717</v>
      </c>
      <c r="CH45" s="69">
        <f t="shared" ref="CH45:CH70" si="134">IF(CC8&gt;0,CH8/CC8*100,0)</f>
        <v>32.449741022818017</v>
      </c>
      <c r="CI45" s="69">
        <f t="shared" ref="CI45:CI70" si="135">IF(CC8&gt;0,(CI8/CC8)*100,0)</f>
        <v>7.9867405093703034</v>
      </c>
      <c r="CK45" t="str">
        <f>BO45</f>
        <v>11 Corporate managers and directors</v>
      </c>
      <c r="CL45" s="18">
        <f t="shared" ref="CL45:CP54" si="136">CL8/CL$35*100</f>
        <v>2.5885729412696454</v>
      </c>
      <c r="CM45" s="18">
        <f t="shared" si="136"/>
        <v>3.7586797471747744</v>
      </c>
      <c r="CN45" s="18">
        <f t="shared" si="136"/>
        <v>3.9497108259417204</v>
      </c>
      <c r="CO45" s="18">
        <f t="shared" si="136"/>
        <v>4.0264485114046327</v>
      </c>
      <c r="CP45" s="18">
        <f t="shared" si="136"/>
        <v>4.3947384178992079</v>
      </c>
      <c r="CR45" s="68">
        <f t="shared" ref="CR45:CR70" si="137">IF(CN8&gt;0,(CR8/CN8)*100,0)</f>
        <v>-37.135873827847675</v>
      </c>
      <c r="CS45" s="69">
        <f t="shared" ref="CS45:CS70" si="138">IF(CN8&gt;0,CS8/CN8*100,0)</f>
        <v>26.465325439973803</v>
      </c>
      <c r="CT45" s="69">
        <f t="shared" ref="CT45:CT70" si="139">IF(CN8&gt;0,(CT8/CN8)*100,0)</f>
        <v>-10.670548387873872</v>
      </c>
    </row>
    <row r="46" spans="1:98" x14ac:dyDescent="0.2">
      <c r="A46" t="str">
        <f t="shared" si="103"/>
        <v>12 Other managers and proprietors</v>
      </c>
      <c r="B46" s="18">
        <f t="shared" si="104"/>
        <v>3.2319748363940635</v>
      </c>
      <c r="C46" s="18">
        <f t="shared" si="104"/>
        <v>3.3096735484690041</v>
      </c>
      <c r="D46" s="18">
        <f t="shared" si="104"/>
        <v>3.0077014131254023</v>
      </c>
      <c r="E46" s="18">
        <f t="shared" si="104"/>
        <v>3.9004565235253361</v>
      </c>
      <c r="F46" s="18">
        <f t="shared" si="104"/>
        <v>4.3747760935979647</v>
      </c>
      <c r="H46" s="68">
        <f t="shared" si="105"/>
        <v>180.48186997636813</v>
      </c>
      <c r="I46" s="69">
        <f t="shared" si="106"/>
        <v>117.86249280306156</v>
      </c>
      <c r="J46" s="69">
        <f t="shared" si="107"/>
        <v>298.34436277942973</v>
      </c>
      <c r="L46" t="str">
        <f t="shared" ref="L46:L69" si="140">A46</f>
        <v>12 Other managers and proprietors</v>
      </c>
      <c r="M46" s="18">
        <f t="shared" si="108"/>
        <v>3.757040347438493</v>
      </c>
      <c r="N46" s="18">
        <f t="shared" si="108"/>
        <v>3.8371228411199096</v>
      </c>
      <c r="O46" s="18">
        <f t="shared" si="108"/>
        <v>3.7489193590382768</v>
      </c>
      <c r="P46" s="18">
        <f t="shared" si="108"/>
        <v>4.6642430809701505</v>
      </c>
      <c r="Q46" s="18">
        <f t="shared" si="108"/>
        <v>5.2804440175314893</v>
      </c>
      <c r="S46" s="68">
        <f t="shared" si="109"/>
        <v>170.37943187501168</v>
      </c>
      <c r="T46" s="69">
        <f t="shared" si="110"/>
        <v>112.24427226035208</v>
      </c>
      <c r="U46" s="69">
        <f t="shared" si="111"/>
        <v>282.62370413536377</v>
      </c>
      <c r="W46" t="str">
        <f t="shared" ref="W46:W69" si="141">A46</f>
        <v>12 Other managers and proprietors</v>
      </c>
      <c r="X46" s="18">
        <f t="shared" si="112"/>
        <v>4.378692636237357</v>
      </c>
      <c r="Y46" s="18">
        <f t="shared" si="112"/>
        <v>4.6096673571168667</v>
      </c>
      <c r="Z46" s="18">
        <f t="shared" si="112"/>
        <v>4.444839729495782</v>
      </c>
      <c r="AA46" s="18">
        <f t="shared" si="112"/>
        <v>5.4574392938310456</v>
      </c>
      <c r="AB46" s="18">
        <f t="shared" si="112"/>
        <v>5.8229248497248838</v>
      </c>
      <c r="AD46" s="68">
        <f t="shared" si="113"/>
        <v>65.313884900575403</v>
      </c>
      <c r="AE46" s="69">
        <f t="shared" si="114"/>
        <v>97.387163632913598</v>
      </c>
      <c r="AF46" s="69">
        <f t="shared" si="115"/>
        <v>162.701048533489</v>
      </c>
      <c r="AH46" t="str">
        <f t="shared" ref="AH46:AH69" si="142">L46</f>
        <v>12 Other managers and proprietors</v>
      </c>
      <c r="AI46" s="18">
        <f t="shared" si="116"/>
        <v>4.0588418584062707</v>
      </c>
      <c r="AJ46" s="18">
        <f t="shared" si="116"/>
        <v>4.6722554130417038</v>
      </c>
      <c r="AK46" s="18">
        <f t="shared" si="116"/>
        <v>4.8219221157036163</v>
      </c>
      <c r="AL46" s="18">
        <f t="shared" si="116"/>
        <v>5.7787181609147638</v>
      </c>
      <c r="AM46" s="18">
        <f t="shared" si="116"/>
        <v>6.4334172108704264</v>
      </c>
      <c r="AO46" s="68">
        <f t="shared" si="117"/>
        <v>52.85673250422429</v>
      </c>
      <c r="AP46" s="69">
        <f t="shared" si="118"/>
        <v>86.23532626965995</v>
      </c>
      <c r="AQ46" s="69">
        <f t="shared" si="119"/>
        <v>139.09205877388428</v>
      </c>
      <c r="AS46" t="str">
        <f t="shared" ref="AS46:AS69" si="143">W46</f>
        <v>12 Other managers and proprietors</v>
      </c>
      <c r="AT46" s="18">
        <f t="shared" si="120"/>
        <v>4.6904483279715015</v>
      </c>
      <c r="AU46" s="18">
        <f t="shared" si="120"/>
        <v>4.9276689891376089</v>
      </c>
      <c r="AV46" s="18">
        <f t="shared" si="120"/>
        <v>4.8845648792408847</v>
      </c>
      <c r="AW46" s="18">
        <f t="shared" si="120"/>
        <v>5.8100128242463951</v>
      </c>
      <c r="AX46" s="18">
        <f t="shared" si="120"/>
        <v>5.5457585342278755</v>
      </c>
      <c r="AZ46" s="68">
        <f t="shared" si="121"/>
        <v>41.386757708672427</v>
      </c>
      <c r="BA46" s="69">
        <f t="shared" si="122"/>
        <v>82.617106329313259</v>
      </c>
      <c r="BB46" s="69">
        <f t="shared" si="123"/>
        <v>124.00386403798571</v>
      </c>
      <c r="BD46" t="str">
        <f t="shared" ref="BD46:BD69" si="144">AH46</f>
        <v>12 Other managers and proprietors</v>
      </c>
      <c r="BE46" s="18">
        <f t="shared" si="124"/>
        <v>3.2625182383366869</v>
      </c>
      <c r="BF46" s="18">
        <f t="shared" si="124"/>
        <v>3.0459568552650178</v>
      </c>
      <c r="BG46" s="18">
        <f t="shared" si="124"/>
        <v>3.2819763638017285</v>
      </c>
      <c r="BH46" s="18">
        <f t="shared" si="124"/>
        <v>3.5106622051193006</v>
      </c>
      <c r="BI46" s="18">
        <f t="shared" si="124"/>
        <v>3.5737448840938728</v>
      </c>
      <c r="BK46" s="68">
        <f t="shared" si="125"/>
        <v>16.850122360236206</v>
      </c>
      <c r="BL46" s="69">
        <f t="shared" si="126"/>
        <v>48.745146117415253</v>
      </c>
      <c r="BM46" s="69">
        <f t="shared" si="127"/>
        <v>65.595268477651459</v>
      </c>
      <c r="BO46" t="str">
        <f t="shared" ref="BO46:BO69" si="145">AS46</f>
        <v>12 Other managers and proprietors</v>
      </c>
      <c r="BP46" s="18">
        <f t="shared" si="128"/>
        <v>3.4928389820047734</v>
      </c>
      <c r="BQ46" s="18">
        <f t="shared" si="128"/>
        <v>3.7011103248981727</v>
      </c>
      <c r="BR46" s="18">
        <f t="shared" si="128"/>
        <v>3.9708563053027932</v>
      </c>
      <c r="BS46" s="18">
        <f t="shared" si="128"/>
        <v>4.5936869120214494</v>
      </c>
      <c r="BT46" s="18">
        <f t="shared" si="128"/>
        <v>4.7544209637898067</v>
      </c>
      <c r="BV46" s="68">
        <f t="shared" si="129"/>
        <v>-13.844932163016813</v>
      </c>
      <c r="BW46" s="69">
        <f t="shared" si="130"/>
        <v>54.386563637905248</v>
      </c>
      <c r="BX46" s="69">
        <f t="shared" si="131"/>
        <v>40.54163147488844</v>
      </c>
      <c r="BZ46" t="str">
        <f t="shared" ref="BZ46:BZ69" si="146">BD46</f>
        <v>12 Other managers and proprietors</v>
      </c>
      <c r="CA46" s="18">
        <f t="shared" si="132"/>
        <v>3.8458964564070519</v>
      </c>
      <c r="CB46" s="18">
        <f t="shared" si="132"/>
        <v>4.3539721993352849</v>
      </c>
      <c r="CC46" s="18">
        <f t="shared" si="132"/>
        <v>4.5620726347235179</v>
      </c>
      <c r="CD46" s="18">
        <f t="shared" si="132"/>
        <v>5.4242047485677114</v>
      </c>
      <c r="CE46" s="18">
        <f t="shared" si="132"/>
        <v>6.3797316356557863</v>
      </c>
      <c r="CG46" s="68">
        <f t="shared" si="133"/>
        <v>-9.4350553854675461</v>
      </c>
      <c r="CH46" s="69">
        <f t="shared" si="134"/>
        <v>43.998326856521579</v>
      </c>
      <c r="CI46" s="69">
        <f t="shared" si="135"/>
        <v>34.56327147105403</v>
      </c>
      <c r="CK46" t="str">
        <f t="shared" ref="CK46:CK69" si="147">BO46</f>
        <v>12 Other managers and proprietors</v>
      </c>
      <c r="CL46" s="18">
        <f t="shared" si="136"/>
        <v>3.2112254485814584</v>
      </c>
      <c r="CM46" s="18">
        <f t="shared" si="136"/>
        <v>3.4038568747068219</v>
      </c>
      <c r="CN46" s="18">
        <f t="shared" si="136"/>
        <v>3.6654242265215013</v>
      </c>
      <c r="CO46" s="18">
        <f t="shared" si="136"/>
        <v>4.8572559396577377</v>
      </c>
      <c r="CP46" s="18">
        <f t="shared" si="136"/>
        <v>6.6158605707560731</v>
      </c>
      <c r="CR46" s="68">
        <f t="shared" si="137"/>
        <v>1.9758305471586091</v>
      </c>
      <c r="CS46" s="69">
        <f t="shared" si="138"/>
        <v>37.781437300009927</v>
      </c>
      <c r="CT46" s="69">
        <f t="shared" si="139"/>
        <v>39.757267847168535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17.132160063740947</v>
      </c>
      <c r="C47" s="18">
        <f t="shared" si="104"/>
        <v>17.44013167033108</v>
      </c>
      <c r="D47" s="18">
        <f t="shared" si="104"/>
        <v>17.373426821852288</v>
      </c>
      <c r="E47" s="18">
        <f t="shared" si="104"/>
        <v>17.095087537738717</v>
      </c>
      <c r="F47" s="18">
        <f t="shared" si="104"/>
        <v>16.763656542772782</v>
      </c>
      <c r="H47" s="68">
        <f t="shared" si="105"/>
        <v>86.065968942396935</v>
      </c>
      <c r="I47" s="69">
        <f t="shared" si="106"/>
        <v>53.235309471308391</v>
      </c>
      <c r="J47" s="69">
        <f t="shared" si="107"/>
        <v>139.30127841370532</v>
      </c>
      <c r="L47" t="str">
        <f t="shared" si="140"/>
        <v>21 Science, research, engineering and technology professionals</v>
      </c>
      <c r="M47" s="18">
        <f t="shared" si="108"/>
        <v>10.250569154805596</v>
      </c>
      <c r="N47" s="18">
        <f t="shared" si="108"/>
        <v>10.6011633126978</v>
      </c>
      <c r="O47" s="18">
        <f t="shared" si="108"/>
        <v>10.494399474506871</v>
      </c>
      <c r="P47" s="18">
        <f t="shared" si="108"/>
        <v>10.882152680587076</v>
      </c>
      <c r="Q47" s="18">
        <f t="shared" si="108"/>
        <v>10.859129171396233</v>
      </c>
      <c r="S47" s="68">
        <f t="shared" si="109"/>
        <v>98.63085614659721</v>
      </c>
      <c r="T47" s="69">
        <f t="shared" si="110"/>
        <v>59.121727322149795</v>
      </c>
      <c r="U47" s="69">
        <f t="shared" si="111"/>
        <v>157.75258346874702</v>
      </c>
      <c r="W47" t="str">
        <f t="shared" si="141"/>
        <v>21 Science, research, engineering and technology professionals</v>
      </c>
      <c r="X47" s="18">
        <f t="shared" si="112"/>
        <v>9.3332805353958594</v>
      </c>
      <c r="Y47" s="18">
        <f t="shared" si="112"/>
        <v>9.5171868550994105</v>
      </c>
      <c r="Z47" s="18">
        <f t="shared" si="112"/>
        <v>9.2369070992858244</v>
      </c>
      <c r="AA47" s="18">
        <f t="shared" si="112"/>
        <v>8.7464440816149249</v>
      </c>
      <c r="AB47" s="18">
        <f t="shared" si="112"/>
        <v>7.9266095482579626</v>
      </c>
      <c r="AD47" s="68">
        <f t="shared" si="113"/>
        <v>8.2891994594384002</v>
      </c>
      <c r="AE47" s="69">
        <f t="shared" si="114"/>
        <v>43.293648654251427</v>
      </c>
      <c r="AF47" s="69">
        <f t="shared" si="115"/>
        <v>51.582848113689828</v>
      </c>
      <c r="AH47" t="str">
        <f t="shared" si="142"/>
        <v>21 Science, research, engineering and technology professionals</v>
      </c>
      <c r="AI47" s="18">
        <f t="shared" si="116"/>
        <v>3.1082550545598782</v>
      </c>
      <c r="AJ47" s="18">
        <f t="shared" si="116"/>
        <v>3.3472236422798791</v>
      </c>
      <c r="AK47" s="18">
        <f t="shared" si="116"/>
        <v>3.6376295953734297</v>
      </c>
      <c r="AL47" s="18">
        <f t="shared" si="116"/>
        <v>3.6809991103008755</v>
      </c>
      <c r="AM47" s="18">
        <f t="shared" si="116"/>
        <v>3.6014495025456199</v>
      </c>
      <c r="AO47" s="68">
        <f t="shared" si="117"/>
        <v>13.428424976823084</v>
      </c>
      <c r="AP47" s="69">
        <f t="shared" si="118"/>
        <v>43.262032827099148</v>
      </c>
      <c r="AQ47" s="69">
        <f t="shared" si="119"/>
        <v>56.690457803922236</v>
      </c>
      <c r="AS47" t="str">
        <f t="shared" si="143"/>
        <v>21 Science, research, engineering and technology professionals</v>
      </c>
      <c r="AT47" s="18">
        <f t="shared" si="120"/>
        <v>9.3065035344409388</v>
      </c>
      <c r="AU47" s="18">
        <f t="shared" si="120"/>
        <v>9.4796460641100762</v>
      </c>
      <c r="AV47" s="18">
        <f t="shared" si="120"/>
        <v>8.9774750571706932</v>
      </c>
      <c r="AW47" s="18">
        <f t="shared" si="120"/>
        <v>7.7537483749592271</v>
      </c>
      <c r="AX47" s="18">
        <f t="shared" si="120"/>
        <v>6.4960323530567399</v>
      </c>
      <c r="AZ47" s="68">
        <f t="shared" si="121"/>
        <v>-9.8911112935996677</v>
      </c>
      <c r="BA47" s="69">
        <f t="shared" si="122"/>
        <v>35.877252397518419</v>
      </c>
      <c r="BB47" s="69">
        <f t="shared" si="123"/>
        <v>25.986141103918754</v>
      </c>
      <c r="BD47" t="str">
        <f t="shared" si="144"/>
        <v>21 Science, research, engineering and technology professionals</v>
      </c>
      <c r="BE47" s="18">
        <f t="shared" si="124"/>
        <v>3.3959766836421683</v>
      </c>
      <c r="BF47" s="18">
        <f t="shared" si="124"/>
        <v>3.6026827329840208</v>
      </c>
      <c r="BG47" s="18">
        <f t="shared" si="124"/>
        <v>3.9441894953182866</v>
      </c>
      <c r="BH47" s="18">
        <f t="shared" si="124"/>
        <v>3.4977585624723306</v>
      </c>
      <c r="BI47" s="18">
        <f t="shared" si="124"/>
        <v>3.3290857586214528</v>
      </c>
      <c r="BK47" s="68">
        <f t="shared" si="125"/>
        <v>-9.4250121030621781</v>
      </c>
      <c r="BL47" s="69">
        <f t="shared" si="126"/>
        <v>25.778772687288665</v>
      </c>
      <c r="BM47" s="69">
        <f t="shared" si="127"/>
        <v>16.353760584226489</v>
      </c>
      <c r="BO47" t="str">
        <f t="shared" si="145"/>
        <v>21 Science, research, engineering and technology professionals</v>
      </c>
      <c r="BP47" s="18">
        <f t="shared" si="128"/>
        <v>2.4318031172539851</v>
      </c>
      <c r="BQ47" s="18">
        <f t="shared" si="128"/>
        <v>2.6785372602062627</v>
      </c>
      <c r="BR47" s="18">
        <f t="shared" si="128"/>
        <v>3.1506697896584481</v>
      </c>
      <c r="BS47" s="18">
        <f t="shared" si="128"/>
        <v>2.9504093112437424</v>
      </c>
      <c r="BT47" s="18">
        <f t="shared" si="128"/>
        <v>3.0409125964310237</v>
      </c>
      <c r="BV47" s="68">
        <f t="shared" si="129"/>
        <v>-30.550612995380028</v>
      </c>
      <c r="BW47" s="69">
        <f t="shared" si="130"/>
        <v>28.36912632541781</v>
      </c>
      <c r="BX47" s="69">
        <f t="shared" si="131"/>
        <v>-2.1814866699622191</v>
      </c>
      <c r="BZ47" t="str">
        <f t="shared" si="146"/>
        <v>21 Science, research, engineering and technology professionals</v>
      </c>
      <c r="CA47" s="18">
        <f t="shared" si="132"/>
        <v>2.1415545882866964</v>
      </c>
      <c r="CB47" s="18">
        <f t="shared" si="132"/>
        <v>2.5526398120807454</v>
      </c>
      <c r="CC47" s="18">
        <f t="shared" si="132"/>
        <v>2.8175786128253457</v>
      </c>
      <c r="CD47" s="18">
        <f t="shared" si="132"/>
        <v>2.7739055309265099</v>
      </c>
      <c r="CE47" s="18">
        <f t="shared" si="132"/>
        <v>2.8715061258191525</v>
      </c>
      <c r="CG47" s="68">
        <f t="shared" si="133"/>
        <v>-33.998528833164073</v>
      </c>
      <c r="CH47" s="69">
        <f t="shared" si="134"/>
        <v>22.671417957072954</v>
      </c>
      <c r="CI47" s="69">
        <f t="shared" si="135"/>
        <v>-11.327110876091119</v>
      </c>
      <c r="CK47" t="str">
        <f t="shared" si="147"/>
        <v>21 Science, research, engineering and technology professionals</v>
      </c>
      <c r="CL47" s="18">
        <f t="shared" si="136"/>
        <v>1.0556441861861081</v>
      </c>
      <c r="CM47" s="18">
        <f t="shared" si="136"/>
        <v>1.6387532912604634</v>
      </c>
      <c r="CN47" s="18">
        <f t="shared" si="136"/>
        <v>2.0565991916676611</v>
      </c>
      <c r="CO47" s="18">
        <f t="shared" si="136"/>
        <v>2.5646290352210581</v>
      </c>
      <c r="CP47" s="18">
        <f t="shared" si="136"/>
        <v>3.1071270579747292</v>
      </c>
      <c r="CR47" s="68">
        <f t="shared" si="137"/>
        <v>-14.641946002347467</v>
      </c>
      <c r="CS47" s="69">
        <f t="shared" si="138"/>
        <v>26.848083063829549</v>
      </c>
      <c r="CT47" s="69">
        <f t="shared" si="139"/>
        <v>12.206137061482082</v>
      </c>
    </row>
    <row r="48" spans="1:98" x14ac:dyDescent="0.2">
      <c r="A48" t="str">
        <f t="shared" si="103"/>
        <v>22 Health professionals</v>
      </c>
      <c r="B48" s="18">
        <f t="shared" si="104"/>
        <v>20.439530665906169</v>
      </c>
      <c r="C48" s="18">
        <f t="shared" si="104"/>
        <v>20.767421648350417</v>
      </c>
      <c r="D48" s="18">
        <f t="shared" si="104"/>
        <v>21.188196512222994</v>
      </c>
      <c r="E48" s="18">
        <f t="shared" si="104"/>
        <v>22.263334659228228</v>
      </c>
      <c r="F48" s="18">
        <f t="shared" si="104"/>
        <v>23.235725423813879</v>
      </c>
      <c r="H48" s="68">
        <f t="shared" si="105"/>
        <v>111.46861818569909</v>
      </c>
      <c r="I48" s="69">
        <f t="shared" si="106"/>
        <v>75.997526738418472</v>
      </c>
      <c r="J48" s="69">
        <f t="shared" si="107"/>
        <v>187.46614492411757</v>
      </c>
      <c r="L48" t="str">
        <f t="shared" si="140"/>
        <v>22 Health professionals</v>
      </c>
      <c r="M48" s="18">
        <f t="shared" si="108"/>
        <v>8.3154194589069572</v>
      </c>
      <c r="N48" s="18">
        <f t="shared" si="108"/>
        <v>8.6140464023494925</v>
      </c>
      <c r="O48" s="18">
        <f t="shared" si="108"/>
        <v>8.2902831561673853</v>
      </c>
      <c r="P48" s="18">
        <f t="shared" si="108"/>
        <v>8.3464172811790984</v>
      </c>
      <c r="Q48" s="18">
        <f t="shared" si="108"/>
        <v>8.3684339842897977</v>
      </c>
      <c r="S48" s="68">
        <f t="shared" si="109"/>
        <v>93.768928369284694</v>
      </c>
      <c r="T48" s="69">
        <f t="shared" si="110"/>
        <v>76.180081048631337</v>
      </c>
      <c r="U48" s="69">
        <f t="shared" si="111"/>
        <v>169.94900941791605</v>
      </c>
      <c r="W48" t="str">
        <f t="shared" si="141"/>
        <v>22 Health professionals</v>
      </c>
      <c r="X48" s="18">
        <f t="shared" si="112"/>
        <v>8.6930396258502967</v>
      </c>
      <c r="Y48" s="18">
        <f t="shared" si="112"/>
        <v>9.2675779895273926</v>
      </c>
      <c r="Z48" s="18">
        <f t="shared" si="112"/>
        <v>8.9274596169250238</v>
      </c>
      <c r="AA48" s="18">
        <f t="shared" si="112"/>
        <v>9.1967825438440833</v>
      </c>
      <c r="AB48" s="18">
        <f t="shared" si="112"/>
        <v>8.9291304067914545</v>
      </c>
      <c r="AD48" s="68">
        <f t="shared" si="113"/>
        <v>26.213416857649619</v>
      </c>
      <c r="AE48" s="69">
        <f t="shared" si="114"/>
        <v>68.813127820455051</v>
      </c>
      <c r="AF48" s="69">
        <f t="shared" si="115"/>
        <v>95.026544678104671</v>
      </c>
      <c r="AH48" t="str">
        <f t="shared" si="142"/>
        <v>22 Health professionals</v>
      </c>
      <c r="AI48" s="18">
        <f t="shared" si="116"/>
        <v>14.332766576715409</v>
      </c>
      <c r="AJ48" s="18">
        <f t="shared" si="116"/>
        <v>11.738321379511579</v>
      </c>
      <c r="AK48" s="18">
        <f t="shared" si="116"/>
        <v>10.171231561514174</v>
      </c>
      <c r="AL48" s="18">
        <f t="shared" si="116"/>
        <v>5.9165341423078699</v>
      </c>
      <c r="AM48" s="18">
        <f t="shared" si="116"/>
        <v>2.0491422158613046</v>
      </c>
      <c r="AO48" s="68">
        <f t="shared" si="117"/>
        <v>-76.918628801283575</v>
      </c>
      <c r="AP48" s="69">
        <f t="shared" si="118"/>
        <v>20.420241831311824</v>
      </c>
      <c r="AQ48" s="69">
        <f t="shared" si="119"/>
        <v>-56.498386969971747</v>
      </c>
      <c r="AS48" t="str">
        <f t="shared" si="143"/>
        <v>22 Health professionals</v>
      </c>
      <c r="AT48" s="18">
        <f t="shared" si="120"/>
        <v>2.0577376703761665</v>
      </c>
      <c r="AU48" s="18">
        <f t="shared" si="120"/>
        <v>2.2602490713736554</v>
      </c>
      <c r="AV48" s="18">
        <f t="shared" si="120"/>
        <v>2.398784209019313</v>
      </c>
      <c r="AW48" s="18">
        <f t="shared" si="120"/>
        <v>2.4345466651843215</v>
      </c>
      <c r="AX48" s="18">
        <f t="shared" si="120"/>
        <v>2.3912680969658506</v>
      </c>
      <c r="AZ48" s="68">
        <f t="shared" si="121"/>
        <v>24.139716750520339</v>
      </c>
      <c r="BA48" s="69">
        <f t="shared" si="122"/>
        <v>61.070161607970796</v>
      </c>
      <c r="BB48" s="69">
        <f t="shared" si="123"/>
        <v>85.209878358491125</v>
      </c>
      <c r="BD48" t="str">
        <f t="shared" si="144"/>
        <v>22 Health professionals</v>
      </c>
      <c r="BE48" s="18">
        <f t="shared" si="124"/>
        <v>1.8145912549666698</v>
      </c>
      <c r="BF48" s="18">
        <f t="shared" si="124"/>
        <v>2.3841698253565813</v>
      </c>
      <c r="BG48" s="18">
        <f t="shared" si="124"/>
        <v>2.4717947385789838</v>
      </c>
      <c r="BH48" s="18">
        <f t="shared" si="124"/>
        <v>2.7187509904046889</v>
      </c>
      <c r="BI48" s="18">
        <f t="shared" si="124"/>
        <v>2.9143382168829022</v>
      </c>
      <c r="BK48" s="68">
        <f t="shared" si="125"/>
        <v>26.522749699882699</v>
      </c>
      <c r="BL48" s="69">
        <f t="shared" si="126"/>
        <v>61.918881382343713</v>
      </c>
      <c r="BM48" s="69">
        <f t="shared" si="127"/>
        <v>88.441631082226408</v>
      </c>
      <c r="BO48" t="str">
        <f t="shared" si="145"/>
        <v>22 Health professionals</v>
      </c>
      <c r="BP48" s="18">
        <f t="shared" si="128"/>
        <v>1.5416628534085794</v>
      </c>
      <c r="BQ48" s="18">
        <f t="shared" si="128"/>
        <v>1.9491193227480621</v>
      </c>
      <c r="BR48" s="18">
        <f t="shared" si="128"/>
        <v>1.9602982941926612</v>
      </c>
      <c r="BS48" s="18">
        <f t="shared" si="128"/>
        <v>2.0384782714633092</v>
      </c>
      <c r="BT48" s="18">
        <f t="shared" si="128"/>
        <v>1.9410322895874015</v>
      </c>
      <c r="BV48" s="68">
        <f t="shared" si="129"/>
        <v>-28.751132445030308</v>
      </c>
      <c r="BW48" s="69">
        <f t="shared" si="130"/>
        <v>44.49300639604747</v>
      </c>
      <c r="BX48" s="69">
        <f t="shared" si="131"/>
        <v>15.741873951017164</v>
      </c>
      <c r="BZ48" t="str">
        <f t="shared" si="146"/>
        <v>22 Health professionals</v>
      </c>
      <c r="CA48" s="18">
        <f t="shared" si="132"/>
        <v>1.2380325172707691</v>
      </c>
      <c r="CB48" s="18">
        <f t="shared" si="132"/>
        <v>1.5890216053674271</v>
      </c>
      <c r="CC48" s="18">
        <f t="shared" si="132"/>
        <v>1.6009933623301613</v>
      </c>
      <c r="CD48" s="18">
        <f t="shared" si="132"/>
        <v>1.6964182815909161</v>
      </c>
      <c r="CE48" s="18">
        <f t="shared" si="132"/>
        <v>1.7046966006086808</v>
      </c>
      <c r="CG48" s="68">
        <f t="shared" si="133"/>
        <v>-31.043140411762099</v>
      </c>
      <c r="CH48" s="69">
        <f t="shared" si="134"/>
        <v>32.982346287262992</v>
      </c>
      <c r="CI48" s="69">
        <f t="shared" si="135"/>
        <v>1.9392058755008921</v>
      </c>
      <c r="CK48" t="str">
        <f t="shared" si="147"/>
        <v>22 Health professionals</v>
      </c>
      <c r="CL48" s="18">
        <f t="shared" si="136"/>
        <v>0.49935684782230333</v>
      </c>
      <c r="CM48" s="18">
        <f t="shared" si="136"/>
        <v>0.63889595102527175</v>
      </c>
      <c r="CN48" s="18">
        <f t="shared" si="136"/>
        <v>0.6965246614814733</v>
      </c>
      <c r="CO48" s="18">
        <f t="shared" si="136"/>
        <v>1.3557646832977623</v>
      </c>
      <c r="CP48" s="18">
        <f t="shared" si="136"/>
        <v>2.363430794812782</v>
      </c>
      <c r="CR48" s="68">
        <f t="shared" si="137"/>
        <v>91.708577782057759</v>
      </c>
      <c r="CS48" s="69">
        <f t="shared" si="138"/>
        <v>74.866770960413049</v>
      </c>
      <c r="CT48" s="69">
        <f t="shared" si="139"/>
        <v>166.57534874247079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28.458151345394089</v>
      </c>
      <c r="C49" s="18">
        <f t="shared" si="104"/>
        <v>26.940692676527711</v>
      </c>
      <c r="D49" s="18">
        <f t="shared" si="104"/>
        <v>26.754270322032198</v>
      </c>
      <c r="E49" s="18">
        <f t="shared" si="104"/>
        <v>24.263763421534264</v>
      </c>
      <c r="F49" s="18">
        <f t="shared" si="104"/>
        <v>20.793015397504419</v>
      </c>
      <c r="H49" s="68">
        <f t="shared" si="105"/>
        <v>49.867702042087927</v>
      </c>
      <c r="I49" s="69">
        <f t="shared" si="106"/>
        <v>63.422233639363036</v>
      </c>
      <c r="J49" s="69">
        <f t="shared" si="107"/>
        <v>113.28993568145098</v>
      </c>
      <c r="L49" t="str">
        <f t="shared" si="140"/>
        <v>23 Teaching and other educational professionals</v>
      </c>
      <c r="M49" s="18">
        <f t="shared" si="108"/>
        <v>22.655203387225402</v>
      </c>
      <c r="N49" s="18">
        <f t="shared" si="108"/>
        <v>22.039829731852713</v>
      </c>
      <c r="O49" s="18">
        <f t="shared" si="108"/>
        <v>21.842425369358342</v>
      </c>
      <c r="P49" s="18">
        <f t="shared" si="108"/>
        <v>19.578303811924876</v>
      </c>
      <c r="Q49" s="18">
        <f t="shared" si="108"/>
        <v>16.572461806592408</v>
      </c>
      <c r="S49" s="68">
        <f t="shared" si="109"/>
        <v>45.644964314189664</v>
      </c>
      <c r="T49" s="69">
        <f t="shared" si="110"/>
        <v>64.598535151085628</v>
      </c>
      <c r="U49" s="69">
        <f t="shared" si="111"/>
        <v>110.24349946527528</v>
      </c>
      <c r="W49" t="str">
        <f t="shared" si="141"/>
        <v>23 Teaching and other educational professionals</v>
      </c>
      <c r="X49" s="18">
        <f t="shared" si="112"/>
        <v>7.646410123742335</v>
      </c>
      <c r="Y49" s="18">
        <f t="shared" si="112"/>
        <v>6.7810300341300884</v>
      </c>
      <c r="Z49" s="18">
        <f t="shared" si="112"/>
        <v>6.7584074019178129</v>
      </c>
      <c r="AA49" s="18">
        <f t="shared" si="112"/>
        <v>5.3665450294823067</v>
      </c>
      <c r="AB49" s="18">
        <f t="shared" si="112"/>
        <v>3.6633843550296072</v>
      </c>
      <c r="AD49" s="68">
        <f t="shared" si="113"/>
        <v>-31.599012552241611</v>
      </c>
      <c r="AE49" s="69">
        <f t="shared" si="114"/>
        <v>44.717730125156805</v>
      </c>
      <c r="AF49" s="69">
        <f t="shared" si="115"/>
        <v>13.118717572915195</v>
      </c>
      <c r="AH49" t="str">
        <f t="shared" si="142"/>
        <v>23 Teaching and other educational professionals</v>
      </c>
      <c r="AI49" s="18">
        <f t="shared" si="116"/>
        <v>3.7532730170757076</v>
      </c>
      <c r="AJ49" s="18">
        <f t="shared" si="116"/>
        <v>2.5677698570961143</v>
      </c>
      <c r="AK49" s="18">
        <f t="shared" si="116"/>
        <v>2.139457353924326</v>
      </c>
      <c r="AL49" s="18">
        <f t="shared" si="116"/>
        <v>1.5445382455564787</v>
      </c>
      <c r="AM49" s="18">
        <f t="shared" si="116"/>
        <v>1.4782747527786677</v>
      </c>
      <c r="AO49" s="68">
        <f t="shared" si="117"/>
        <v>-20.838398415577924</v>
      </c>
      <c r="AP49" s="69">
        <f t="shared" si="118"/>
        <v>27.364427191775071</v>
      </c>
      <c r="AQ49" s="69">
        <f t="shared" si="119"/>
        <v>6.5260287761971414</v>
      </c>
      <c r="AS49" t="str">
        <f t="shared" si="143"/>
        <v>23 Teaching and other educational professionals</v>
      </c>
      <c r="AT49" s="18">
        <f t="shared" si="120"/>
        <v>1.0394002725772713</v>
      </c>
      <c r="AU49" s="18">
        <f t="shared" si="120"/>
        <v>1.1138778165799297</v>
      </c>
      <c r="AV49" s="18">
        <f t="shared" si="120"/>
        <v>0.9607464749068505</v>
      </c>
      <c r="AW49" s="18">
        <f t="shared" si="120"/>
        <v>0.7501502078541149</v>
      </c>
      <c r="AX49" s="18">
        <f t="shared" si="120"/>
        <v>0.51963471033549602</v>
      </c>
      <c r="AZ49" s="68">
        <f t="shared" si="121"/>
        <v>-32.646058536900362</v>
      </c>
      <c r="BA49" s="69">
        <f t="shared" si="122"/>
        <v>42.607658783566905</v>
      </c>
      <c r="BB49" s="69">
        <f t="shared" si="123"/>
        <v>9.9616002466665403</v>
      </c>
      <c r="BD49" t="str">
        <f t="shared" si="144"/>
        <v>23 Teaching and other educational professionals</v>
      </c>
      <c r="BE49" s="18">
        <f t="shared" si="124"/>
        <v>1.0000962792828589</v>
      </c>
      <c r="BF49" s="18">
        <f t="shared" si="124"/>
        <v>1.1122930887902676</v>
      </c>
      <c r="BG49" s="18">
        <f t="shared" si="124"/>
        <v>1.1074710704203601</v>
      </c>
      <c r="BH49" s="18">
        <f t="shared" si="124"/>
        <v>1.0645171579802966</v>
      </c>
      <c r="BI49" s="18">
        <f t="shared" si="124"/>
        <v>1.1196905897071869</v>
      </c>
      <c r="BK49" s="68">
        <f t="shared" si="125"/>
        <v>8.4942474582474592</v>
      </c>
      <c r="BL49" s="69">
        <f t="shared" si="126"/>
        <v>42.593099751899075</v>
      </c>
      <c r="BM49" s="69">
        <f t="shared" si="127"/>
        <v>51.087347210146525</v>
      </c>
      <c r="BO49" t="str">
        <f t="shared" si="145"/>
        <v>23 Teaching and other educational professionals</v>
      </c>
      <c r="BP49" s="18">
        <f t="shared" si="128"/>
        <v>0.72949475011168285</v>
      </c>
      <c r="BQ49" s="18">
        <f t="shared" si="128"/>
        <v>0.84517032795962643</v>
      </c>
      <c r="BR49" s="18">
        <f t="shared" si="128"/>
        <v>0.812218280093153</v>
      </c>
      <c r="BS49" s="18">
        <f t="shared" si="128"/>
        <v>0.77111658387255289</v>
      </c>
      <c r="BT49" s="18">
        <f t="shared" si="128"/>
        <v>0.73640302003606295</v>
      </c>
      <c r="BV49" s="68">
        <f t="shared" si="129"/>
        <v>-34.760568313800441</v>
      </c>
      <c r="BW49" s="69">
        <f t="shared" si="130"/>
        <v>39.023437156871466</v>
      </c>
      <c r="BX49" s="69">
        <f t="shared" si="131"/>
        <v>4.2628688430710184</v>
      </c>
      <c r="BZ49" t="str">
        <f t="shared" si="146"/>
        <v>23 Teaching and other educational professionals</v>
      </c>
      <c r="CA49" s="18">
        <f t="shared" si="132"/>
        <v>0.84465496394706163</v>
      </c>
      <c r="CB49" s="18">
        <f t="shared" si="132"/>
        <v>0.98766920989065576</v>
      </c>
      <c r="CC49" s="18">
        <f t="shared" si="132"/>
        <v>1.1664852697797328</v>
      </c>
      <c r="CD49" s="18">
        <f t="shared" si="132"/>
        <v>1.1812038377070764</v>
      </c>
      <c r="CE49" s="18">
        <f t="shared" si="132"/>
        <v>1.386247258703853</v>
      </c>
      <c r="CG49" s="68">
        <f t="shared" si="133"/>
        <v>-23.037112648728613</v>
      </c>
      <c r="CH49" s="69">
        <f t="shared" si="134"/>
        <v>34.834306466606044</v>
      </c>
      <c r="CI49" s="69">
        <f t="shared" si="135"/>
        <v>11.797193817877428</v>
      </c>
      <c r="CK49" t="str">
        <f t="shared" si="147"/>
        <v>23 Teaching and other educational professionals</v>
      </c>
      <c r="CL49" s="18">
        <f t="shared" si="136"/>
        <v>0.43129933517390479</v>
      </c>
      <c r="CM49" s="18">
        <f t="shared" si="136"/>
        <v>0.59359497885172374</v>
      </c>
      <c r="CN49" s="18">
        <f t="shared" si="136"/>
        <v>0.69489778276502645</v>
      </c>
      <c r="CO49" s="18">
        <f t="shared" si="136"/>
        <v>0.9679104322074038</v>
      </c>
      <c r="CP49" s="18">
        <f t="shared" si="136"/>
        <v>0.99044034889044852</v>
      </c>
      <c r="CR49" s="68">
        <f t="shared" si="137"/>
        <v>-19.47280868171763</v>
      </c>
      <c r="CS49" s="69">
        <f t="shared" si="138"/>
        <v>40.010545552282821</v>
      </c>
      <c r="CT49" s="69">
        <f t="shared" si="139"/>
        <v>20.53773687056519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6.7585463404910717</v>
      </c>
      <c r="C50" s="18">
        <f t="shared" si="104"/>
        <v>7.0542981068627668</v>
      </c>
      <c r="D50" s="18">
        <f t="shared" si="104"/>
        <v>7.2514155939757519</v>
      </c>
      <c r="E50" s="18">
        <f t="shared" si="104"/>
        <v>7.9255640293296139</v>
      </c>
      <c r="F50" s="18">
        <f t="shared" si="104"/>
        <v>8.2560158224220679</v>
      </c>
      <c r="H50" s="68">
        <f t="shared" si="105"/>
        <v>119.54897015452606</v>
      </c>
      <c r="I50" s="69">
        <f t="shared" si="106"/>
        <v>76.382686390121918</v>
      </c>
      <c r="J50" s="69">
        <f t="shared" si="107"/>
        <v>195.93165654464798</v>
      </c>
      <c r="L50" t="str">
        <f t="shared" si="140"/>
        <v>24 Business, media and public service professionals</v>
      </c>
      <c r="M50" s="18">
        <f t="shared" si="108"/>
        <v>12.935342448623203</v>
      </c>
      <c r="N50" s="18">
        <f t="shared" si="108"/>
        <v>13.513490457093189</v>
      </c>
      <c r="O50" s="18">
        <f t="shared" si="108"/>
        <v>14.183513580043536</v>
      </c>
      <c r="P50" s="18">
        <f t="shared" si="108"/>
        <v>14.517897051734559</v>
      </c>
      <c r="Q50" s="18">
        <f t="shared" si="108"/>
        <v>14.214428397546616</v>
      </c>
      <c r="S50" s="68">
        <f t="shared" si="109"/>
        <v>92.377766592510611</v>
      </c>
      <c r="T50" s="69">
        <f t="shared" si="110"/>
        <v>72.47275754815935</v>
      </c>
      <c r="U50" s="69">
        <f t="shared" si="111"/>
        <v>164.85052414066996</v>
      </c>
      <c r="W50" t="str">
        <f t="shared" si="141"/>
        <v>24 Business, media and public service professionals</v>
      </c>
      <c r="X50" s="18">
        <f t="shared" si="112"/>
        <v>11.128888053796759</v>
      </c>
      <c r="Y50" s="18">
        <f t="shared" si="112"/>
        <v>11.566660262406854</v>
      </c>
      <c r="Z50" s="18">
        <f t="shared" si="112"/>
        <v>12.055936040970751</v>
      </c>
      <c r="AA50" s="18">
        <f t="shared" si="112"/>
        <v>11.979879274209221</v>
      </c>
      <c r="AB50" s="18">
        <f t="shared" si="112"/>
        <v>10.893606242367099</v>
      </c>
      <c r="AD50" s="68">
        <f t="shared" si="113"/>
        <v>14.023663583992384</v>
      </c>
      <c r="AE50" s="69">
        <f t="shared" si="114"/>
        <v>58.371849905257875</v>
      </c>
      <c r="AF50" s="69">
        <f t="shared" si="115"/>
        <v>72.395513489250263</v>
      </c>
      <c r="AH50" t="str">
        <f t="shared" si="142"/>
        <v>24 Business, media and public service professionals</v>
      </c>
      <c r="AI50" s="18">
        <f t="shared" si="116"/>
        <v>3.7902513690437076</v>
      </c>
      <c r="AJ50" s="18">
        <f t="shared" si="116"/>
        <v>3.7451804886762261</v>
      </c>
      <c r="AK50" s="18">
        <f t="shared" si="116"/>
        <v>3.9857266106810645</v>
      </c>
      <c r="AL50" s="18">
        <f t="shared" si="116"/>
        <v>3.7777393629266895</v>
      </c>
      <c r="AM50" s="18">
        <f t="shared" si="116"/>
        <v>3.457350337465384</v>
      </c>
      <c r="AO50" s="68">
        <f t="shared" si="117"/>
        <v>-0.62001435642805469</v>
      </c>
      <c r="AP50" s="69">
        <f t="shared" si="118"/>
        <v>38.46065615728957</v>
      </c>
      <c r="AQ50" s="69">
        <f t="shared" si="119"/>
        <v>37.840641800861519</v>
      </c>
      <c r="AS50" t="str">
        <f t="shared" si="143"/>
        <v>24 Business, media and public service professionals</v>
      </c>
      <c r="AT50" s="18">
        <f t="shared" si="120"/>
        <v>6.2710867585115322</v>
      </c>
      <c r="AU50" s="18">
        <f t="shared" si="120"/>
        <v>6.6361174037465966</v>
      </c>
      <c r="AV50" s="18">
        <f t="shared" si="120"/>
        <v>7.0127456961300503</v>
      </c>
      <c r="AW50" s="18">
        <f t="shared" si="120"/>
        <v>7.013526302069212</v>
      </c>
      <c r="AX50" s="18">
        <f t="shared" si="120"/>
        <v>6.4949758003746503</v>
      </c>
      <c r="AZ50" s="68">
        <f t="shared" si="121"/>
        <v>15.335528112880469</v>
      </c>
      <c r="BA50" s="69">
        <f t="shared" si="122"/>
        <v>55.488434936978273</v>
      </c>
      <c r="BB50" s="69">
        <f t="shared" si="123"/>
        <v>70.823963049858733</v>
      </c>
      <c r="BD50" t="str">
        <f t="shared" si="144"/>
        <v>24 Business, media and public service professionals</v>
      </c>
      <c r="BE50" s="18">
        <f t="shared" si="124"/>
        <v>3.6380190651115183</v>
      </c>
      <c r="BF50" s="18">
        <f t="shared" si="124"/>
        <v>4.1336620253999659</v>
      </c>
      <c r="BG50" s="18">
        <f t="shared" si="124"/>
        <v>4.6258331979453553</v>
      </c>
      <c r="BH50" s="18">
        <f t="shared" si="124"/>
        <v>4.7681868057645245</v>
      </c>
      <c r="BI50" s="18">
        <f t="shared" si="124"/>
        <v>4.9080464186907271</v>
      </c>
      <c r="BK50" s="68">
        <f t="shared" si="125"/>
        <v>13.85700794444146</v>
      </c>
      <c r="BL50" s="69">
        <f t="shared" si="126"/>
        <v>43.085336911849971</v>
      </c>
      <c r="BM50" s="69">
        <f t="shared" si="127"/>
        <v>56.942344856291427</v>
      </c>
      <c r="BO50" t="str">
        <f t="shared" si="145"/>
        <v>24 Business, media and public service professionals</v>
      </c>
      <c r="BP50" s="18">
        <f t="shared" si="128"/>
        <v>2.4570118634807732</v>
      </c>
      <c r="BQ50" s="18">
        <f t="shared" si="128"/>
        <v>2.6882536449649996</v>
      </c>
      <c r="BR50" s="18">
        <f t="shared" si="128"/>
        <v>3.2571509943221812</v>
      </c>
      <c r="BS50" s="18">
        <f t="shared" si="128"/>
        <v>3.1753137496368571</v>
      </c>
      <c r="BT50" s="18">
        <f t="shared" si="128"/>
        <v>3.0850774919367265</v>
      </c>
      <c r="BV50" s="68">
        <f t="shared" si="129"/>
        <v>-31.845340375708435</v>
      </c>
      <c r="BW50" s="69">
        <f t="shared" si="130"/>
        <v>35.042416084046984</v>
      </c>
      <c r="BX50" s="69">
        <f t="shared" si="131"/>
        <v>3.1970757083385459</v>
      </c>
      <c r="BZ50" t="str">
        <f t="shared" si="146"/>
        <v>24 Business, media and public service professionals</v>
      </c>
      <c r="CA50" s="18">
        <f t="shared" si="132"/>
        <v>2.2428536161166162</v>
      </c>
      <c r="CB50" s="18">
        <f t="shared" si="132"/>
        <v>2.7598351004389845</v>
      </c>
      <c r="CC50" s="18">
        <f t="shared" si="132"/>
        <v>3.1494820373401531</v>
      </c>
      <c r="CD50" s="18">
        <f t="shared" si="132"/>
        <v>3.2576305014825122</v>
      </c>
      <c r="CE50" s="18">
        <f t="shared" si="132"/>
        <v>3.6533704592861391</v>
      </c>
      <c r="CG50" s="68">
        <f t="shared" si="133"/>
        <v>-24.876729271514975</v>
      </c>
      <c r="CH50" s="69">
        <f t="shared" si="134"/>
        <v>30.425441788215945</v>
      </c>
      <c r="CI50" s="69">
        <f t="shared" si="135"/>
        <v>5.5487125167009701</v>
      </c>
      <c r="CK50" t="str">
        <f t="shared" si="147"/>
        <v>24 Business, media and public service professionals</v>
      </c>
      <c r="CL50" s="18">
        <f t="shared" si="136"/>
        <v>1.3044932512512015</v>
      </c>
      <c r="CM50" s="18">
        <f t="shared" si="136"/>
        <v>1.9116980806652282</v>
      </c>
      <c r="CN50" s="18">
        <f t="shared" si="136"/>
        <v>2.2000450190704917</v>
      </c>
      <c r="CO50" s="18">
        <f t="shared" si="136"/>
        <v>2.7830640588610547</v>
      </c>
      <c r="CP50" s="18">
        <f t="shared" si="136"/>
        <v>3.1482893422611102</v>
      </c>
      <c r="CR50" s="68">
        <f t="shared" si="137"/>
        <v>-19.150335023993986</v>
      </c>
      <c r="CS50" s="69">
        <f t="shared" si="138"/>
        <v>32.783818741667687</v>
      </c>
      <c r="CT50" s="69">
        <f t="shared" si="139"/>
        <v>13.633483717673704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2.0364179379282445</v>
      </c>
      <c r="C51" s="18">
        <f t="shared" si="104"/>
        <v>2.2916602322644093</v>
      </c>
      <c r="D51" s="18">
        <f t="shared" si="104"/>
        <v>2.6825153341354757</v>
      </c>
      <c r="E51" s="18">
        <f t="shared" si="104"/>
        <v>2.4172030374253772</v>
      </c>
      <c r="F51" s="18">
        <f t="shared" si="104"/>
        <v>2.6212234613616436</v>
      </c>
      <c r="H51" s="68">
        <f t="shared" si="105"/>
        <v>88.428034116847684</v>
      </c>
      <c r="I51" s="69">
        <f t="shared" si="106"/>
        <v>63.207274942025563</v>
      </c>
      <c r="J51" s="69">
        <f t="shared" si="107"/>
        <v>151.63530905887325</v>
      </c>
      <c r="L51" t="str">
        <f t="shared" si="140"/>
        <v>31 Science, engineering and technology associate professionals</v>
      </c>
      <c r="M51" s="18">
        <f t="shared" si="108"/>
        <v>1.8090230933540106</v>
      </c>
      <c r="N51" s="18">
        <f t="shared" si="108"/>
        <v>1.900433721312313</v>
      </c>
      <c r="O51" s="18">
        <f t="shared" si="108"/>
        <v>2.0034992786669363</v>
      </c>
      <c r="P51" s="18">
        <f t="shared" si="108"/>
        <v>1.764828968799576</v>
      </c>
      <c r="Q51" s="18">
        <f t="shared" si="108"/>
        <v>1.7832395260660592</v>
      </c>
      <c r="S51" s="68">
        <f t="shared" si="109"/>
        <v>70.855828454829862</v>
      </c>
      <c r="T51" s="69">
        <f t="shared" si="110"/>
        <v>56.955453395420243</v>
      </c>
      <c r="U51" s="69">
        <f t="shared" si="111"/>
        <v>127.8112818502501</v>
      </c>
      <c r="W51" t="str">
        <f t="shared" si="141"/>
        <v>31 Science, engineering and technology associate professionals</v>
      </c>
      <c r="X51" s="18">
        <f t="shared" si="112"/>
        <v>2.0719805323711604</v>
      </c>
      <c r="Y51" s="18">
        <f t="shared" si="112"/>
        <v>2.2609061761411442</v>
      </c>
      <c r="Z51" s="18">
        <f t="shared" si="112"/>
        <v>2.3401439166829259</v>
      </c>
      <c r="AA51" s="18">
        <f t="shared" si="112"/>
        <v>1.9632663394398593</v>
      </c>
      <c r="AB51" s="18">
        <f t="shared" si="112"/>
        <v>1.8648409588258938</v>
      </c>
      <c r="AD51" s="68">
        <f t="shared" si="113"/>
        <v>0.55958795783406923</v>
      </c>
      <c r="AE51" s="69">
        <f t="shared" si="114"/>
        <v>44.627429906919147</v>
      </c>
      <c r="AF51" s="69">
        <f t="shared" si="115"/>
        <v>45.187017864753216</v>
      </c>
      <c r="AH51" t="str">
        <f t="shared" si="142"/>
        <v>31 Science, engineering and technology associate professionals</v>
      </c>
      <c r="AI51" s="18">
        <f t="shared" si="116"/>
        <v>1.2602327929334678</v>
      </c>
      <c r="AJ51" s="18">
        <f t="shared" si="116"/>
        <v>1.6629043262145857</v>
      </c>
      <c r="AK51" s="18">
        <f t="shared" si="116"/>
        <v>1.6335085769246562</v>
      </c>
      <c r="AL51" s="18">
        <f t="shared" si="116"/>
        <v>1.6173451108826371</v>
      </c>
      <c r="AM51" s="18">
        <f t="shared" si="116"/>
        <v>1.8534464958147419</v>
      </c>
      <c r="AO51" s="68">
        <f t="shared" si="117"/>
        <v>29.993513158083964</v>
      </c>
      <c r="AP51" s="69">
        <f t="shared" si="118"/>
        <v>53.692775065184485</v>
      </c>
      <c r="AQ51" s="69">
        <f t="shared" si="119"/>
        <v>83.686288223268448</v>
      </c>
      <c r="AS51" t="str">
        <f t="shared" si="143"/>
        <v>31 Science, engineering and technology associate professionals</v>
      </c>
      <c r="AT51" s="18">
        <f t="shared" si="120"/>
        <v>3.5329981580833842</v>
      </c>
      <c r="AU51" s="18">
        <f t="shared" si="120"/>
        <v>3.7841299259236698</v>
      </c>
      <c r="AV51" s="18">
        <f t="shared" si="120"/>
        <v>3.6846299837969867</v>
      </c>
      <c r="AW51" s="18">
        <f t="shared" si="120"/>
        <v>2.8564400806027215</v>
      </c>
      <c r="AX51" s="18">
        <f t="shared" si="120"/>
        <v>2.4348477998832605</v>
      </c>
      <c r="AZ51" s="68">
        <f t="shared" si="121"/>
        <v>-17.709140426265556</v>
      </c>
      <c r="BA51" s="69">
        <f t="shared" si="122"/>
        <v>34.421033529227117</v>
      </c>
      <c r="BB51" s="69">
        <f t="shared" si="123"/>
        <v>16.711893102961568</v>
      </c>
      <c r="BD51" t="str">
        <f t="shared" si="144"/>
        <v>31 Science, engineering and technology associate professionals</v>
      </c>
      <c r="BE51" s="18">
        <f t="shared" si="124"/>
        <v>1.4115615582549583</v>
      </c>
      <c r="BF51" s="18">
        <f t="shared" si="124"/>
        <v>1.439774855398537</v>
      </c>
      <c r="BG51" s="18">
        <f t="shared" si="124"/>
        <v>1.6499847323625996</v>
      </c>
      <c r="BH51" s="18">
        <f t="shared" si="124"/>
        <v>1.1786028794214092</v>
      </c>
      <c r="BI51" s="18">
        <f t="shared" si="124"/>
        <v>0.8898732541292883</v>
      </c>
      <c r="BK51" s="68">
        <f t="shared" si="125"/>
        <v>-42.125226798057234</v>
      </c>
      <c r="BL51" s="69">
        <f t="shared" si="126"/>
        <v>23.890125906774859</v>
      </c>
      <c r="BM51" s="69">
        <f t="shared" si="127"/>
        <v>-18.235100891282375</v>
      </c>
      <c r="BO51" t="str">
        <f t="shared" si="145"/>
        <v>31 Science, engineering and technology associate professionals</v>
      </c>
      <c r="BP51" s="18">
        <f t="shared" si="128"/>
        <v>1.0137069132108982</v>
      </c>
      <c r="BQ51" s="18">
        <f t="shared" si="128"/>
        <v>1.1761704771099228</v>
      </c>
      <c r="BR51" s="18">
        <f t="shared" si="128"/>
        <v>1.4253697342045233</v>
      </c>
      <c r="BS51" s="18">
        <f t="shared" si="128"/>
        <v>1.1798971874768167</v>
      </c>
      <c r="BT51" s="18">
        <f t="shared" si="128"/>
        <v>1.3227267711685686</v>
      </c>
      <c r="BV51" s="68">
        <f t="shared" si="129"/>
        <v>-33.225602440285456</v>
      </c>
      <c r="BW51" s="69">
        <f t="shared" si="130"/>
        <v>29.508299216715766</v>
      </c>
      <c r="BX51" s="69">
        <f t="shared" si="131"/>
        <v>-3.7173032235696915</v>
      </c>
      <c r="BZ51" t="str">
        <f t="shared" si="146"/>
        <v>31 Science, engineering and technology associate professionals</v>
      </c>
      <c r="CA51" s="18">
        <f t="shared" si="132"/>
        <v>1.1777675459878589</v>
      </c>
      <c r="CB51" s="18">
        <f t="shared" si="132"/>
        <v>1.4923264782443826</v>
      </c>
      <c r="CC51" s="18">
        <f t="shared" si="132"/>
        <v>1.7782404685183673</v>
      </c>
      <c r="CD51" s="18">
        <f t="shared" si="132"/>
        <v>1.6041515401398125</v>
      </c>
      <c r="CE51" s="18">
        <f t="shared" si="132"/>
        <v>2.0615957732922512</v>
      </c>
      <c r="CG51" s="68">
        <f t="shared" si="133"/>
        <v>-24.918500670465292</v>
      </c>
      <c r="CH51" s="69">
        <f t="shared" si="134"/>
        <v>26.413223271782766</v>
      </c>
      <c r="CI51" s="69">
        <f t="shared" si="135"/>
        <v>1.4947226013174715</v>
      </c>
      <c r="CK51" t="str">
        <f t="shared" si="147"/>
        <v>31 Science, engineering and technology associate professionals</v>
      </c>
      <c r="CL51" s="18">
        <f t="shared" si="136"/>
        <v>0.68273945086400023</v>
      </c>
      <c r="CM51" s="18">
        <f t="shared" si="136"/>
        <v>1.0245112445509883</v>
      </c>
      <c r="CN51" s="18">
        <f t="shared" si="136"/>
        <v>1.1797497915852584</v>
      </c>
      <c r="CO51" s="18">
        <f t="shared" si="136"/>
        <v>1.5468296352038871</v>
      </c>
      <c r="CP51" s="18">
        <f t="shared" si="136"/>
        <v>2.4176396252197967</v>
      </c>
      <c r="CR51" s="68">
        <f t="shared" si="137"/>
        <v>15.78087012881501</v>
      </c>
      <c r="CS51" s="69">
        <f t="shared" si="138"/>
        <v>40.509315371671441</v>
      </c>
      <c r="CT51" s="69">
        <f t="shared" si="139"/>
        <v>56.290185500486444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0.72005744815444361</v>
      </c>
      <c r="C52" s="18">
        <f t="shared" si="104"/>
        <v>0.72622612342561588</v>
      </c>
      <c r="D52" s="18">
        <f t="shared" si="104"/>
        <v>0.6267616012730306</v>
      </c>
      <c r="E52" s="18">
        <f t="shared" si="104"/>
        <v>0.67655594276040043</v>
      </c>
      <c r="F52" s="18">
        <f t="shared" si="104"/>
        <v>0.8038563047481736</v>
      </c>
      <c r="H52" s="68">
        <f t="shared" si="105"/>
        <v>147.32027730131429</v>
      </c>
      <c r="I52" s="69">
        <f t="shared" si="106"/>
        <v>100.7160950341943</v>
      </c>
      <c r="J52" s="69">
        <f t="shared" si="107"/>
        <v>248.03637233550856</v>
      </c>
      <c r="L52" t="str">
        <f t="shared" si="140"/>
        <v>32 Health and social care associate professionals</v>
      </c>
      <c r="M52" s="18">
        <f t="shared" si="108"/>
        <v>2.0804554640055346</v>
      </c>
      <c r="N52" s="18">
        <f t="shared" si="108"/>
        <v>2.0912169200464312</v>
      </c>
      <c r="O52" s="18">
        <f t="shared" si="108"/>
        <v>2.0565679192987272</v>
      </c>
      <c r="P52" s="18">
        <f t="shared" si="108"/>
        <v>2.0577460554145115</v>
      </c>
      <c r="Q52" s="18">
        <f t="shared" si="108"/>
        <v>2.3286117807115101</v>
      </c>
      <c r="S52" s="68">
        <f t="shared" si="109"/>
        <v>117.35184973582508</v>
      </c>
      <c r="T52" s="69">
        <f t="shared" si="110"/>
        <v>89.998068719001552</v>
      </c>
      <c r="U52" s="69">
        <f t="shared" si="111"/>
        <v>207.34991845482665</v>
      </c>
      <c r="W52" t="str">
        <f t="shared" si="141"/>
        <v>32 Health and social care associate professionals</v>
      </c>
      <c r="X52" s="18">
        <f t="shared" si="112"/>
        <v>3.1107510608450366</v>
      </c>
      <c r="Y52" s="18">
        <f t="shared" si="112"/>
        <v>3.1625842974589404</v>
      </c>
      <c r="Z52" s="18">
        <f t="shared" si="112"/>
        <v>3.1628419810898825</v>
      </c>
      <c r="AA52" s="18">
        <f t="shared" si="112"/>
        <v>3.2522229010479777</v>
      </c>
      <c r="AB52" s="18">
        <f t="shared" si="112"/>
        <v>3.499883778319627</v>
      </c>
      <c r="AD52" s="68">
        <f t="shared" si="113"/>
        <v>39.63695859489362</v>
      </c>
      <c r="AE52" s="69">
        <f t="shared" si="114"/>
        <v>78.894062464723874</v>
      </c>
      <c r="AF52" s="69">
        <f t="shared" si="115"/>
        <v>118.53102105961749</v>
      </c>
      <c r="AH52" t="str">
        <f t="shared" si="142"/>
        <v>32 Health and social care associate professionals</v>
      </c>
      <c r="AI52" s="18">
        <f t="shared" si="116"/>
        <v>6.7995712635907646</v>
      </c>
      <c r="AJ52" s="18">
        <f t="shared" si="116"/>
        <v>5.9134709387660713</v>
      </c>
      <c r="AK52" s="18">
        <f t="shared" si="116"/>
        <v>5.5924589895668859</v>
      </c>
      <c r="AL52" s="18">
        <f t="shared" si="116"/>
        <v>4.2073016599266175</v>
      </c>
      <c r="AM52" s="18">
        <f t="shared" si="116"/>
        <v>2.414494259617332</v>
      </c>
      <c r="AO52" s="68">
        <f t="shared" si="117"/>
        <v>-50.536320928375631</v>
      </c>
      <c r="AP52" s="69">
        <f t="shared" si="118"/>
        <v>31.961569750844987</v>
      </c>
      <c r="AQ52" s="69">
        <f t="shared" si="119"/>
        <v>-18.57475117753064</v>
      </c>
      <c r="AS52" t="str">
        <f t="shared" si="143"/>
        <v>32 Health and social care associate professionals</v>
      </c>
      <c r="AT52" s="18">
        <f t="shared" si="120"/>
        <v>1.6536584842862259</v>
      </c>
      <c r="AU52" s="18">
        <f t="shared" si="120"/>
        <v>1.7287247842188209</v>
      </c>
      <c r="AV52" s="18">
        <f t="shared" si="120"/>
        <v>1.8576057519671632</v>
      </c>
      <c r="AW52" s="18">
        <f t="shared" si="120"/>
        <v>1.7387102641772585</v>
      </c>
      <c r="AX52" s="18">
        <f t="shared" si="120"/>
        <v>1.730514145794156</v>
      </c>
      <c r="AZ52" s="68">
        <f t="shared" si="121"/>
        <v>16.009957625860174</v>
      </c>
      <c r="BA52" s="69">
        <f t="shared" si="122"/>
        <v>63.737022097960725</v>
      </c>
      <c r="BB52" s="69">
        <f t="shared" si="123"/>
        <v>79.7469797238209</v>
      </c>
      <c r="BD52" t="str">
        <f t="shared" si="144"/>
        <v>32 Health and social care associate professionals</v>
      </c>
      <c r="BE52" s="18">
        <f t="shared" si="124"/>
        <v>1.4723010073695764</v>
      </c>
      <c r="BF52" s="18">
        <f t="shared" si="124"/>
        <v>1.8532361758179456</v>
      </c>
      <c r="BG52" s="18">
        <f t="shared" si="124"/>
        <v>1.9304020999836975</v>
      </c>
      <c r="BH52" s="18">
        <f t="shared" si="124"/>
        <v>1.9754989688484788</v>
      </c>
      <c r="BI52" s="18">
        <f t="shared" si="124"/>
        <v>2.2209831636776332</v>
      </c>
      <c r="BK52" s="68">
        <f t="shared" si="125"/>
        <v>23.463492746672969</v>
      </c>
      <c r="BL52" s="69">
        <f t="shared" si="126"/>
        <v>59.53097271694142</v>
      </c>
      <c r="BM52" s="69">
        <f t="shared" si="127"/>
        <v>82.994465463614389</v>
      </c>
      <c r="BO52" t="str">
        <f t="shared" si="145"/>
        <v>32 Health and social care associate professionals</v>
      </c>
      <c r="BP52" s="18">
        <f t="shared" si="128"/>
        <v>1.3204089554092022</v>
      </c>
      <c r="BQ52" s="18">
        <f t="shared" si="128"/>
        <v>1.6047934464168214</v>
      </c>
      <c r="BR52" s="18">
        <f t="shared" si="128"/>
        <v>1.538830737112288</v>
      </c>
      <c r="BS52" s="18">
        <f t="shared" si="128"/>
        <v>1.4960381029562537</v>
      </c>
      <c r="BT52" s="18">
        <f t="shared" si="128"/>
        <v>1.4390124140755234</v>
      </c>
      <c r="BV52" s="68">
        <f t="shared" si="129"/>
        <v>-32.711467635216451</v>
      </c>
      <c r="BW52" s="69">
        <f t="shared" si="130"/>
        <v>44.054171132844523</v>
      </c>
      <c r="BX52" s="69">
        <f t="shared" si="131"/>
        <v>11.342703497628069</v>
      </c>
      <c r="BZ52" t="str">
        <f t="shared" si="146"/>
        <v>32 Health and social care associate professionals</v>
      </c>
      <c r="CA52" s="18">
        <f t="shared" si="132"/>
        <v>0.76079466989700162</v>
      </c>
      <c r="CB52" s="18">
        <f t="shared" si="132"/>
        <v>0.75364530381670891</v>
      </c>
      <c r="CC52" s="18">
        <f t="shared" si="132"/>
        <v>0.77637394085466849</v>
      </c>
      <c r="CD52" s="18">
        <f t="shared" si="132"/>
        <v>0.73139302903970849</v>
      </c>
      <c r="CE52" s="18">
        <f t="shared" si="132"/>
        <v>0.75644959831296543</v>
      </c>
      <c r="CG52" s="68">
        <f t="shared" si="133"/>
        <v>-36.90005832443223</v>
      </c>
      <c r="CH52" s="69">
        <f t="shared" si="134"/>
        <v>30.654563256632084</v>
      </c>
      <c r="CI52" s="69">
        <f t="shared" si="135"/>
        <v>-6.2454950678001495</v>
      </c>
      <c r="CK52" t="str">
        <f t="shared" si="147"/>
        <v>32 Health and social care associate professionals</v>
      </c>
      <c r="CL52" s="18">
        <f t="shared" si="136"/>
        <v>0.28162722433260706</v>
      </c>
      <c r="CM52" s="18">
        <f t="shared" si="136"/>
        <v>0.31141552450500631</v>
      </c>
      <c r="CN52" s="18">
        <f t="shared" si="136"/>
        <v>0.36518881507333051</v>
      </c>
      <c r="CO52" s="18">
        <f t="shared" si="136"/>
        <v>0.51747040636478892</v>
      </c>
      <c r="CP52" s="18">
        <f t="shared" si="136"/>
        <v>0.85505259385370669</v>
      </c>
      <c r="CR52" s="68">
        <f t="shared" si="137"/>
        <v>32.284973430942046</v>
      </c>
      <c r="CS52" s="69">
        <f t="shared" si="138"/>
        <v>51.171622890896295</v>
      </c>
      <c r="CT52" s="69">
        <f t="shared" si="139"/>
        <v>83.456596321838347</v>
      </c>
    </row>
    <row r="53" spans="1:98" x14ac:dyDescent="0.2">
      <c r="A53" t="str">
        <f t="shared" si="103"/>
        <v>33 Protective service occupations</v>
      </c>
      <c r="B53" s="18">
        <f t="shared" si="104"/>
        <v>0.19087828771276838</v>
      </c>
      <c r="C53" s="18">
        <f t="shared" si="104"/>
        <v>0.1743058714960537</v>
      </c>
      <c r="D53" s="18">
        <f t="shared" si="104"/>
        <v>0.18956399824740625</v>
      </c>
      <c r="E53" s="18">
        <f t="shared" si="104"/>
        <v>0.25872404271584809</v>
      </c>
      <c r="F53" s="18">
        <f t="shared" si="104"/>
        <v>0.31160964770597793</v>
      </c>
      <c r="H53" s="68">
        <f t="shared" si="105"/>
        <v>216.98500548161843</v>
      </c>
      <c r="I53" s="69">
        <f t="shared" si="106"/>
        <v>66.909091007716583</v>
      </c>
      <c r="J53" s="69">
        <f t="shared" si="107"/>
        <v>283.89409648933503</v>
      </c>
      <c r="L53" t="str">
        <f t="shared" si="140"/>
        <v>33 Protective service occupations</v>
      </c>
      <c r="M53" s="18">
        <f t="shared" si="108"/>
        <v>0.44382070777518462</v>
      </c>
      <c r="N53" s="18">
        <f t="shared" si="108"/>
        <v>0.410010586545832</v>
      </c>
      <c r="O53" s="18">
        <f t="shared" si="108"/>
        <v>0.41840806539171338</v>
      </c>
      <c r="P53" s="18">
        <f t="shared" si="108"/>
        <v>0.52544880518784132</v>
      </c>
      <c r="Q53" s="18">
        <f t="shared" si="108"/>
        <v>0.63121724234269205</v>
      </c>
      <c r="S53" s="68">
        <f t="shared" si="109"/>
        <v>189.59303547654949</v>
      </c>
      <c r="T53" s="69">
        <f t="shared" si="110"/>
        <v>60.289464849170457</v>
      </c>
      <c r="U53" s="69">
        <f t="shared" si="111"/>
        <v>249.88250032571995</v>
      </c>
      <c r="W53" t="str">
        <f t="shared" si="141"/>
        <v>33 Protective service occupations</v>
      </c>
      <c r="X53" s="18">
        <f t="shared" si="112"/>
        <v>0.95675540666809467</v>
      </c>
      <c r="Y53" s="18">
        <f t="shared" si="112"/>
        <v>0.95163933930112965</v>
      </c>
      <c r="Z53" s="18">
        <f t="shared" si="112"/>
        <v>0.99916841224359809</v>
      </c>
      <c r="AA53" s="18">
        <f t="shared" si="112"/>
        <v>1.1902456089004696</v>
      </c>
      <c r="AB53" s="18">
        <f t="shared" si="112"/>
        <v>1.3981925316995434</v>
      </c>
      <c r="AD53" s="68">
        <f t="shared" si="113"/>
        <v>76.584481727755431</v>
      </c>
      <c r="AE53" s="69">
        <f t="shared" si="114"/>
        <v>61.761023269590886</v>
      </c>
      <c r="AF53" s="69">
        <f t="shared" si="115"/>
        <v>138.3455049973463</v>
      </c>
      <c r="AH53" t="str">
        <f t="shared" si="142"/>
        <v>33 Protective service occupations</v>
      </c>
      <c r="AI53" s="18">
        <f t="shared" si="116"/>
        <v>0.78714159134699224</v>
      </c>
      <c r="AJ53" s="18">
        <f t="shared" si="116"/>
        <v>0.86573380081184959</v>
      </c>
      <c r="AK53" s="18">
        <f t="shared" si="116"/>
        <v>0.91529860741095082</v>
      </c>
      <c r="AL53" s="18">
        <f t="shared" si="116"/>
        <v>1.1675066950299611</v>
      </c>
      <c r="AM53" s="18">
        <f t="shared" si="116"/>
        <v>1.4132886002958271</v>
      </c>
      <c r="AO53" s="68">
        <f t="shared" si="117"/>
        <v>76.901331127128302</v>
      </c>
      <c r="AP53" s="69">
        <f t="shared" si="118"/>
        <v>55.392379418523639</v>
      </c>
      <c r="AQ53" s="69">
        <f t="shared" si="119"/>
        <v>132.29371054565192</v>
      </c>
      <c r="AS53" t="str">
        <f t="shared" si="143"/>
        <v>33 Protective service occupations</v>
      </c>
      <c r="AT53" s="18">
        <f t="shared" si="120"/>
        <v>0.82683865360658815</v>
      </c>
      <c r="AU53" s="18">
        <f t="shared" si="120"/>
        <v>0.72267633124024877</v>
      </c>
      <c r="AV53" s="18">
        <f t="shared" si="120"/>
        <v>0.751338158491202</v>
      </c>
      <c r="AW53" s="18">
        <f t="shared" si="120"/>
        <v>0.76396172043696575</v>
      </c>
      <c r="AX53" s="18">
        <f t="shared" si="120"/>
        <v>0.72301214735370933</v>
      </c>
      <c r="AZ53" s="68">
        <f t="shared" si="121"/>
        <v>19.835035671527052</v>
      </c>
      <c r="BA53" s="69">
        <f t="shared" si="122"/>
        <v>42.277625919252813</v>
      </c>
      <c r="BB53" s="69">
        <f t="shared" si="123"/>
        <v>62.112661590779858</v>
      </c>
      <c r="BD53" t="str">
        <f t="shared" si="144"/>
        <v>33 Protective service occupations</v>
      </c>
      <c r="BE53" s="18">
        <f t="shared" si="124"/>
        <v>0.80768331705129393</v>
      </c>
      <c r="BF53" s="18">
        <f t="shared" si="124"/>
        <v>0.69515026166917571</v>
      </c>
      <c r="BG53" s="18">
        <f t="shared" si="124"/>
        <v>0.74325536779909929</v>
      </c>
      <c r="BH53" s="18">
        <f t="shared" si="124"/>
        <v>0.78193236139543176</v>
      </c>
      <c r="BI53" s="18">
        <f t="shared" si="124"/>
        <v>0.71667673589974279</v>
      </c>
      <c r="BK53" s="68">
        <f t="shared" si="125"/>
        <v>3.4728298190823406</v>
      </c>
      <c r="BL53" s="69">
        <f t="shared" si="126"/>
        <v>25.174636424209059</v>
      </c>
      <c r="BM53" s="69">
        <f t="shared" si="127"/>
        <v>28.647466243291397</v>
      </c>
      <c r="BO53" t="str">
        <f t="shared" si="145"/>
        <v>33 Protective service occupations</v>
      </c>
      <c r="BP53" s="18">
        <f t="shared" si="128"/>
        <v>0.88778622467635471</v>
      </c>
      <c r="BQ53" s="18">
        <f t="shared" si="128"/>
        <v>0.84448327128844292</v>
      </c>
      <c r="BR53" s="18">
        <f t="shared" si="128"/>
        <v>0.95506043650156291</v>
      </c>
      <c r="BS53" s="18">
        <f t="shared" si="128"/>
        <v>1.0139059563711115</v>
      </c>
      <c r="BT53" s="18">
        <f t="shared" si="128"/>
        <v>0.91954265768056498</v>
      </c>
      <c r="BV53" s="68">
        <f t="shared" si="129"/>
        <v>-30.719917817120095</v>
      </c>
      <c r="BW53" s="69">
        <f t="shared" si="130"/>
        <v>27.23100792831772</v>
      </c>
      <c r="BX53" s="69">
        <f t="shared" si="131"/>
        <v>-3.4889098888023806</v>
      </c>
      <c r="BZ53" t="str">
        <f t="shared" si="146"/>
        <v>33 Protective service occupations</v>
      </c>
      <c r="CA53" s="18">
        <f t="shared" si="132"/>
        <v>0.75538720267070447</v>
      </c>
      <c r="CB53" s="18">
        <f t="shared" si="132"/>
        <v>0.79848418675523891</v>
      </c>
      <c r="CC53" s="18">
        <f t="shared" si="132"/>
        <v>0.87496195196671711</v>
      </c>
      <c r="CD53" s="18">
        <f t="shared" si="132"/>
        <v>1.0618641862511105</v>
      </c>
      <c r="CE53" s="18">
        <f t="shared" si="132"/>
        <v>1.5157177454153075</v>
      </c>
      <c r="CG53" s="68">
        <f t="shared" si="133"/>
        <v>12.188690337133396</v>
      </c>
      <c r="CH53" s="69">
        <f t="shared" si="134"/>
        <v>34.015468114626458</v>
      </c>
      <c r="CI53" s="69">
        <f t="shared" si="135"/>
        <v>46.204158451759859</v>
      </c>
      <c r="CK53" t="str">
        <f t="shared" si="147"/>
        <v>33 Protective service occupations</v>
      </c>
      <c r="CL53" s="18">
        <f t="shared" si="136"/>
        <v>0.3098432736291406</v>
      </c>
      <c r="CM53" s="18">
        <f t="shared" si="136"/>
        <v>0.29677259607644957</v>
      </c>
      <c r="CN53" s="18">
        <f t="shared" si="136"/>
        <v>0.34864263515808358</v>
      </c>
      <c r="CO53" s="18">
        <f t="shared" si="136"/>
        <v>0.33262710292266073</v>
      </c>
      <c r="CP53" s="18">
        <f t="shared" si="136"/>
        <v>0.45922085362572523</v>
      </c>
      <c r="CR53" s="68">
        <f t="shared" si="137"/>
        <v>-25.582297259401038</v>
      </c>
      <c r="CS53" s="69">
        <f t="shared" si="138"/>
        <v>16.702045004168458</v>
      </c>
      <c r="CT53" s="69">
        <f t="shared" si="139"/>
        <v>-8.880252255232584</v>
      </c>
    </row>
    <row r="54" spans="1:98" x14ac:dyDescent="0.2">
      <c r="A54" t="str">
        <f t="shared" si="103"/>
        <v>34 Culture, media and sports occupations</v>
      </c>
      <c r="B54" s="18">
        <f t="shared" si="104"/>
        <v>1.3690298889146568</v>
      </c>
      <c r="C54" s="18">
        <f t="shared" si="104"/>
        <v>1.7375719210620544</v>
      </c>
      <c r="D54" s="18">
        <f t="shared" si="104"/>
        <v>1.6651802181105555</v>
      </c>
      <c r="E54" s="18">
        <f t="shared" si="104"/>
        <v>1.5786290221644457</v>
      </c>
      <c r="F54" s="18">
        <f t="shared" si="104"/>
        <v>1.6378012951811898</v>
      </c>
      <c r="H54" s="68">
        <f t="shared" si="105"/>
        <v>89.663452174357502</v>
      </c>
      <c r="I54" s="69">
        <f t="shared" si="106"/>
        <v>76.27045389601696</v>
      </c>
      <c r="J54" s="69">
        <f t="shared" si="107"/>
        <v>165.93390607037446</v>
      </c>
      <c r="L54" t="str">
        <f t="shared" si="140"/>
        <v>34 Culture, media and sports occupations</v>
      </c>
      <c r="M54" s="18">
        <f t="shared" si="108"/>
        <v>3.6892593540868943</v>
      </c>
      <c r="N54" s="18">
        <f t="shared" si="108"/>
        <v>3.8463137266339764</v>
      </c>
      <c r="O54" s="18">
        <f t="shared" si="108"/>
        <v>3.8979847826367715</v>
      </c>
      <c r="P54" s="18">
        <f t="shared" si="108"/>
        <v>3.8279882793700932</v>
      </c>
      <c r="Q54" s="18">
        <f t="shared" si="108"/>
        <v>3.9202226299898517</v>
      </c>
      <c r="S54" s="68">
        <f t="shared" si="109"/>
        <v>93.054486630509615</v>
      </c>
      <c r="T54" s="69">
        <f t="shared" si="110"/>
        <v>75.731047236334945</v>
      </c>
      <c r="U54" s="69">
        <f t="shared" si="111"/>
        <v>168.78553386684456</v>
      </c>
      <c r="W54" t="str">
        <f t="shared" si="141"/>
        <v>34 Culture, media and sports occupations</v>
      </c>
      <c r="X54" s="18">
        <f t="shared" si="112"/>
        <v>4.0528121780696313</v>
      </c>
      <c r="Y54" s="18">
        <f t="shared" si="112"/>
        <v>3.9868017037443448</v>
      </c>
      <c r="Z54" s="18">
        <f t="shared" si="112"/>
        <v>3.8324307516838587</v>
      </c>
      <c r="AA54" s="18">
        <f t="shared" si="112"/>
        <v>3.6487178192113499</v>
      </c>
      <c r="AB54" s="18">
        <f t="shared" si="112"/>
        <v>3.4800503975416461</v>
      </c>
      <c r="AD54" s="68">
        <f t="shared" si="113"/>
        <v>14.587031795620753</v>
      </c>
      <c r="AE54" s="69">
        <f t="shared" si="114"/>
        <v>55.528809608990414</v>
      </c>
      <c r="AF54" s="69">
        <f t="shared" si="115"/>
        <v>70.115841404611174</v>
      </c>
      <c r="AH54" t="str">
        <f t="shared" si="142"/>
        <v>34 Culture, media and sports occupations</v>
      </c>
      <c r="AI54" s="18">
        <f t="shared" si="116"/>
        <v>1.4928517971783744</v>
      </c>
      <c r="AJ54" s="18">
        <f t="shared" si="116"/>
        <v>1.5076501940322318</v>
      </c>
      <c r="AK54" s="18">
        <f t="shared" si="116"/>
        <v>1.7693681148450908</v>
      </c>
      <c r="AL54" s="18">
        <f t="shared" si="116"/>
        <v>1.8061102577648498</v>
      </c>
      <c r="AM54" s="18">
        <f t="shared" si="116"/>
        <v>2.0346087378860682</v>
      </c>
      <c r="AO54" s="68">
        <f t="shared" si="117"/>
        <v>31.742455881532255</v>
      </c>
      <c r="AP54" s="69">
        <f t="shared" si="118"/>
        <v>58.388534667402347</v>
      </c>
      <c r="AQ54" s="69">
        <f t="shared" si="119"/>
        <v>90.130990548934591</v>
      </c>
      <c r="AS54" t="str">
        <f t="shared" si="143"/>
        <v>34 Culture, media and sports occupations</v>
      </c>
      <c r="AT54" s="18">
        <f t="shared" si="120"/>
        <v>2.4878424609530199</v>
      </c>
      <c r="AU54" s="18">
        <f t="shared" si="120"/>
        <v>2.4172661970850067</v>
      </c>
      <c r="AV54" s="18">
        <f t="shared" si="120"/>
        <v>2.3248333052578269</v>
      </c>
      <c r="AW54" s="18">
        <f t="shared" si="120"/>
        <v>2.1199172586417832</v>
      </c>
      <c r="AX54" s="18">
        <f t="shared" si="120"/>
        <v>1.9127066532265382</v>
      </c>
      <c r="AZ54" s="68">
        <f t="shared" si="121"/>
        <v>2.4543049718567325</v>
      </c>
      <c r="BA54" s="69">
        <f t="shared" si="122"/>
        <v>49.491398078163556</v>
      </c>
      <c r="BB54" s="69">
        <f t="shared" si="123"/>
        <v>51.945703050020285</v>
      </c>
      <c r="BD54" t="str">
        <f t="shared" si="144"/>
        <v>34 Culture, media and sports occupations</v>
      </c>
      <c r="BE54" s="18">
        <f t="shared" si="124"/>
        <v>1.5944417816330154</v>
      </c>
      <c r="BF54" s="18">
        <f t="shared" si="124"/>
        <v>1.598651508824912</v>
      </c>
      <c r="BG54" s="18">
        <f t="shared" si="124"/>
        <v>1.5781487931647971</v>
      </c>
      <c r="BH54" s="18">
        <f t="shared" si="124"/>
        <v>1.4935890581602707</v>
      </c>
      <c r="BI54" s="18">
        <f t="shared" si="124"/>
        <v>1.5676267018209535</v>
      </c>
      <c r="BK54" s="68">
        <f t="shared" si="125"/>
        <v>6.5947409862679969</v>
      </c>
      <c r="BL54" s="69">
        <f t="shared" si="126"/>
        <v>39.304520653605117</v>
      </c>
      <c r="BM54" s="69">
        <f t="shared" si="127"/>
        <v>45.89926163987311</v>
      </c>
      <c r="BO54" t="str">
        <f t="shared" si="145"/>
        <v>34 Culture, media and sports occupations</v>
      </c>
      <c r="BP54" s="18">
        <f t="shared" si="128"/>
        <v>0.87307339024601704</v>
      </c>
      <c r="BQ54" s="18">
        <f t="shared" si="128"/>
        <v>0.86695759135732675</v>
      </c>
      <c r="BR54" s="18">
        <f t="shared" si="128"/>
        <v>0.80035504754099096</v>
      </c>
      <c r="BS54" s="18">
        <f t="shared" si="128"/>
        <v>0.64953014851639279</v>
      </c>
      <c r="BT54" s="18">
        <f t="shared" si="128"/>
        <v>0.44281111297172016</v>
      </c>
      <c r="BV54" s="68">
        <f t="shared" si="129"/>
        <v>-60.188990407331111</v>
      </c>
      <c r="BW54" s="69">
        <f t="shared" si="130"/>
        <v>25.323207902741707</v>
      </c>
      <c r="BX54" s="69">
        <f t="shared" si="131"/>
        <v>-34.865782504589404</v>
      </c>
      <c r="BZ54" t="str">
        <f t="shared" si="146"/>
        <v>34 Culture, media and sports occupations</v>
      </c>
      <c r="CA54" s="18">
        <f t="shared" si="132"/>
        <v>1.0358158931136701</v>
      </c>
      <c r="CB54" s="18">
        <f t="shared" si="132"/>
        <v>1.1229023433915468</v>
      </c>
      <c r="CC54" s="18">
        <f t="shared" si="132"/>
        <v>1.1204367402069491</v>
      </c>
      <c r="CD54" s="18">
        <f t="shared" si="132"/>
        <v>1.0223298094573388</v>
      </c>
      <c r="CE54" s="18">
        <f t="shared" si="132"/>
        <v>1.1246338187427229</v>
      </c>
      <c r="CG54" s="68">
        <f t="shared" si="133"/>
        <v>-34.995457112907644</v>
      </c>
      <c r="CH54" s="69">
        <f t="shared" si="134"/>
        <v>27.306844328638203</v>
      </c>
      <c r="CI54" s="69">
        <f t="shared" si="135"/>
        <v>-7.6886127842694423</v>
      </c>
      <c r="CK54" t="str">
        <f t="shared" si="147"/>
        <v>34 Culture, media and sports occupations</v>
      </c>
      <c r="CL54" s="18">
        <f t="shared" si="136"/>
        <v>0.70679435072636798</v>
      </c>
      <c r="CM54" s="18">
        <f t="shared" si="136"/>
        <v>1.0196800464916318</v>
      </c>
      <c r="CN54" s="18">
        <f t="shared" si="136"/>
        <v>1.0075341733236183</v>
      </c>
      <c r="CO54" s="18">
        <f t="shared" si="136"/>
        <v>1.1896523674807</v>
      </c>
      <c r="CP54" s="18">
        <f t="shared" si="136"/>
        <v>1.3043521547457315</v>
      </c>
      <c r="CR54" s="68">
        <f t="shared" si="137"/>
        <v>-26.857428009678141</v>
      </c>
      <c r="CS54" s="69">
        <f t="shared" si="138"/>
        <v>29.378642714809438</v>
      </c>
      <c r="CT54" s="69">
        <f t="shared" si="139"/>
        <v>2.5212147051312952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4.9720777725318159</v>
      </c>
      <c r="C55" s="18">
        <f t="shared" si="148"/>
        <v>4.8489293942586507</v>
      </c>
      <c r="D55" s="18">
        <f t="shared" si="148"/>
        <v>4.6768620760748476</v>
      </c>
      <c r="E55" s="18">
        <f t="shared" si="148"/>
        <v>4.5915779771552128</v>
      </c>
      <c r="F55" s="18">
        <f t="shared" si="148"/>
        <v>4.7717115368486729</v>
      </c>
      <c r="H55" s="68">
        <f t="shared" si="105"/>
        <v>96.744818212760066</v>
      </c>
      <c r="I55" s="69">
        <f t="shared" si="106"/>
        <v>68.575004107183574</v>
      </c>
      <c r="J55" s="69">
        <f t="shared" si="107"/>
        <v>165.31982231994365</v>
      </c>
      <c r="L55" t="str">
        <f t="shared" si="140"/>
        <v>35 Business and public service associate professionals</v>
      </c>
      <c r="M55" s="18">
        <f t="shared" ref="M55:Q64" si="149">M18/M$35*100</f>
        <v>7.9115486570108935</v>
      </c>
      <c r="N55" s="18">
        <f t="shared" si="149"/>
        <v>7.7449107324116611</v>
      </c>
      <c r="O55" s="18">
        <f t="shared" si="149"/>
        <v>7.9859672906757648</v>
      </c>
      <c r="P55" s="18">
        <f t="shared" si="149"/>
        <v>7.6186701397835357</v>
      </c>
      <c r="Q55" s="18">
        <f t="shared" si="149"/>
        <v>7.4123998775185207</v>
      </c>
      <c r="S55" s="68">
        <f t="shared" si="109"/>
        <v>78.172478064626659</v>
      </c>
      <c r="T55" s="69">
        <f t="shared" si="110"/>
        <v>67.910228197819492</v>
      </c>
      <c r="U55" s="69">
        <f t="shared" si="111"/>
        <v>146.08270626244615</v>
      </c>
      <c r="W55" t="str">
        <f t="shared" si="141"/>
        <v>35 Business and public service associate professionals</v>
      </c>
      <c r="X55" s="18">
        <f t="shared" ref="X55:AB64" si="150">X18/X$35*100</f>
        <v>8.2656827213808608</v>
      </c>
      <c r="Y55" s="18">
        <f t="shared" si="150"/>
        <v>8.1090148349327116</v>
      </c>
      <c r="Z55" s="18">
        <f t="shared" si="150"/>
        <v>8.1087522082424304</v>
      </c>
      <c r="AA55" s="18">
        <f t="shared" si="150"/>
        <v>7.4013063865285638</v>
      </c>
      <c r="AB55" s="18">
        <f t="shared" si="150"/>
        <v>6.7350103857025836</v>
      </c>
      <c r="AD55" s="68">
        <f t="shared" si="113"/>
        <v>4.8113930700536667</v>
      </c>
      <c r="AE55" s="69">
        <f t="shared" si="114"/>
        <v>54.151358369965031</v>
      </c>
      <c r="AF55" s="69">
        <f t="shared" si="115"/>
        <v>58.9627514400187</v>
      </c>
      <c r="AH55" t="str">
        <f t="shared" si="142"/>
        <v>35 Business and public service associate professionals</v>
      </c>
      <c r="AI55" s="18">
        <f t="shared" ref="AI55:AM64" si="151">AI18/AI$35*100</f>
        <v>6.7251553062730114</v>
      </c>
      <c r="AJ55" s="18">
        <f t="shared" si="151"/>
        <v>7.4007940833689929</v>
      </c>
      <c r="AK55" s="18">
        <f t="shared" si="151"/>
        <v>7.8157850412970271</v>
      </c>
      <c r="AL55" s="18">
        <f t="shared" si="151"/>
        <v>7.6021294045062886</v>
      </c>
      <c r="AM55" s="18">
        <f t="shared" si="151"/>
        <v>7.4928647205007044</v>
      </c>
      <c r="AO55" s="68">
        <f t="shared" si="117"/>
        <v>9.834387337442795</v>
      </c>
      <c r="AP55" s="69">
        <f t="shared" si="118"/>
        <v>51.985708010721332</v>
      </c>
      <c r="AQ55" s="69">
        <f t="shared" si="119"/>
        <v>61.820095348164131</v>
      </c>
      <c r="AS55" t="str">
        <f t="shared" si="143"/>
        <v>35 Business and public service associate professionals</v>
      </c>
      <c r="AT55" s="18">
        <f t="shared" ref="AT55:AX64" si="152">AT18/AT$35*100</f>
        <v>6.8103629198582611</v>
      </c>
      <c r="AU55" s="18">
        <f t="shared" si="152"/>
        <v>6.5988069203689808</v>
      </c>
      <c r="AV55" s="18">
        <f t="shared" si="152"/>
        <v>6.7064775433235457</v>
      </c>
      <c r="AW55" s="18">
        <f t="shared" si="152"/>
        <v>6.048074808361501</v>
      </c>
      <c r="AX55" s="18">
        <f t="shared" si="152"/>
        <v>5.6008385628469135</v>
      </c>
      <c r="AZ55" s="68">
        <f t="shared" si="121"/>
        <v>3.9997371787827514</v>
      </c>
      <c r="BA55" s="69">
        <f t="shared" si="122"/>
        <v>49.601771250599178</v>
      </c>
      <c r="BB55" s="69">
        <f t="shared" si="123"/>
        <v>53.60150842938193</v>
      </c>
      <c r="BD55" t="str">
        <f t="shared" si="144"/>
        <v>35 Business and public service associate professionals</v>
      </c>
      <c r="BE55" s="18">
        <f t="shared" ref="BE55:BI64" si="153">BE18/BE$35*100</f>
        <v>5.2130592179488611</v>
      </c>
      <c r="BF55" s="18">
        <f t="shared" si="153"/>
        <v>5.2874638847062023</v>
      </c>
      <c r="BG55" s="18">
        <f t="shared" si="153"/>
        <v>5.6861004032113343</v>
      </c>
      <c r="BH55" s="18">
        <f t="shared" si="153"/>
        <v>4.9602568440294377</v>
      </c>
      <c r="BI55" s="18">
        <f t="shared" si="153"/>
        <v>4.6061232024896315</v>
      </c>
      <c r="BK55" s="68">
        <f t="shared" si="125"/>
        <v>-13.071517171287194</v>
      </c>
      <c r="BL55" s="69">
        <f t="shared" si="126"/>
        <v>35.441632341072633</v>
      </c>
      <c r="BM55" s="69">
        <f t="shared" si="127"/>
        <v>22.370115169785436</v>
      </c>
      <c r="BO55" t="str">
        <f t="shared" si="145"/>
        <v>35 Business and public service associate professionals</v>
      </c>
      <c r="BP55" s="18">
        <f t="shared" ref="BP55:BT64" si="154">BP18/BP$35*100</f>
        <v>4.2282527386596618</v>
      </c>
      <c r="BQ55" s="18">
        <f t="shared" si="154"/>
        <v>4.299340822317264</v>
      </c>
      <c r="BR55" s="18">
        <f t="shared" si="154"/>
        <v>4.8015337528218245</v>
      </c>
      <c r="BS55" s="18">
        <f t="shared" si="154"/>
        <v>4.103619444764071</v>
      </c>
      <c r="BT55" s="18">
        <f t="shared" si="154"/>
        <v>3.7878969901467898</v>
      </c>
      <c r="BV55" s="68">
        <f t="shared" si="129"/>
        <v>-43.23435957718651</v>
      </c>
      <c r="BW55" s="69">
        <f t="shared" si="130"/>
        <v>29.816862077053528</v>
      </c>
      <c r="BX55" s="69">
        <f t="shared" si="131"/>
        <v>-13.417497500132978</v>
      </c>
      <c r="BZ55" t="str">
        <f t="shared" si="146"/>
        <v>35 Business and public service associate professionals</v>
      </c>
      <c r="CA55" s="18">
        <f t="shared" ref="CA55:CE64" si="155">CA18/CA$35*100</f>
        <v>3.893578810769819</v>
      </c>
      <c r="CB55" s="18">
        <f t="shared" si="155"/>
        <v>4.2182018955903491</v>
      </c>
      <c r="CC55" s="18">
        <f t="shared" si="155"/>
        <v>4.4083989832024013</v>
      </c>
      <c r="CD55" s="18">
        <f t="shared" si="155"/>
        <v>3.8539784441576121</v>
      </c>
      <c r="CE55" s="18">
        <f t="shared" si="155"/>
        <v>3.8280454846943459</v>
      </c>
      <c r="CG55" s="68">
        <f t="shared" si="133"/>
        <v>-43.763781863751369</v>
      </c>
      <c r="CH55" s="69">
        <f t="shared" si="134"/>
        <v>23.401401030042702</v>
      </c>
      <c r="CI55" s="69">
        <f t="shared" si="135"/>
        <v>-20.362380833708666</v>
      </c>
      <c r="CK55" t="str">
        <f t="shared" si="147"/>
        <v>35 Business and public service associate professionals</v>
      </c>
      <c r="CL55" s="18">
        <f t="shared" ref="CL55:CP64" si="156">CL18/CL$35*100</f>
        <v>2.3612359503164457</v>
      </c>
      <c r="CM55" s="18">
        <f t="shared" si="156"/>
        <v>2.8592288841887235</v>
      </c>
      <c r="CN55" s="18">
        <f t="shared" si="156"/>
        <v>2.9320848257092353</v>
      </c>
      <c r="CO55" s="18">
        <f t="shared" si="156"/>
        <v>2.8239940244275754</v>
      </c>
      <c r="CP55" s="18">
        <f t="shared" si="156"/>
        <v>2.8145269909739867</v>
      </c>
      <c r="CR55" s="68">
        <f t="shared" si="137"/>
        <v>-45.766948575438377</v>
      </c>
      <c r="CS55" s="69">
        <f t="shared" si="138"/>
        <v>22.938036193155082</v>
      </c>
      <c r="CT55" s="69">
        <f t="shared" si="139"/>
        <v>-22.828912382283296</v>
      </c>
    </row>
    <row r="56" spans="1:98" x14ac:dyDescent="0.2">
      <c r="A56" t="str">
        <f t="shared" si="103"/>
        <v>41 Administrative occupations</v>
      </c>
      <c r="B56" s="18">
        <f t="shared" si="148"/>
        <v>2.9269823775211905</v>
      </c>
      <c r="C56" s="18">
        <f t="shared" si="148"/>
        <v>2.7737322572270386</v>
      </c>
      <c r="D56" s="18">
        <f t="shared" si="148"/>
        <v>2.7533894050350631</v>
      </c>
      <c r="E56" s="18">
        <f t="shared" si="148"/>
        <v>2.7626884059527987</v>
      </c>
      <c r="F56" s="18">
        <f t="shared" si="148"/>
        <v>3.1262291890051905</v>
      </c>
      <c r="H56" s="68">
        <f t="shared" si="105"/>
        <v>118.94592201192008</v>
      </c>
      <c r="I56" s="69">
        <f t="shared" si="106"/>
        <v>85.245701396656187</v>
      </c>
      <c r="J56" s="69">
        <f t="shared" si="107"/>
        <v>204.19162340857625</v>
      </c>
      <c r="L56" t="str">
        <f t="shared" si="140"/>
        <v>41 Administrative occupations</v>
      </c>
      <c r="M56" s="18">
        <f t="shared" si="149"/>
        <v>5.0646721171703009</v>
      </c>
      <c r="N56" s="18">
        <f t="shared" si="149"/>
        <v>4.7408886321724326</v>
      </c>
      <c r="O56" s="18">
        <f t="shared" si="149"/>
        <v>5.0438594304351918</v>
      </c>
      <c r="P56" s="18">
        <f t="shared" si="149"/>
        <v>4.9180096101980268</v>
      </c>
      <c r="Q56" s="18">
        <f t="shared" si="149"/>
        <v>5.2172935803656317</v>
      </c>
      <c r="S56" s="68">
        <f t="shared" si="109"/>
        <v>98.559928635239075</v>
      </c>
      <c r="T56" s="69">
        <f t="shared" si="110"/>
        <v>81.011995294443238</v>
      </c>
      <c r="U56" s="69">
        <f t="shared" si="111"/>
        <v>179.5719239296823</v>
      </c>
      <c r="W56" t="str">
        <f t="shared" si="141"/>
        <v>41 Administrative occupations</v>
      </c>
      <c r="X56" s="18">
        <f t="shared" si="150"/>
        <v>8.4359226585572156</v>
      </c>
      <c r="Y56" s="18">
        <f t="shared" si="150"/>
        <v>7.7757645296734363</v>
      </c>
      <c r="Z56" s="18">
        <f t="shared" si="150"/>
        <v>8.4285592391582398</v>
      </c>
      <c r="AA56" s="18">
        <f t="shared" si="150"/>
        <v>8.1061643148475824</v>
      </c>
      <c r="AB56" s="18">
        <f t="shared" si="150"/>
        <v>8.1071230367264722</v>
      </c>
      <c r="AD56" s="68">
        <f t="shared" si="113"/>
        <v>21.377356115096639</v>
      </c>
      <c r="AE56" s="69">
        <f t="shared" si="114"/>
        <v>65.041125035316455</v>
      </c>
      <c r="AF56" s="69">
        <f t="shared" si="115"/>
        <v>86.418481150413086</v>
      </c>
      <c r="AH56" t="str">
        <f t="shared" si="142"/>
        <v>41 Administrative occupations</v>
      </c>
      <c r="AI56" s="18">
        <f t="shared" si="151"/>
        <v>9.9688293043992271</v>
      </c>
      <c r="AJ56" s="18">
        <f t="shared" si="151"/>
        <v>10.436522459340637</v>
      </c>
      <c r="AK56" s="18">
        <f t="shared" si="151"/>
        <v>10.975284343912522</v>
      </c>
      <c r="AL56" s="18">
        <f t="shared" si="151"/>
        <v>10.926474783409688</v>
      </c>
      <c r="AM56" s="18">
        <f t="shared" si="151"/>
        <v>11.074439749865826</v>
      </c>
      <c r="AO56" s="68">
        <f t="shared" si="117"/>
        <v>15.602980325511117</v>
      </c>
      <c r="AP56" s="69">
        <f t="shared" si="118"/>
        <v>65.428194018751654</v>
      </c>
      <c r="AQ56" s="69">
        <f t="shared" si="119"/>
        <v>81.031174344262766</v>
      </c>
      <c r="AS56" t="str">
        <f t="shared" si="143"/>
        <v>41 Administrative occupations</v>
      </c>
      <c r="AT56" s="18">
        <f t="shared" si="152"/>
        <v>10.619090884300768</v>
      </c>
      <c r="AU56" s="18">
        <f t="shared" si="152"/>
        <v>10.181679186203844</v>
      </c>
      <c r="AV56" s="18">
        <f t="shared" si="152"/>
        <v>10.803225036764474</v>
      </c>
      <c r="AW56" s="18">
        <f t="shared" si="152"/>
        <v>10.037338340822672</v>
      </c>
      <c r="AX56" s="18">
        <f t="shared" si="152"/>
        <v>9.7288766933441977</v>
      </c>
      <c r="AZ56" s="68">
        <f t="shared" si="121"/>
        <v>12.145780516178217</v>
      </c>
      <c r="BA56" s="69">
        <f t="shared" si="122"/>
        <v>60.64850090805313</v>
      </c>
      <c r="BB56" s="69">
        <f t="shared" si="123"/>
        <v>72.794281424231343</v>
      </c>
      <c r="BD56" t="str">
        <f t="shared" si="144"/>
        <v>41 Administrative occupations</v>
      </c>
      <c r="BE56" s="18">
        <f t="shared" si="153"/>
        <v>8.4004005007596465</v>
      </c>
      <c r="BF56" s="18">
        <f t="shared" si="153"/>
        <v>8.0677695012964978</v>
      </c>
      <c r="BG56" s="18">
        <f t="shared" si="153"/>
        <v>8.6758165629470714</v>
      </c>
      <c r="BH56" s="18">
        <f t="shared" si="153"/>
        <v>7.5671680799949081</v>
      </c>
      <c r="BI56" s="18">
        <f t="shared" si="153"/>
        <v>6.2446415849801316</v>
      </c>
      <c r="BK56" s="68">
        <f t="shared" si="125"/>
        <v>-22.760717692022357</v>
      </c>
      <c r="BL56" s="69">
        <f t="shared" si="126"/>
        <v>39.270800150598298</v>
      </c>
      <c r="BM56" s="69">
        <f t="shared" si="127"/>
        <v>16.510082458575944</v>
      </c>
      <c r="BO56" t="str">
        <f t="shared" si="145"/>
        <v>41 Administrative occupations</v>
      </c>
      <c r="BP56" s="18">
        <f t="shared" si="154"/>
        <v>9.9917806464429315</v>
      </c>
      <c r="BQ56" s="18">
        <f t="shared" si="154"/>
        <v>9.5796695177917961</v>
      </c>
      <c r="BR56" s="18">
        <f t="shared" si="154"/>
        <v>9.73027509943274</v>
      </c>
      <c r="BS56" s="18">
        <f t="shared" si="154"/>
        <v>8.0344916683697161</v>
      </c>
      <c r="BT56" s="18">
        <f t="shared" si="154"/>
        <v>5.7693172585926087</v>
      </c>
      <c r="BV56" s="68">
        <f t="shared" si="129"/>
        <v>-57.335498990469823</v>
      </c>
      <c r="BW56" s="69">
        <f t="shared" si="130"/>
        <v>29.701223322259661</v>
      </c>
      <c r="BX56" s="69">
        <f t="shared" si="131"/>
        <v>-27.634275668210162</v>
      </c>
      <c r="BZ56" t="str">
        <f t="shared" si="146"/>
        <v>41 Administrative occupations</v>
      </c>
      <c r="CA56" s="18">
        <f t="shared" si="155"/>
        <v>8.047116854256954</v>
      </c>
      <c r="CB56" s="18">
        <f t="shared" si="155"/>
        <v>7.3207088734475745</v>
      </c>
      <c r="CC56" s="18">
        <f t="shared" si="155"/>
        <v>8.2095558098328212</v>
      </c>
      <c r="CD56" s="18">
        <f t="shared" si="155"/>
        <v>5.9479742428881925</v>
      </c>
      <c r="CE56" s="18">
        <f t="shared" si="155"/>
        <v>3.0431725276629273</v>
      </c>
      <c r="CG56" s="68">
        <f t="shared" si="133"/>
        <v>-75.993611722833833</v>
      </c>
      <c r="CH56" s="69">
        <f t="shared" si="134"/>
        <v>18.010258798824538</v>
      </c>
      <c r="CI56" s="69">
        <f t="shared" si="135"/>
        <v>-57.983352924009289</v>
      </c>
      <c r="CK56" t="str">
        <f t="shared" si="147"/>
        <v>41 Administrative occupations</v>
      </c>
      <c r="CL56" s="18">
        <f t="shared" si="156"/>
        <v>5.5895799129978601</v>
      </c>
      <c r="CM56" s="18">
        <f t="shared" si="156"/>
        <v>5.0809926758011814</v>
      </c>
      <c r="CN56" s="18">
        <f t="shared" si="156"/>
        <v>4.6379900854540477</v>
      </c>
      <c r="CO56" s="18">
        <f t="shared" si="156"/>
        <v>3.94473300081484</v>
      </c>
      <c r="CP56" s="18">
        <f t="shared" si="156"/>
        <v>2.3909980213288184</v>
      </c>
      <c r="CR56" s="68">
        <f t="shared" si="137"/>
        <v>-70.873751264419681</v>
      </c>
      <c r="CS56" s="69">
        <f t="shared" si="138"/>
        <v>17.560005671680891</v>
      </c>
      <c r="CT56" s="69">
        <f t="shared" si="139"/>
        <v>-53.31374559273879</v>
      </c>
    </row>
    <row r="57" spans="1:98" x14ac:dyDescent="0.2">
      <c r="A57" t="str">
        <f t="shared" si="103"/>
        <v>42 Secretarial and related occupations</v>
      </c>
      <c r="B57" s="18">
        <f t="shared" si="148"/>
        <v>0.35198540957099794</v>
      </c>
      <c r="C57" s="18">
        <f t="shared" si="148"/>
        <v>0.33760911171971758</v>
      </c>
      <c r="D57" s="18">
        <f t="shared" si="148"/>
        <v>0.31236693330224402</v>
      </c>
      <c r="E57" s="18">
        <f t="shared" si="148"/>
        <v>0.40130342328858759</v>
      </c>
      <c r="F57" s="18">
        <f t="shared" si="148"/>
        <v>0.57373244855270578</v>
      </c>
      <c r="H57" s="68">
        <f t="shared" si="105"/>
        <v>254.18326974493857</v>
      </c>
      <c r="I57" s="69">
        <f t="shared" si="106"/>
        <v>143.24847581752741</v>
      </c>
      <c r="J57" s="69">
        <f t="shared" si="107"/>
        <v>397.43174556246601</v>
      </c>
      <c r="L57" t="str">
        <f t="shared" si="140"/>
        <v>42 Secretarial and related occupations</v>
      </c>
      <c r="M57" s="18">
        <f t="shared" si="149"/>
        <v>1.0092185496898096</v>
      </c>
      <c r="N57" s="18">
        <f t="shared" si="149"/>
        <v>0.82239331173047969</v>
      </c>
      <c r="O57" s="18">
        <f t="shared" si="149"/>
        <v>0.86134328945162675</v>
      </c>
      <c r="P57" s="18">
        <f t="shared" si="149"/>
        <v>1.1243725735331789</v>
      </c>
      <c r="Q57" s="18">
        <f t="shared" si="149"/>
        <v>1.0866721277624973</v>
      </c>
      <c r="S57" s="68">
        <f t="shared" si="109"/>
        <v>142.1762558332486</v>
      </c>
      <c r="T57" s="69">
        <f t="shared" si="110"/>
        <v>110.09070563473897</v>
      </c>
      <c r="U57" s="69">
        <f t="shared" si="111"/>
        <v>252.26696146798756</v>
      </c>
      <c r="W57" t="str">
        <f t="shared" si="141"/>
        <v>42 Secretarial and related occupations</v>
      </c>
      <c r="X57" s="18">
        <f t="shared" si="150"/>
        <v>1.616400121396637</v>
      </c>
      <c r="Y57" s="18">
        <f t="shared" si="150"/>
        <v>1.4076687438521676</v>
      </c>
      <c r="Z57" s="18">
        <f t="shared" si="150"/>
        <v>1.4395804307930145</v>
      </c>
      <c r="AA57" s="18">
        <f t="shared" si="150"/>
        <v>1.9844978882004083</v>
      </c>
      <c r="AB57" s="18">
        <f t="shared" si="150"/>
        <v>3.0640867071473235</v>
      </c>
      <c r="AD57" s="68">
        <f t="shared" si="113"/>
        <v>168.58970929321737</v>
      </c>
      <c r="AE57" s="69">
        <f t="shared" si="114"/>
        <v>111.77989564407305</v>
      </c>
      <c r="AF57" s="69">
        <f t="shared" si="115"/>
        <v>280.36960493729043</v>
      </c>
      <c r="AH57" t="str">
        <f t="shared" si="142"/>
        <v>42 Secretarial and related occupations</v>
      </c>
      <c r="AI57" s="18">
        <f t="shared" si="151"/>
        <v>2.3555881548430535</v>
      </c>
      <c r="AJ57" s="18">
        <f t="shared" si="151"/>
        <v>2.1712290724476921</v>
      </c>
      <c r="AK57" s="18">
        <f t="shared" si="151"/>
        <v>2.3887450627919109</v>
      </c>
      <c r="AL57" s="18">
        <f t="shared" si="151"/>
        <v>3.1767154313082244</v>
      </c>
      <c r="AM57" s="18">
        <f t="shared" si="151"/>
        <v>3.2381839460855129</v>
      </c>
      <c r="AO57" s="68">
        <f t="shared" si="117"/>
        <v>55.308333437839899</v>
      </c>
      <c r="AP57" s="69">
        <f t="shared" si="118"/>
        <v>90.192860087666858</v>
      </c>
      <c r="AQ57" s="69">
        <f t="shared" si="119"/>
        <v>145.50119352550678</v>
      </c>
      <c r="AS57" t="str">
        <f t="shared" si="143"/>
        <v>42 Secretarial and related occupations</v>
      </c>
      <c r="AT57" s="18">
        <f t="shared" si="152"/>
        <v>2.0456314942583527</v>
      </c>
      <c r="AU57" s="18">
        <f t="shared" si="152"/>
        <v>1.7192726544498691</v>
      </c>
      <c r="AV57" s="18">
        <f t="shared" si="152"/>
        <v>1.9793255550514814</v>
      </c>
      <c r="AW57" s="18">
        <f t="shared" si="152"/>
        <v>2.3096846084877551</v>
      </c>
      <c r="AX57" s="18">
        <f t="shared" si="152"/>
        <v>3.0661744538140989</v>
      </c>
      <c r="AZ57" s="68">
        <f t="shared" si="121"/>
        <v>92.909355772635948</v>
      </c>
      <c r="BA57" s="69">
        <f t="shared" si="122"/>
        <v>77.838172174291245</v>
      </c>
      <c r="BB57" s="69">
        <f t="shared" si="123"/>
        <v>170.74752794692719</v>
      </c>
      <c r="BD57" t="str">
        <f t="shared" si="144"/>
        <v>42 Secretarial and related occupations</v>
      </c>
      <c r="BE57" s="18">
        <f t="shared" si="153"/>
        <v>1.9358475244900764</v>
      </c>
      <c r="BF57" s="18">
        <f t="shared" si="153"/>
        <v>1.7611668113628483</v>
      </c>
      <c r="BG57" s="18">
        <f t="shared" si="153"/>
        <v>1.7241281808794546</v>
      </c>
      <c r="BH57" s="18">
        <f t="shared" si="153"/>
        <v>1.8909298545670832</v>
      </c>
      <c r="BI57" s="18">
        <f t="shared" si="153"/>
        <v>0.66018470163934229</v>
      </c>
      <c r="BK57" s="68">
        <f t="shared" si="125"/>
        <v>-58.909920675229422</v>
      </c>
      <c r="BL57" s="69">
        <f t="shared" si="126"/>
        <v>37.012530614875431</v>
      </c>
      <c r="BM57" s="69">
        <f t="shared" si="127"/>
        <v>-21.897390060353985</v>
      </c>
      <c r="BO57" t="str">
        <f t="shared" si="145"/>
        <v>42 Secretarial and related occupations</v>
      </c>
      <c r="BP57" s="18">
        <f t="shared" si="154"/>
        <v>2.7587883961814672</v>
      </c>
      <c r="BQ57" s="18">
        <f t="shared" si="154"/>
        <v>2.4576407862223801</v>
      </c>
      <c r="BR57" s="18">
        <f t="shared" si="154"/>
        <v>2.2068967504564903</v>
      </c>
      <c r="BS57" s="18">
        <f t="shared" si="154"/>
        <v>1.8567474578036183</v>
      </c>
      <c r="BT57" s="18">
        <f t="shared" si="154"/>
        <v>0.55146261779371841</v>
      </c>
      <c r="BV57" s="68">
        <f t="shared" si="129"/>
        <v>-82.019513810545192</v>
      </c>
      <c r="BW57" s="69">
        <f t="shared" si="130"/>
        <v>27.82683948860571</v>
      </c>
      <c r="BX57" s="69">
        <f t="shared" si="131"/>
        <v>-54.192674321939492</v>
      </c>
      <c r="BZ57" t="str">
        <f t="shared" si="146"/>
        <v>42 Secretarial and related occupations</v>
      </c>
      <c r="CA57" s="18">
        <f t="shared" si="155"/>
        <v>3.2253789132919342</v>
      </c>
      <c r="CB57" s="18">
        <f t="shared" si="155"/>
        <v>3.0180810266955</v>
      </c>
      <c r="CC57" s="18">
        <f t="shared" si="155"/>
        <v>3.1882339206063257</v>
      </c>
      <c r="CD57" s="18">
        <f t="shared" si="155"/>
        <v>2.0708391307397447</v>
      </c>
      <c r="CE57" s="18">
        <f t="shared" si="155"/>
        <v>0.87624906660504465</v>
      </c>
      <c r="CG57" s="68">
        <f t="shared" si="133"/>
        <v>-82.200930399770357</v>
      </c>
      <c r="CH57" s="69">
        <f t="shared" si="134"/>
        <v>19.037042805720919</v>
      </c>
      <c r="CI57" s="69">
        <f t="shared" si="135"/>
        <v>-63.163887594049442</v>
      </c>
      <c r="CK57" t="str">
        <f t="shared" si="147"/>
        <v>42 Secretarial and related occupations</v>
      </c>
      <c r="CL57" s="18">
        <f t="shared" si="156"/>
        <v>2.2485034539401911</v>
      </c>
      <c r="CM57" s="18">
        <f t="shared" si="156"/>
        <v>2.1528819545550615</v>
      </c>
      <c r="CN57" s="18">
        <f t="shared" si="156"/>
        <v>1.8773893944309974</v>
      </c>
      <c r="CO57" s="18">
        <f t="shared" si="156"/>
        <v>2.5031638319607419</v>
      </c>
      <c r="CP57" s="18">
        <f t="shared" si="156"/>
        <v>0.97817889987001105</v>
      </c>
      <c r="CR57" s="68">
        <f t="shared" si="137"/>
        <v>-70.56262478077187</v>
      </c>
      <c r="CS57" s="69">
        <f t="shared" si="138"/>
        <v>29.900002497370469</v>
      </c>
      <c r="CT57" s="69">
        <f t="shared" si="139"/>
        <v>-40.662622283401397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0.21547322368603594</v>
      </c>
      <c r="C58" s="18">
        <f t="shared" si="148"/>
        <v>0.30020412537778401</v>
      </c>
      <c r="D58" s="18">
        <f t="shared" si="148"/>
        <v>0.27048346919951716</v>
      </c>
      <c r="E58" s="18">
        <f t="shared" si="148"/>
        <v>0.27704283687811887</v>
      </c>
      <c r="F58" s="18">
        <f t="shared" si="148"/>
        <v>0.32966588891796844</v>
      </c>
      <c r="H58" s="68">
        <f t="shared" si="105"/>
        <v>135.02657305325357</v>
      </c>
      <c r="I58" s="69">
        <f t="shared" si="106"/>
        <v>123.75934095317891</v>
      </c>
      <c r="J58" s="69">
        <f t="shared" si="107"/>
        <v>258.78591400643251</v>
      </c>
      <c r="L58" t="str">
        <f t="shared" si="140"/>
        <v>51 Skilled agricultural and related trades</v>
      </c>
      <c r="M58" s="18">
        <f t="shared" si="149"/>
        <v>0.22562262890547471</v>
      </c>
      <c r="N58" s="18">
        <f t="shared" si="149"/>
        <v>0.18788143247962724</v>
      </c>
      <c r="O58" s="18">
        <f t="shared" si="149"/>
        <v>0.20261135757368617</v>
      </c>
      <c r="P58" s="18">
        <f t="shared" si="149"/>
        <v>0.20800867780762486</v>
      </c>
      <c r="Q58" s="18">
        <f t="shared" si="149"/>
        <v>0.23000163560555065</v>
      </c>
      <c r="S58" s="68">
        <f t="shared" si="109"/>
        <v>117.90964093187273</v>
      </c>
      <c r="T58" s="69">
        <f t="shared" si="110"/>
        <v>81.08907269735866</v>
      </c>
      <c r="U58" s="69">
        <f t="shared" si="111"/>
        <v>198.99871362923139</v>
      </c>
      <c r="W58" t="str">
        <f t="shared" si="141"/>
        <v>51 Skilled agricultural and related trades</v>
      </c>
      <c r="X58" s="18">
        <f t="shared" si="150"/>
        <v>0.87340478153044709</v>
      </c>
      <c r="Y58" s="18">
        <f t="shared" si="150"/>
        <v>0.80085331400450521</v>
      </c>
      <c r="Z58" s="18">
        <f t="shared" si="150"/>
        <v>0.93926631286568374</v>
      </c>
      <c r="AA58" s="18">
        <f t="shared" si="150"/>
        <v>1.0301178346187101</v>
      </c>
      <c r="AB58" s="18">
        <f t="shared" si="150"/>
        <v>1.2715821793208415</v>
      </c>
      <c r="AD58" s="68">
        <f t="shared" si="113"/>
        <v>70.836214357165488</v>
      </c>
      <c r="AE58" s="69">
        <f t="shared" si="114"/>
        <v>92.01179236172807</v>
      </c>
      <c r="AF58" s="69">
        <f t="shared" si="115"/>
        <v>162.84800671889357</v>
      </c>
      <c r="AH58" t="str">
        <f t="shared" si="142"/>
        <v>51 Skilled agricultural and related trades</v>
      </c>
      <c r="AI58" s="18">
        <f t="shared" si="151"/>
        <v>1.3063157405669419</v>
      </c>
      <c r="AJ58" s="18">
        <f t="shared" si="151"/>
        <v>1.5113729679146646</v>
      </c>
      <c r="AK58" s="18">
        <f t="shared" si="151"/>
        <v>1.4929591548175987</v>
      </c>
      <c r="AL58" s="18">
        <f t="shared" si="151"/>
        <v>1.8215874300316519</v>
      </c>
      <c r="AM58" s="18">
        <f t="shared" si="151"/>
        <v>2.2446167741484677</v>
      </c>
      <c r="AO58" s="68">
        <f t="shared" si="117"/>
        <v>72.249243977559374</v>
      </c>
      <c r="AP58" s="69">
        <f t="shared" si="118"/>
        <v>98.859018977382277</v>
      </c>
      <c r="AQ58" s="69">
        <f t="shared" si="119"/>
        <v>171.10826295494167</v>
      </c>
      <c r="AS58" t="str">
        <f t="shared" si="143"/>
        <v>51 Skilled agricultural and related trades</v>
      </c>
      <c r="AT58" s="18">
        <f t="shared" si="152"/>
        <v>2.2852143840909402</v>
      </c>
      <c r="AU58" s="18">
        <f t="shared" si="152"/>
        <v>2.3022868925269155</v>
      </c>
      <c r="AV58" s="18">
        <f t="shared" si="152"/>
        <v>2.3174845576411895</v>
      </c>
      <c r="AW58" s="18">
        <f t="shared" si="152"/>
        <v>2.5178921007322308</v>
      </c>
      <c r="AX58" s="18">
        <f t="shared" si="152"/>
        <v>2.9426415961162204</v>
      </c>
      <c r="AZ58" s="68">
        <f t="shared" si="121"/>
        <v>58.122685770066461</v>
      </c>
      <c r="BA58" s="69">
        <f t="shared" si="122"/>
        <v>82.386168624022233</v>
      </c>
      <c r="BB58" s="69">
        <f t="shared" si="123"/>
        <v>140.5088543940887</v>
      </c>
      <c r="BD58" t="str">
        <f t="shared" si="144"/>
        <v>51 Skilled agricultural and related trades</v>
      </c>
      <c r="BE58" s="18">
        <f t="shared" si="153"/>
        <v>1.1084710895528285</v>
      </c>
      <c r="BF58" s="18">
        <f t="shared" si="153"/>
        <v>0.99874917871356528</v>
      </c>
      <c r="BG58" s="18">
        <f t="shared" si="153"/>
        <v>1.0861341439070713</v>
      </c>
      <c r="BH58" s="18">
        <f t="shared" si="153"/>
        <v>1.0527102602222946</v>
      </c>
      <c r="BI58" s="18">
        <f t="shared" si="153"/>
        <v>1.0851008387974705</v>
      </c>
      <c r="BK58" s="68">
        <f t="shared" si="125"/>
        <v>7.208126489328996</v>
      </c>
      <c r="BL58" s="69">
        <f t="shared" si="126"/>
        <v>48.214675437178045</v>
      </c>
      <c r="BM58" s="69">
        <f t="shared" si="127"/>
        <v>55.422801926507034</v>
      </c>
      <c r="BO58" t="str">
        <f t="shared" si="145"/>
        <v>51 Skilled agricultural and related trades</v>
      </c>
      <c r="BP58" s="18">
        <f t="shared" si="154"/>
        <v>1.6038183806404822</v>
      </c>
      <c r="BQ58" s="18">
        <f t="shared" si="154"/>
        <v>1.4886733740987237</v>
      </c>
      <c r="BR58" s="18">
        <f t="shared" si="154"/>
        <v>1.6669452862245824</v>
      </c>
      <c r="BS58" s="18">
        <f t="shared" si="154"/>
        <v>1.6756088754601466</v>
      </c>
      <c r="BT58" s="18">
        <f t="shared" si="154"/>
        <v>2.0382043330641864</v>
      </c>
      <c r="BV58" s="68">
        <f t="shared" si="129"/>
        <v>-12.018017618376522</v>
      </c>
      <c r="BW58" s="69">
        <f t="shared" si="130"/>
        <v>49.076571644118864</v>
      </c>
      <c r="BX58" s="69">
        <f t="shared" si="131"/>
        <v>37.058554025742346</v>
      </c>
      <c r="BZ58" t="str">
        <f t="shared" si="146"/>
        <v>51 Skilled agricultural and related trades</v>
      </c>
      <c r="CA58" s="18">
        <f t="shared" si="155"/>
        <v>2.2804805306679419</v>
      </c>
      <c r="CB58" s="18">
        <f t="shared" si="155"/>
        <v>2.20555350312944</v>
      </c>
      <c r="CC58" s="18">
        <f t="shared" si="155"/>
        <v>2.3083113363221788</v>
      </c>
      <c r="CD58" s="18">
        <f t="shared" si="155"/>
        <v>2.4241087564901056</v>
      </c>
      <c r="CE58" s="18">
        <f t="shared" si="155"/>
        <v>3.7119352738374882</v>
      </c>
      <c r="CG58" s="68">
        <f t="shared" si="133"/>
        <v>4.1420017751732194</v>
      </c>
      <c r="CH58" s="69">
        <f t="shared" si="134"/>
        <v>39.632100419607205</v>
      </c>
      <c r="CI58" s="69">
        <f t="shared" si="135"/>
        <v>43.774102194780426</v>
      </c>
      <c r="CK58" t="str">
        <f t="shared" si="147"/>
        <v>51 Skilled agricultural and related trades</v>
      </c>
      <c r="CL58" s="18">
        <f t="shared" si="156"/>
        <v>3.7787355182506746</v>
      </c>
      <c r="CM58" s="18">
        <f t="shared" si="156"/>
        <v>4.3937459921371804</v>
      </c>
      <c r="CN58" s="18">
        <f t="shared" si="156"/>
        <v>5.917348262716664</v>
      </c>
      <c r="CO58" s="18">
        <f t="shared" si="156"/>
        <v>6.1615405944793524</v>
      </c>
      <c r="CP58" s="18">
        <f t="shared" si="156"/>
        <v>3.2804833195050724</v>
      </c>
      <c r="CR58" s="68">
        <f t="shared" si="137"/>
        <v>-68.678261685158589</v>
      </c>
      <c r="CS58" s="69">
        <f t="shared" si="138"/>
        <v>23.071388365132012</v>
      </c>
      <c r="CT58" s="69">
        <f t="shared" si="139"/>
        <v>-45.606873320026565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0.23574228232509345</v>
      </c>
      <c r="C59" s="18">
        <f t="shared" si="148"/>
        <v>0.24718928496234566</v>
      </c>
      <c r="D59" s="18">
        <f t="shared" si="148"/>
        <v>0.24741530295491421</v>
      </c>
      <c r="E59" s="18">
        <f t="shared" si="148"/>
        <v>0.26824331247566963</v>
      </c>
      <c r="F59" s="18">
        <f t="shared" si="148"/>
        <v>0.28181145167240323</v>
      </c>
      <c r="H59" s="68">
        <f t="shared" si="105"/>
        <v>119.64218891681952</v>
      </c>
      <c r="I59" s="69">
        <f t="shared" si="106"/>
        <v>65.189066720588301</v>
      </c>
      <c r="J59" s="69">
        <f t="shared" si="107"/>
        <v>184.83125563740782</v>
      </c>
      <c r="L59" t="str">
        <f t="shared" si="140"/>
        <v>52 Skilled metal, electrical and electronic trades</v>
      </c>
      <c r="M59" s="18">
        <f t="shared" si="149"/>
        <v>0.81130003906781722</v>
      </c>
      <c r="N59" s="18">
        <f t="shared" si="149"/>
        <v>0.77190319220532111</v>
      </c>
      <c r="O59" s="18">
        <f t="shared" si="149"/>
        <v>0.60690178201673872</v>
      </c>
      <c r="P59" s="18">
        <f t="shared" si="149"/>
        <v>0.83271891794970043</v>
      </c>
      <c r="Q59" s="18">
        <f t="shared" si="149"/>
        <v>1.0790977007271976</v>
      </c>
      <c r="S59" s="68">
        <f t="shared" si="109"/>
        <v>241.31208171069613</v>
      </c>
      <c r="T59" s="69">
        <f t="shared" si="110"/>
        <v>111.75344540906154</v>
      </c>
      <c r="U59" s="69">
        <f t="shared" si="111"/>
        <v>353.06552711975769</v>
      </c>
      <c r="W59" t="str">
        <f t="shared" si="141"/>
        <v>52 Skilled metal, electrical and electronic trades</v>
      </c>
      <c r="X59" s="18">
        <f t="shared" si="150"/>
        <v>1.1159754130887372</v>
      </c>
      <c r="Y59" s="18">
        <f t="shared" si="150"/>
        <v>1.0881131304136091</v>
      </c>
      <c r="Z59" s="18">
        <f t="shared" si="150"/>
        <v>0.86961478556328886</v>
      </c>
      <c r="AA59" s="18">
        <f t="shared" si="150"/>
        <v>1.0584551020748285</v>
      </c>
      <c r="AB59" s="18">
        <f t="shared" si="150"/>
        <v>1.240149996995215</v>
      </c>
      <c r="AD59" s="68">
        <f t="shared" si="113"/>
        <v>79.958164181720662</v>
      </c>
      <c r="AE59" s="69">
        <f t="shared" si="114"/>
        <v>76.94007144087665</v>
      </c>
      <c r="AF59" s="69">
        <f t="shared" si="115"/>
        <v>156.8982356225973</v>
      </c>
      <c r="AH59" t="str">
        <f t="shared" si="142"/>
        <v>52 Skilled metal, electrical and electronic trades</v>
      </c>
      <c r="AI59" s="18">
        <f t="shared" si="151"/>
        <v>1.3487746615894403</v>
      </c>
      <c r="AJ59" s="18">
        <f t="shared" si="151"/>
        <v>1.4277894446096577</v>
      </c>
      <c r="AK59" s="18">
        <f t="shared" si="151"/>
        <v>1.2166910822058004</v>
      </c>
      <c r="AL59" s="18">
        <f t="shared" si="151"/>
        <v>1.4338898793829484</v>
      </c>
      <c r="AM59" s="18">
        <f t="shared" si="151"/>
        <v>1.5946854264508772</v>
      </c>
      <c r="AO59" s="68">
        <f t="shared" si="117"/>
        <v>50.16120577632941</v>
      </c>
      <c r="AP59" s="69">
        <f t="shared" si="118"/>
        <v>61.996772505044127</v>
      </c>
      <c r="AQ59" s="69">
        <f t="shared" si="119"/>
        <v>112.15797828137354</v>
      </c>
      <c r="AS59" t="str">
        <f t="shared" si="143"/>
        <v>52 Skilled metal, electrical and electronic trades</v>
      </c>
      <c r="AT59" s="18">
        <f t="shared" si="152"/>
        <v>5.7226354613858001</v>
      </c>
      <c r="AU59" s="18">
        <f t="shared" si="152"/>
        <v>5.4508215353381217</v>
      </c>
      <c r="AV59" s="18">
        <f t="shared" si="152"/>
        <v>4.5877562659618771</v>
      </c>
      <c r="AW59" s="18">
        <f t="shared" si="152"/>
        <v>4.8868435474457259</v>
      </c>
      <c r="AX59" s="18">
        <f t="shared" si="152"/>
        <v>5.2435467985478352</v>
      </c>
      <c r="AZ59" s="68">
        <f t="shared" si="121"/>
        <v>42.330663201514355</v>
      </c>
      <c r="BA59" s="69">
        <f t="shared" si="122"/>
        <v>58.069391439194504</v>
      </c>
      <c r="BB59" s="69">
        <f t="shared" si="123"/>
        <v>100.40005464070884</v>
      </c>
      <c r="BD59" t="str">
        <f t="shared" si="144"/>
        <v>52 Skilled metal, electrical and electronic trades</v>
      </c>
      <c r="BE59" s="18">
        <f t="shared" si="153"/>
        <v>8.3892310980931271</v>
      </c>
      <c r="BF59" s="18">
        <f t="shared" si="153"/>
        <v>7.7040941789215198</v>
      </c>
      <c r="BG59" s="18">
        <f t="shared" si="153"/>
        <v>7.1515492321766416</v>
      </c>
      <c r="BH59" s="18">
        <f t="shared" si="153"/>
        <v>6.998594269929785</v>
      </c>
      <c r="BI59" s="18">
        <f t="shared" si="153"/>
        <v>6.8653838886603342</v>
      </c>
      <c r="BK59" s="68">
        <f t="shared" si="125"/>
        <v>3.0162573544066209</v>
      </c>
      <c r="BL59" s="69">
        <f t="shared" si="126"/>
        <v>34.375147789606935</v>
      </c>
      <c r="BM59" s="69">
        <f t="shared" si="127"/>
        <v>37.391405144013554</v>
      </c>
      <c r="BO59" t="str">
        <f t="shared" si="145"/>
        <v>52 Skilled metal, electrical and electronic trades</v>
      </c>
      <c r="BP59" s="18">
        <f t="shared" si="154"/>
        <v>4.7070783607334601</v>
      </c>
      <c r="BQ59" s="18">
        <f t="shared" si="154"/>
        <v>4.2801456709421206</v>
      </c>
      <c r="BR59" s="18">
        <f t="shared" si="154"/>
        <v>4.3854966528349015</v>
      </c>
      <c r="BS59" s="18">
        <f t="shared" si="154"/>
        <v>4.0781679566625311</v>
      </c>
      <c r="BT59" s="18">
        <f t="shared" si="154"/>
        <v>3.907493529846704</v>
      </c>
      <c r="BV59" s="68">
        <f t="shared" si="129"/>
        <v>-35.886888900042827</v>
      </c>
      <c r="BW59" s="69">
        <f t="shared" si="130"/>
        <v>31.420073614310105</v>
      </c>
      <c r="BX59" s="69">
        <f t="shared" si="131"/>
        <v>-4.466815285732725</v>
      </c>
      <c r="BZ59" t="str">
        <f t="shared" si="146"/>
        <v>52 Skilled metal, electrical and electronic trades</v>
      </c>
      <c r="CA59" s="18">
        <f t="shared" si="155"/>
        <v>4.0133294788334224</v>
      </c>
      <c r="CB59" s="18">
        <f t="shared" si="155"/>
        <v>3.9466654228587381</v>
      </c>
      <c r="CC59" s="18">
        <f t="shared" si="155"/>
        <v>3.4110623530031559</v>
      </c>
      <c r="CD59" s="18">
        <f t="shared" si="155"/>
        <v>3.4331986506126837</v>
      </c>
      <c r="CE59" s="18">
        <f t="shared" si="155"/>
        <v>2.7635071768943225</v>
      </c>
      <c r="CG59" s="68">
        <f t="shared" si="133"/>
        <v>-47.532442207201029</v>
      </c>
      <c r="CH59" s="69">
        <f t="shared" si="134"/>
        <v>27.034795944291428</v>
      </c>
      <c r="CI59" s="69">
        <f t="shared" si="135"/>
        <v>-20.497646262909601</v>
      </c>
      <c r="CK59" t="str">
        <f t="shared" si="147"/>
        <v>52 Skilled metal, electrical and electronic trades</v>
      </c>
      <c r="CL59" s="18">
        <f t="shared" si="156"/>
        <v>3.41849232556046</v>
      </c>
      <c r="CM59" s="18">
        <f t="shared" si="156"/>
        <v>3.9712632618124117</v>
      </c>
      <c r="CN59" s="18">
        <f t="shared" si="156"/>
        <v>4.0070487303740929</v>
      </c>
      <c r="CO59" s="18">
        <f t="shared" si="156"/>
        <v>3.7020431839929433</v>
      </c>
      <c r="CP59" s="18">
        <f t="shared" si="156"/>
        <v>2.2784673430552762</v>
      </c>
      <c r="CR59" s="68">
        <f t="shared" si="137"/>
        <v>-67.874245403875605</v>
      </c>
      <c r="CS59" s="69">
        <f t="shared" si="138"/>
        <v>19.375617227357605</v>
      </c>
      <c r="CT59" s="69">
        <f t="shared" si="139"/>
        <v>-48.498628176518004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0.16465022800392165</v>
      </c>
      <c r="C60" s="18">
        <f t="shared" si="148"/>
        <v>9.7892972815210907E-2</v>
      </c>
      <c r="D60" s="18">
        <f t="shared" si="148"/>
        <v>6.5987777971824993E-2</v>
      </c>
      <c r="E60" s="18">
        <f t="shared" si="148"/>
        <v>0.10378124048070314</v>
      </c>
      <c r="F60" s="18">
        <f t="shared" si="148"/>
        <v>8.9733092070147805E-2</v>
      </c>
      <c r="H60" s="68">
        <f t="shared" si="105"/>
        <v>162.22422622013818</v>
      </c>
      <c r="I60" s="69">
        <f t="shared" si="106"/>
        <v>90.524413136548517</v>
      </c>
      <c r="J60" s="69">
        <f t="shared" si="107"/>
        <v>252.74863935668671</v>
      </c>
      <c r="L60" t="str">
        <f t="shared" si="140"/>
        <v>53 Skilled construction and building trades</v>
      </c>
      <c r="M60" s="18">
        <f t="shared" si="149"/>
        <v>0.39736877269044291</v>
      </c>
      <c r="N60" s="18">
        <f t="shared" si="149"/>
        <v>0.3683122947493177</v>
      </c>
      <c r="O60" s="18">
        <f t="shared" si="149"/>
        <v>0.26238476102024166</v>
      </c>
      <c r="P60" s="18">
        <f t="shared" si="149"/>
        <v>0.35238180611712716</v>
      </c>
      <c r="Q60" s="18">
        <f t="shared" si="149"/>
        <v>0.36191295264627488</v>
      </c>
      <c r="S60" s="68">
        <f t="shared" si="109"/>
        <v>164.77368849765725</v>
      </c>
      <c r="T60" s="69">
        <f t="shared" si="110"/>
        <v>91.831568603383445</v>
      </c>
      <c r="U60" s="69">
        <f t="shared" si="111"/>
        <v>256.60525710104071</v>
      </c>
      <c r="W60" t="str">
        <f t="shared" si="141"/>
        <v>53 Skilled construction and building trades</v>
      </c>
      <c r="X60" s="18">
        <f t="shared" si="150"/>
        <v>0.78519861374672895</v>
      </c>
      <c r="Y60" s="18">
        <f t="shared" si="150"/>
        <v>0.70802419506245584</v>
      </c>
      <c r="Z60" s="18">
        <f t="shared" si="150"/>
        <v>0.55109074065494201</v>
      </c>
      <c r="AA60" s="18">
        <f t="shared" si="150"/>
        <v>0.70536863107573466</v>
      </c>
      <c r="AB60" s="18">
        <f t="shared" si="150"/>
        <v>0.77268832541133736</v>
      </c>
      <c r="AD60" s="68">
        <f t="shared" si="113"/>
        <v>76.931634334598556</v>
      </c>
      <c r="AE60" s="69">
        <f t="shared" si="114"/>
        <v>78.346910294021527</v>
      </c>
      <c r="AF60" s="69">
        <f t="shared" si="115"/>
        <v>155.27854462862007</v>
      </c>
      <c r="AH60" t="str">
        <f t="shared" si="142"/>
        <v>53 Skilled construction and building trades</v>
      </c>
      <c r="AI60" s="18">
        <f t="shared" si="151"/>
        <v>1.3754995671723975</v>
      </c>
      <c r="AJ60" s="18">
        <f t="shared" si="151"/>
        <v>1.7127709807953646</v>
      </c>
      <c r="AK60" s="18">
        <f t="shared" si="151"/>
        <v>1.2705647135410614</v>
      </c>
      <c r="AL60" s="18">
        <f t="shared" si="151"/>
        <v>1.7585015540651665</v>
      </c>
      <c r="AM60" s="18">
        <f t="shared" si="151"/>
        <v>2.0483020629614481</v>
      </c>
      <c r="AO60" s="68">
        <f t="shared" si="117"/>
        <v>84.697177675557285</v>
      </c>
      <c r="AP60" s="69">
        <f t="shared" si="118"/>
        <v>87.771189831880037</v>
      </c>
      <c r="AQ60" s="69">
        <f t="shared" si="119"/>
        <v>172.46836750743731</v>
      </c>
      <c r="AS60" t="str">
        <f t="shared" si="143"/>
        <v>53 Skilled construction and building trades</v>
      </c>
      <c r="AT60" s="18">
        <f t="shared" si="152"/>
        <v>2.4723966685659282</v>
      </c>
      <c r="AU60" s="18">
        <f t="shared" si="152"/>
        <v>2.5306640400112936</v>
      </c>
      <c r="AV60" s="18">
        <f t="shared" si="152"/>
        <v>1.9557407414887324</v>
      </c>
      <c r="AW60" s="18">
        <f t="shared" si="152"/>
        <v>2.6251327320363576</v>
      </c>
      <c r="AX60" s="18">
        <f t="shared" si="152"/>
        <v>2.8459815582391434</v>
      </c>
      <c r="AZ60" s="68">
        <f t="shared" si="121"/>
        <v>81.215132199592858</v>
      </c>
      <c r="BA60" s="69">
        <f t="shared" si="122"/>
        <v>88.008781788519528</v>
      </c>
      <c r="BB60" s="69">
        <f t="shared" si="123"/>
        <v>169.2239139881124</v>
      </c>
      <c r="BD60" t="str">
        <f t="shared" si="144"/>
        <v>53 Skilled construction and building trades</v>
      </c>
      <c r="BE60" s="18">
        <f t="shared" si="153"/>
        <v>6.8304465556569163</v>
      </c>
      <c r="BF60" s="18">
        <f t="shared" si="153"/>
        <v>6.5735042051586685</v>
      </c>
      <c r="BG60" s="18">
        <f t="shared" si="153"/>
        <v>5.2942036681453359</v>
      </c>
      <c r="BH60" s="18">
        <f t="shared" si="153"/>
        <v>5.7729952199684913</v>
      </c>
      <c r="BI60" s="18">
        <f t="shared" si="153"/>
        <v>5.6377370048705338</v>
      </c>
      <c r="BK60" s="68">
        <f t="shared" si="125"/>
        <v>14.273424366481022</v>
      </c>
      <c r="BL60" s="69">
        <f t="shared" si="126"/>
        <v>41.340073009461797</v>
      </c>
      <c r="BM60" s="69">
        <f t="shared" si="127"/>
        <v>55.613497375942821</v>
      </c>
      <c r="BO60" t="str">
        <f t="shared" si="145"/>
        <v>53 Skilled construction and building trades</v>
      </c>
      <c r="BP60" s="18">
        <f t="shared" si="154"/>
        <v>5.531164015291461</v>
      </c>
      <c r="BQ60" s="18">
        <f t="shared" si="154"/>
        <v>5.9062964475061523</v>
      </c>
      <c r="BR60" s="18">
        <f t="shared" si="154"/>
        <v>5.4108078519789462</v>
      </c>
      <c r="BS60" s="18">
        <f t="shared" si="154"/>
        <v>6.4319263463244427</v>
      </c>
      <c r="BT60" s="18">
        <f t="shared" si="154"/>
        <v>8.1275264112461176</v>
      </c>
      <c r="BV60" s="68">
        <f t="shared" si="129"/>
        <v>8.0845567269831502</v>
      </c>
      <c r="BW60" s="69">
        <f t="shared" si="130"/>
        <v>51.720330382427484</v>
      </c>
      <c r="BX60" s="69">
        <f t="shared" si="131"/>
        <v>59.804887109410629</v>
      </c>
      <c r="BZ60" t="str">
        <f t="shared" si="146"/>
        <v>53 Skilled construction and building trades</v>
      </c>
      <c r="CA60" s="18">
        <f t="shared" si="155"/>
        <v>4.7502636363985387</v>
      </c>
      <c r="CB60" s="18">
        <f t="shared" si="155"/>
        <v>5.2778352947502158</v>
      </c>
      <c r="CC60" s="18">
        <f t="shared" si="155"/>
        <v>4.0897185416088107</v>
      </c>
      <c r="CD60" s="18">
        <f t="shared" si="155"/>
        <v>5.0005631119464464</v>
      </c>
      <c r="CE60" s="18">
        <f t="shared" si="155"/>
        <v>7.5250664830697787</v>
      </c>
      <c r="CG60" s="68">
        <f t="shared" si="133"/>
        <v>19.161738791879078</v>
      </c>
      <c r="CH60" s="69">
        <f t="shared" si="134"/>
        <v>41.150897025717811</v>
      </c>
      <c r="CI60" s="69">
        <f t="shared" si="135"/>
        <v>60.312635817596885</v>
      </c>
      <c r="CK60" t="str">
        <f t="shared" si="147"/>
        <v>53 Skilled construction and building trades</v>
      </c>
      <c r="CL60" s="18">
        <f t="shared" si="156"/>
        <v>5.936683479854401</v>
      </c>
      <c r="CM60" s="18">
        <f t="shared" si="156"/>
        <v>7.4046917799341179</v>
      </c>
      <c r="CN60" s="18">
        <f t="shared" si="156"/>
        <v>6.9211946214424236</v>
      </c>
      <c r="CO60" s="18">
        <f t="shared" si="156"/>
        <v>5.9041446048284172</v>
      </c>
      <c r="CP60" s="18">
        <f t="shared" si="156"/>
        <v>2.5448759443846081</v>
      </c>
      <c r="CR60" s="68">
        <f t="shared" si="137"/>
        <v>-79.225972214359302</v>
      </c>
      <c r="CS60" s="69">
        <f t="shared" si="138"/>
        <v>16.023270264703992</v>
      </c>
      <c r="CT60" s="69">
        <f t="shared" si="139"/>
        <v>-63.202701949655307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0.59647566075511627</v>
      </c>
      <c r="C61" s="18">
        <f t="shared" si="148"/>
        <v>0.54879111290879234</v>
      </c>
      <c r="D61" s="18">
        <f t="shared" si="148"/>
        <v>0.47145863812127609</v>
      </c>
      <c r="E61" s="18">
        <f t="shared" si="148"/>
        <v>0.53963650884241265</v>
      </c>
      <c r="F61" s="18">
        <f t="shared" si="148"/>
        <v>0.59936401966364894</v>
      </c>
      <c r="H61" s="68">
        <f t="shared" si="105"/>
        <v>145.1493549504907</v>
      </c>
      <c r="I61" s="69">
        <f t="shared" si="106"/>
        <v>88.303220525117567</v>
      </c>
      <c r="J61" s="69">
        <f t="shared" si="107"/>
        <v>233.45257547560828</v>
      </c>
      <c r="L61" t="str">
        <f t="shared" si="140"/>
        <v>54 Textiles, printing and other skilled trades</v>
      </c>
      <c r="M61" s="18">
        <f t="shared" si="149"/>
        <v>0.64216045440210101</v>
      </c>
      <c r="N61" s="18">
        <f t="shared" si="149"/>
        <v>0.68347711120165999</v>
      </c>
      <c r="O61" s="18">
        <f t="shared" si="149"/>
        <v>0.67068363704317058</v>
      </c>
      <c r="P61" s="18">
        <f t="shared" si="149"/>
        <v>0.75959515697261581</v>
      </c>
      <c r="Q61" s="18">
        <f t="shared" si="149"/>
        <v>0.83472340796811373</v>
      </c>
      <c r="S61" s="68">
        <f t="shared" si="109"/>
        <v>138.90992329291694</v>
      </c>
      <c r="T61" s="69">
        <f t="shared" si="110"/>
        <v>97.834790780820342</v>
      </c>
      <c r="U61" s="69">
        <f t="shared" si="111"/>
        <v>236.74471407373727</v>
      </c>
      <c r="W61" t="str">
        <f t="shared" si="141"/>
        <v>54 Textiles, printing and other skilled trades</v>
      </c>
      <c r="X61" s="18">
        <f t="shared" si="150"/>
        <v>0.90781324309281364</v>
      </c>
      <c r="Y61" s="18">
        <f t="shared" si="150"/>
        <v>0.84121388560211185</v>
      </c>
      <c r="Z61" s="18">
        <f t="shared" si="150"/>
        <v>0.80933507059749132</v>
      </c>
      <c r="AA61" s="18">
        <f t="shared" si="150"/>
        <v>0.91794008661564741</v>
      </c>
      <c r="AB61" s="18">
        <f t="shared" si="150"/>
        <v>0.93227903069358042</v>
      </c>
      <c r="AD61" s="68">
        <f t="shared" si="113"/>
        <v>45.358960583958776</v>
      </c>
      <c r="AE61" s="69">
        <f t="shared" si="114"/>
        <v>76.278309962090162</v>
      </c>
      <c r="AF61" s="69">
        <f t="shared" si="115"/>
        <v>121.63727054604894</v>
      </c>
      <c r="AH61" t="str">
        <f t="shared" si="142"/>
        <v>54 Textiles, printing and other skilled trades</v>
      </c>
      <c r="AI61" s="18">
        <f t="shared" si="151"/>
        <v>1.3120821095457829</v>
      </c>
      <c r="AJ61" s="18">
        <f t="shared" si="151"/>
        <v>1.2279619503120311</v>
      </c>
      <c r="AK61" s="18">
        <f t="shared" si="151"/>
        <v>1.4002779660541655</v>
      </c>
      <c r="AL61" s="18">
        <f t="shared" si="151"/>
        <v>1.5770764662628147</v>
      </c>
      <c r="AM61" s="18">
        <f t="shared" si="151"/>
        <v>1.8289243415905436</v>
      </c>
      <c r="AO61" s="68">
        <f t="shared" si="117"/>
        <v>49.638908450810703</v>
      </c>
      <c r="AP61" s="69">
        <f t="shared" si="118"/>
        <v>79.259376796278019</v>
      </c>
      <c r="AQ61" s="69">
        <f t="shared" si="119"/>
        <v>128.89828524708872</v>
      </c>
      <c r="AS61" t="str">
        <f t="shared" si="143"/>
        <v>54 Textiles, printing and other skilled trades</v>
      </c>
      <c r="AT61" s="18">
        <f t="shared" si="152"/>
        <v>1.5220565072457108</v>
      </c>
      <c r="AU61" s="18">
        <f t="shared" si="152"/>
        <v>1.3617925155331121</v>
      </c>
      <c r="AV61" s="18">
        <f t="shared" si="152"/>
        <v>1.4041465476068526</v>
      </c>
      <c r="AW61" s="18">
        <f t="shared" si="152"/>
        <v>1.5878171381027282</v>
      </c>
      <c r="AX61" s="18">
        <f t="shared" si="152"/>
        <v>1.3767661545550904</v>
      </c>
      <c r="AZ61" s="68">
        <f t="shared" si="121"/>
        <v>22.1016144155892</v>
      </c>
      <c r="BA61" s="69">
        <f t="shared" si="122"/>
        <v>73.307177856215162</v>
      </c>
      <c r="BB61" s="69">
        <f t="shared" si="123"/>
        <v>95.408792271804359</v>
      </c>
      <c r="BD61" t="str">
        <f t="shared" si="144"/>
        <v>54 Textiles, printing and other skilled trades</v>
      </c>
      <c r="BE61" s="18">
        <f t="shared" si="153"/>
        <v>2.5206157681796992</v>
      </c>
      <c r="BF61" s="18">
        <f t="shared" si="153"/>
        <v>2.2623553321770791</v>
      </c>
      <c r="BG61" s="18">
        <f t="shared" si="153"/>
        <v>2.0878075298205876</v>
      </c>
      <c r="BH61" s="18">
        <f t="shared" si="153"/>
        <v>2.201607114567711</v>
      </c>
      <c r="BI61" s="18">
        <f t="shared" si="153"/>
        <v>2.103811437170565</v>
      </c>
      <c r="BK61" s="68">
        <f t="shared" si="125"/>
        <v>8.1327943428306995</v>
      </c>
      <c r="BL61" s="69">
        <f t="shared" si="126"/>
        <v>43.223680868428779</v>
      </c>
      <c r="BM61" s="69">
        <f t="shared" si="127"/>
        <v>51.356475211259479</v>
      </c>
      <c r="BO61" t="str">
        <f t="shared" si="145"/>
        <v>54 Textiles, printing and other skilled trades</v>
      </c>
      <c r="BP61" s="18">
        <f t="shared" si="154"/>
        <v>2.8741287257988684</v>
      </c>
      <c r="BQ61" s="18">
        <f t="shared" si="154"/>
        <v>2.4716208837963669</v>
      </c>
      <c r="BR61" s="18">
        <f t="shared" si="154"/>
        <v>2.6292382733081952</v>
      </c>
      <c r="BS61" s="18">
        <f t="shared" si="154"/>
        <v>2.5371970195534534</v>
      </c>
      <c r="BT61" s="18">
        <f t="shared" si="154"/>
        <v>2.7176710925510541</v>
      </c>
      <c r="BV61" s="68">
        <f t="shared" si="129"/>
        <v>-25.623743242908198</v>
      </c>
      <c r="BW61" s="69">
        <f t="shared" si="130"/>
        <v>34.420008753215477</v>
      </c>
      <c r="BX61" s="69">
        <f t="shared" si="131"/>
        <v>8.7962655103072773</v>
      </c>
      <c r="BZ61" t="str">
        <f t="shared" si="146"/>
        <v>54 Textiles, printing and other skilled trades</v>
      </c>
      <c r="CA61" s="18">
        <f t="shared" si="155"/>
        <v>3.5438651721501917</v>
      </c>
      <c r="CB61" s="18">
        <f t="shared" si="155"/>
        <v>3.3091386112970662</v>
      </c>
      <c r="CC61" s="18">
        <f t="shared" si="155"/>
        <v>3.3928645564353843</v>
      </c>
      <c r="CD61" s="18">
        <f t="shared" si="155"/>
        <v>3.5854175115272326</v>
      </c>
      <c r="CE61" s="18">
        <f t="shared" si="155"/>
        <v>3.6620099306516307</v>
      </c>
      <c r="CG61" s="68">
        <f t="shared" si="133"/>
        <v>-30.100687249468567</v>
      </c>
      <c r="CH61" s="69">
        <f t="shared" si="134"/>
        <v>30.764629004810306</v>
      </c>
      <c r="CI61" s="69">
        <f t="shared" si="135"/>
        <v>0.66394175534174227</v>
      </c>
      <c r="CK61" t="str">
        <f t="shared" si="147"/>
        <v>54 Textiles, printing and other skilled trades</v>
      </c>
      <c r="CL61" s="18">
        <f t="shared" si="156"/>
        <v>4.1139125754083379</v>
      </c>
      <c r="CM61" s="18">
        <f t="shared" si="156"/>
        <v>3.9243960508222422</v>
      </c>
      <c r="CN61" s="18">
        <f t="shared" si="156"/>
        <v>3.9834969556235111</v>
      </c>
      <c r="CO61" s="18">
        <f t="shared" si="156"/>
        <v>2.9610233188791057</v>
      </c>
      <c r="CP61" s="18">
        <f t="shared" si="156"/>
        <v>2.1605043026808248</v>
      </c>
      <c r="CR61" s="68">
        <f t="shared" si="137"/>
        <v>-69.357386796584862</v>
      </c>
      <c r="CS61" s="69">
        <f t="shared" si="138"/>
        <v>17.154826693179881</v>
      </c>
      <c r="CT61" s="69">
        <f t="shared" si="139"/>
        <v>-52.202560103404984</v>
      </c>
    </row>
    <row r="62" spans="1:98" x14ac:dyDescent="0.2">
      <c r="A62" t="str">
        <f t="shared" si="103"/>
        <v>61 Caring personal service occupations</v>
      </c>
      <c r="B62" s="18">
        <f t="shared" si="148"/>
        <v>0.34983567736766752</v>
      </c>
      <c r="C62" s="18">
        <f t="shared" si="148"/>
        <v>0.31644430265205992</v>
      </c>
      <c r="D62" s="18">
        <f t="shared" si="148"/>
        <v>0.3067855628281474</v>
      </c>
      <c r="E62" s="18">
        <f t="shared" si="148"/>
        <v>0.3397079308134619</v>
      </c>
      <c r="F62" s="18">
        <f t="shared" si="148"/>
        <v>0.39390803321273665</v>
      </c>
      <c r="H62" s="68">
        <f t="shared" si="105"/>
        <v>147.59598819693269</v>
      </c>
      <c r="I62" s="69">
        <f t="shared" si="106"/>
        <v>98.101687811345755</v>
      </c>
      <c r="J62" s="69">
        <f t="shared" si="107"/>
        <v>245.69767600827842</v>
      </c>
      <c r="L62" t="str">
        <f t="shared" si="140"/>
        <v>61 Caring personal service occupations</v>
      </c>
      <c r="M62" s="18">
        <f t="shared" si="149"/>
        <v>2.8467991368766805</v>
      </c>
      <c r="N62" s="18">
        <f t="shared" si="149"/>
        <v>2.6242634568742771</v>
      </c>
      <c r="O62" s="18">
        <f t="shared" si="149"/>
        <v>2.6164372191247098</v>
      </c>
      <c r="P62" s="18">
        <f t="shared" si="149"/>
        <v>2.8679679084757295</v>
      </c>
      <c r="Q62" s="18">
        <f t="shared" si="149"/>
        <v>3.2583006393248488</v>
      </c>
      <c r="S62" s="68">
        <f t="shared" si="109"/>
        <v>139.05076750330409</v>
      </c>
      <c r="T62" s="69">
        <f t="shared" si="110"/>
        <v>102.3243909829952</v>
      </c>
      <c r="U62" s="69">
        <f t="shared" si="111"/>
        <v>241.37515848629926</v>
      </c>
      <c r="W62" t="str">
        <f t="shared" si="141"/>
        <v>61 Caring personal service occupations</v>
      </c>
      <c r="X62" s="18">
        <f t="shared" si="150"/>
        <v>4.7189776535910779</v>
      </c>
      <c r="Y62" s="18">
        <f t="shared" si="150"/>
        <v>4.461428216685392</v>
      </c>
      <c r="Z62" s="18">
        <f t="shared" si="150"/>
        <v>4.5715452114719195</v>
      </c>
      <c r="AA62" s="18">
        <f t="shared" si="150"/>
        <v>4.9700123226091533</v>
      </c>
      <c r="AB62" s="18">
        <f t="shared" si="150"/>
        <v>5.3532442173270818</v>
      </c>
      <c r="AD62" s="68">
        <f t="shared" si="113"/>
        <v>47.767283714464682</v>
      </c>
      <c r="AE62" s="69">
        <f t="shared" si="114"/>
        <v>87.257261071879739</v>
      </c>
      <c r="AF62" s="69">
        <f t="shared" si="115"/>
        <v>135.02454478634442</v>
      </c>
      <c r="AH62" t="str">
        <f t="shared" si="142"/>
        <v>61 Caring personal service occupations</v>
      </c>
      <c r="AI62" s="18">
        <f t="shared" si="151"/>
        <v>13.895326152434853</v>
      </c>
      <c r="AJ62" s="18">
        <f t="shared" si="151"/>
        <v>13.029520916725051</v>
      </c>
      <c r="AK62" s="18">
        <f t="shared" si="151"/>
        <v>13.306690830943765</v>
      </c>
      <c r="AL62" s="18">
        <f t="shared" si="151"/>
        <v>13.913034156598966</v>
      </c>
      <c r="AM62" s="18">
        <f t="shared" si="151"/>
        <v>13.378737883441547</v>
      </c>
      <c r="AO62" s="68">
        <f t="shared" si="117"/>
        <v>15.188235358657961</v>
      </c>
      <c r="AP62" s="69">
        <f t="shared" si="118"/>
        <v>67.471490065203625</v>
      </c>
      <c r="AQ62" s="69">
        <f t="shared" si="119"/>
        <v>82.659725423861602</v>
      </c>
      <c r="AS62" t="str">
        <f t="shared" si="143"/>
        <v>61 Caring personal service occupations</v>
      </c>
      <c r="AT62" s="18">
        <f t="shared" si="152"/>
        <v>8.3778758863021032</v>
      </c>
      <c r="AU62" s="18">
        <f t="shared" si="152"/>
        <v>7.9356222503181932</v>
      </c>
      <c r="AV62" s="18">
        <f t="shared" si="152"/>
        <v>8.4040893062035096</v>
      </c>
      <c r="AW62" s="18">
        <f t="shared" si="152"/>
        <v>8.6346631599282428</v>
      </c>
      <c r="AX62" s="18">
        <f t="shared" si="152"/>
        <v>8.5853011177557832</v>
      </c>
      <c r="AZ62" s="68">
        <f t="shared" si="121"/>
        <v>27.215062276894002</v>
      </c>
      <c r="BA62" s="69">
        <f t="shared" si="122"/>
        <v>73.822258899435411</v>
      </c>
      <c r="BB62" s="69">
        <f t="shared" si="123"/>
        <v>101.03732117632941</v>
      </c>
      <c r="BD62" t="str">
        <f t="shared" si="144"/>
        <v>61 Caring personal service occupations</v>
      </c>
      <c r="BE62" s="18">
        <f t="shared" si="153"/>
        <v>12.097491455158572</v>
      </c>
      <c r="BF62" s="18">
        <f t="shared" si="153"/>
        <v>13.401695485274272</v>
      </c>
      <c r="BG62" s="18">
        <f t="shared" si="153"/>
        <v>13.204828516265557</v>
      </c>
      <c r="BH62" s="18">
        <f t="shared" si="153"/>
        <v>14.724533278111492</v>
      </c>
      <c r="BI62" s="18">
        <f t="shared" si="153"/>
        <v>16.823176507752652</v>
      </c>
      <c r="BK62" s="68">
        <f t="shared" si="125"/>
        <v>36.715045004051781</v>
      </c>
      <c r="BL62" s="69">
        <f t="shared" si="126"/>
        <v>64.993567352529283</v>
      </c>
      <c r="BM62" s="69">
        <f t="shared" si="127"/>
        <v>101.70861235658106</v>
      </c>
      <c r="BO62" t="str">
        <f t="shared" si="145"/>
        <v>61 Caring personal service occupations</v>
      </c>
      <c r="BP62" s="18">
        <f t="shared" si="154"/>
        <v>10.61603678004678</v>
      </c>
      <c r="BQ62" s="18">
        <f t="shared" si="154"/>
        <v>10.87225506960683</v>
      </c>
      <c r="BR62" s="18">
        <f t="shared" si="154"/>
        <v>9.6501045913185397</v>
      </c>
      <c r="BS62" s="18">
        <f t="shared" si="154"/>
        <v>10.122402801726558</v>
      </c>
      <c r="BT62" s="18">
        <f t="shared" si="154"/>
        <v>9.6448146621602824</v>
      </c>
      <c r="BV62" s="68">
        <f t="shared" si="129"/>
        <v>-28.083385602328452</v>
      </c>
      <c r="BW62" s="69">
        <f t="shared" si="130"/>
        <v>45.065750042187361</v>
      </c>
      <c r="BX62" s="69">
        <f t="shared" si="131"/>
        <v>16.982364439858902</v>
      </c>
      <c r="BZ62" t="str">
        <f t="shared" si="146"/>
        <v>61 Caring personal service occupations</v>
      </c>
      <c r="CA62" s="18">
        <f t="shared" si="155"/>
        <v>4.3551183559748807</v>
      </c>
      <c r="CB62" s="18">
        <f t="shared" si="155"/>
        <v>2.4734738196843109</v>
      </c>
      <c r="CC62" s="18">
        <f t="shared" si="155"/>
        <v>2.4320225421057358</v>
      </c>
      <c r="CD62" s="18">
        <f t="shared" si="155"/>
        <v>1.9626215237251936</v>
      </c>
      <c r="CE62" s="18">
        <f t="shared" si="155"/>
        <v>2.6988310145149774</v>
      </c>
      <c r="CG62" s="68">
        <f t="shared" si="133"/>
        <v>-28.133249680576277</v>
      </c>
      <c r="CH62" s="69">
        <f t="shared" si="134"/>
        <v>22.530232267897897</v>
      </c>
      <c r="CI62" s="69">
        <f t="shared" si="135"/>
        <v>-5.6030174126783772</v>
      </c>
      <c r="CK62" t="str">
        <f t="shared" si="147"/>
        <v>61 Caring personal service occupations</v>
      </c>
      <c r="CL62" s="18">
        <f t="shared" si="156"/>
        <v>1.8582188035937264</v>
      </c>
      <c r="CM62" s="18">
        <f t="shared" si="156"/>
        <v>1.6146046903685218</v>
      </c>
      <c r="CN62" s="18">
        <f t="shared" si="156"/>
        <v>1.6181203452296684</v>
      </c>
      <c r="CO62" s="18">
        <f t="shared" si="156"/>
        <v>2.2709044532207283</v>
      </c>
      <c r="CP62" s="18">
        <f t="shared" si="156"/>
        <v>3.4481264396036249</v>
      </c>
      <c r="CR62" s="68">
        <f t="shared" si="137"/>
        <v>20.394741167343465</v>
      </c>
      <c r="CS62" s="69">
        <f t="shared" si="138"/>
        <v>37.354424305540384</v>
      </c>
      <c r="CT62" s="69">
        <f t="shared" si="139"/>
        <v>57.74916547288386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0.19399352599474093</v>
      </c>
      <c r="C63" s="18">
        <f t="shared" si="148"/>
        <v>0.30295335285962222</v>
      </c>
      <c r="D63" s="18">
        <f t="shared" si="148"/>
        <v>0.31513574608415434</v>
      </c>
      <c r="E63" s="18">
        <f t="shared" si="148"/>
        <v>0.35066115503648687</v>
      </c>
      <c r="F63" s="18">
        <f t="shared" si="148"/>
        <v>0.38584874125716634</v>
      </c>
      <c r="H63" s="68">
        <f t="shared" si="105"/>
        <v>136.10386872420841</v>
      </c>
      <c r="I63" s="69">
        <f t="shared" si="106"/>
        <v>100.62411404484691</v>
      </c>
      <c r="J63" s="69">
        <f t="shared" si="107"/>
        <v>236.72798276905533</v>
      </c>
      <c r="L63" t="str">
        <f t="shared" si="140"/>
        <v>62 Leisure, travel and related personal service occupations</v>
      </c>
      <c r="M63" s="18">
        <f t="shared" si="149"/>
        <v>0.57417376617364302</v>
      </c>
      <c r="N63" s="18">
        <f t="shared" si="149"/>
        <v>0.54274062601951301</v>
      </c>
      <c r="O63" s="18">
        <f t="shared" si="149"/>
        <v>0.47540074600723964</v>
      </c>
      <c r="P63" s="18">
        <f t="shared" si="149"/>
        <v>0.53382021970493398</v>
      </c>
      <c r="Q63" s="18">
        <f t="shared" si="149"/>
        <v>0.63149643479341133</v>
      </c>
      <c r="S63" s="68">
        <f t="shared" si="109"/>
        <v>154.98835739874218</v>
      </c>
      <c r="T63" s="69">
        <f t="shared" si="110"/>
        <v>99.409826252335463</v>
      </c>
      <c r="U63" s="69">
        <f t="shared" si="111"/>
        <v>254.39818365107766</v>
      </c>
      <c r="W63" t="str">
        <f t="shared" si="141"/>
        <v>62 Leisure, travel and related personal service occupations</v>
      </c>
      <c r="X63" s="18">
        <f t="shared" si="150"/>
        <v>1.0345605376488698</v>
      </c>
      <c r="Y63" s="18">
        <f t="shared" si="150"/>
        <v>1.1571998327436817</v>
      </c>
      <c r="Z63" s="18">
        <f t="shared" si="150"/>
        <v>1.0597400719854262</v>
      </c>
      <c r="AA63" s="18">
        <f t="shared" si="150"/>
        <v>1.2763883873327302</v>
      </c>
      <c r="AB63" s="18">
        <f t="shared" si="150"/>
        <v>1.5525837021401288</v>
      </c>
      <c r="AD63" s="68">
        <f t="shared" si="113"/>
        <v>84.8757373308583</v>
      </c>
      <c r="AE63" s="69">
        <f t="shared" si="114"/>
        <v>95.604628116640413</v>
      </c>
      <c r="AF63" s="69">
        <f t="shared" si="115"/>
        <v>180.48036544749871</v>
      </c>
      <c r="AH63" t="str">
        <f t="shared" si="142"/>
        <v>62 Leisure, travel and related personal service occupations</v>
      </c>
      <c r="AI63" s="18">
        <f t="shared" si="151"/>
        <v>2.1814345575464089</v>
      </c>
      <c r="AJ63" s="18">
        <f t="shared" si="151"/>
        <v>2.6557712022985029</v>
      </c>
      <c r="AK63" s="18">
        <f t="shared" si="151"/>
        <v>2.4953744148610681</v>
      </c>
      <c r="AL63" s="18">
        <f t="shared" si="151"/>
        <v>3.0070632314907169</v>
      </c>
      <c r="AM63" s="18">
        <f t="shared" si="151"/>
        <v>3.7627821019902719</v>
      </c>
      <c r="AO63" s="68">
        <f t="shared" si="117"/>
        <v>72.757296139702106</v>
      </c>
      <c r="AP63" s="69">
        <f t="shared" si="118"/>
        <v>91.465049181269436</v>
      </c>
      <c r="AQ63" s="69">
        <f t="shared" si="119"/>
        <v>164.22234532097153</v>
      </c>
      <c r="AS63" t="str">
        <f t="shared" si="143"/>
        <v>62 Leisure, travel and related personal service occupations</v>
      </c>
      <c r="AT63" s="18">
        <f t="shared" si="152"/>
        <v>2.5281459519072924</v>
      </c>
      <c r="AU63" s="18">
        <f t="shared" si="152"/>
        <v>3.1305375250814955</v>
      </c>
      <c r="AV63" s="18">
        <f t="shared" si="152"/>
        <v>2.9257380157526045</v>
      </c>
      <c r="AW63" s="18">
        <f t="shared" si="152"/>
        <v>3.4382928648114306</v>
      </c>
      <c r="AX63" s="18">
        <f t="shared" si="152"/>
        <v>4.295679861270207</v>
      </c>
      <c r="AZ63" s="68">
        <f t="shared" si="121"/>
        <v>82.839546158183921</v>
      </c>
      <c r="BA63" s="69">
        <f t="shared" si="122"/>
        <v>94.689900240441631</v>
      </c>
      <c r="BB63" s="69">
        <f t="shared" si="123"/>
        <v>177.52944639862554</v>
      </c>
      <c r="BD63" t="str">
        <f t="shared" si="144"/>
        <v>62 Leisure, travel and related personal service occupations</v>
      </c>
      <c r="BE63" s="18">
        <f t="shared" si="153"/>
        <v>2.5364408052334206</v>
      </c>
      <c r="BF63" s="18">
        <f t="shared" si="153"/>
        <v>2.6754090185277435</v>
      </c>
      <c r="BG63" s="18">
        <f t="shared" si="153"/>
        <v>2.3038980364684014</v>
      </c>
      <c r="BH63" s="18">
        <f t="shared" si="153"/>
        <v>2.3254016179801709</v>
      </c>
      <c r="BI63" s="18">
        <f t="shared" si="153"/>
        <v>2.2332296286485103</v>
      </c>
      <c r="BK63" s="68">
        <f t="shared" si="125"/>
        <v>4.0186469591708622</v>
      </c>
      <c r="BL63" s="69">
        <f t="shared" si="126"/>
        <v>45.186059956299658</v>
      </c>
      <c r="BM63" s="69">
        <f t="shared" si="127"/>
        <v>49.204706915470517</v>
      </c>
      <c r="BO63" t="str">
        <f t="shared" si="145"/>
        <v>62 Leisure, travel and related personal service occupations</v>
      </c>
      <c r="BP63" s="18">
        <f t="shared" si="154"/>
        <v>2.9344306016096513</v>
      </c>
      <c r="BQ63" s="18">
        <f t="shared" si="154"/>
        <v>3.1847418696405532</v>
      </c>
      <c r="BR63" s="18">
        <f t="shared" si="154"/>
        <v>2.7708355970300995</v>
      </c>
      <c r="BS63" s="18">
        <f t="shared" si="154"/>
        <v>2.8318971183745063</v>
      </c>
      <c r="BT63" s="18">
        <f t="shared" si="154"/>
        <v>2.8540241357863558</v>
      </c>
      <c r="BV63" s="68">
        <f t="shared" si="129"/>
        <v>-25.883611172862047</v>
      </c>
      <c r="BW63" s="69">
        <f t="shared" si="130"/>
        <v>43.554857468322453</v>
      </c>
      <c r="BX63" s="69">
        <f t="shared" si="131"/>
        <v>17.671246295460406</v>
      </c>
      <c r="BZ63" t="str">
        <f t="shared" si="146"/>
        <v>62 Leisure, travel and related personal service occupations</v>
      </c>
      <c r="CA63" s="18">
        <f t="shared" si="155"/>
        <v>2.7545894888233513</v>
      </c>
      <c r="CB63" s="18">
        <f t="shared" si="155"/>
        <v>3.2141165940486389</v>
      </c>
      <c r="CC63" s="18">
        <f t="shared" si="155"/>
        <v>3.2159110689216233</v>
      </c>
      <c r="CD63" s="18">
        <f t="shared" si="155"/>
        <v>3.82290077433729</v>
      </c>
      <c r="CE63" s="18">
        <f t="shared" si="155"/>
        <v>5.341450410718581</v>
      </c>
      <c r="CG63" s="68">
        <f t="shared" si="133"/>
        <v>7.5660154250652383</v>
      </c>
      <c r="CH63" s="69">
        <f t="shared" si="134"/>
        <v>42.11231127464378</v>
      </c>
      <c r="CI63" s="69">
        <f t="shared" si="135"/>
        <v>49.678326699709018</v>
      </c>
      <c r="CK63" t="str">
        <f t="shared" si="147"/>
        <v>62 Leisure, travel and related personal service occupations</v>
      </c>
      <c r="CL63" s="18">
        <f t="shared" si="156"/>
        <v>3.0368075269456072</v>
      </c>
      <c r="CM63" s="18">
        <f t="shared" si="156"/>
        <v>2.8319602106332198</v>
      </c>
      <c r="CN63" s="18">
        <f t="shared" si="156"/>
        <v>2.5974830897857561</v>
      </c>
      <c r="CO63" s="18">
        <f t="shared" si="156"/>
        <v>2.5263750666274443</v>
      </c>
      <c r="CP63" s="18">
        <f t="shared" si="156"/>
        <v>2.4289851581339583</v>
      </c>
      <c r="CR63" s="68">
        <f t="shared" si="137"/>
        <v>-47.166755028858141</v>
      </c>
      <c r="CS63" s="69">
        <f t="shared" si="138"/>
        <v>24.344520320537317</v>
      </c>
      <c r="CT63" s="69">
        <f t="shared" si="139"/>
        <v>-22.822234708320824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1.2262148699844695E-2</v>
      </c>
      <c r="C64" s="18">
        <f t="shared" si="148"/>
        <v>8.8846831860873773E-3</v>
      </c>
      <c r="D64" s="18">
        <f t="shared" si="148"/>
        <v>1.0522576431938355E-2</v>
      </c>
      <c r="E64" s="18">
        <f t="shared" si="148"/>
        <v>1.0345651841344951E-2</v>
      </c>
      <c r="F64" s="18">
        <f t="shared" si="148"/>
        <v>1.1786623742879695E-2</v>
      </c>
      <c r="H64" s="68">
        <f t="shared" si="105"/>
        <v>115.99863911894627</v>
      </c>
      <c r="I64" s="69">
        <f t="shared" si="106"/>
        <v>77.425777090579899</v>
      </c>
      <c r="J64" s="69">
        <f t="shared" si="107"/>
        <v>193.42441620952619</v>
      </c>
      <c r="L64" t="str">
        <f t="shared" si="140"/>
        <v>63 Community and civil enforcement occupations</v>
      </c>
      <c r="M64" s="18">
        <f t="shared" si="149"/>
        <v>3.2351388902799434E-2</v>
      </c>
      <c r="N64" s="18">
        <f t="shared" si="149"/>
        <v>2.342675535382523E-2</v>
      </c>
      <c r="O64" s="18">
        <f t="shared" si="149"/>
        <v>3.0885899514655715E-2</v>
      </c>
      <c r="P64" s="18">
        <f t="shared" si="149"/>
        <v>2.4678644665397962E-2</v>
      </c>
      <c r="Q64" s="18">
        <f t="shared" si="149"/>
        <v>2.7517909753189473E-2</v>
      </c>
      <c r="S64" s="68">
        <f t="shared" si="109"/>
        <v>71.026928022174189</v>
      </c>
      <c r="T64" s="69">
        <f t="shared" si="110"/>
        <v>62.797290074215425</v>
      </c>
      <c r="U64" s="69">
        <f t="shared" si="111"/>
        <v>133.82421809638961</v>
      </c>
      <c r="W64" t="str">
        <f t="shared" si="141"/>
        <v>63 Community and civil enforcement occupations</v>
      </c>
      <c r="X64" s="18">
        <f t="shared" si="150"/>
        <v>6.9880100211209981E-2</v>
      </c>
      <c r="Y64" s="18">
        <f t="shared" si="150"/>
        <v>6.263075753625573E-2</v>
      </c>
      <c r="Z64" s="18">
        <f t="shared" si="150"/>
        <v>6.7944809637267137E-2</v>
      </c>
      <c r="AA64" s="18">
        <f t="shared" si="150"/>
        <v>6.585162940071243E-2</v>
      </c>
      <c r="AB64" s="18">
        <f t="shared" si="150"/>
        <v>6.6807865324077495E-2</v>
      </c>
      <c r="AD64" s="68">
        <f t="shared" si="113"/>
        <v>24.078222058818316</v>
      </c>
      <c r="AE64" s="69">
        <f t="shared" si="114"/>
        <v>73.739403058506738</v>
      </c>
      <c r="AF64" s="69">
        <f t="shared" si="115"/>
        <v>97.817625117325065</v>
      </c>
      <c r="AH64" t="str">
        <f t="shared" si="142"/>
        <v>63 Community and civil enforcement occupations</v>
      </c>
      <c r="AI64" s="18">
        <f t="shared" si="151"/>
        <v>6.5364259247029863E-2</v>
      </c>
      <c r="AJ64" s="18">
        <f t="shared" si="151"/>
        <v>6.0910564530542222E-2</v>
      </c>
      <c r="AK64" s="18">
        <f t="shared" si="151"/>
        <v>7.7671623863463268E-2</v>
      </c>
      <c r="AL64" s="18">
        <f t="shared" si="151"/>
        <v>6.6465272106390597E-2</v>
      </c>
      <c r="AM64" s="18">
        <f t="shared" si="151"/>
        <v>6.9468527348868006E-2</v>
      </c>
      <c r="AO64" s="68">
        <f t="shared" si="117"/>
        <v>2.4681166551274378</v>
      </c>
      <c r="AP64" s="69">
        <f t="shared" si="118"/>
        <v>57.312081518167936</v>
      </c>
      <c r="AQ64" s="69">
        <f t="shared" si="119"/>
        <v>59.780198173295375</v>
      </c>
      <c r="AS64" t="str">
        <f t="shared" si="143"/>
        <v>63 Community and civil enforcement occupations</v>
      </c>
      <c r="AT64" s="18">
        <f t="shared" si="152"/>
        <v>7.3364161670349801E-2</v>
      </c>
      <c r="AU64" s="18">
        <f t="shared" si="152"/>
        <v>5.7732504086717346E-2</v>
      </c>
      <c r="AV64" s="18">
        <f t="shared" si="152"/>
        <v>7.3241860935571612E-2</v>
      </c>
      <c r="AW64" s="18">
        <f t="shared" si="152"/>
        <v>5.2889455979580044E-2</v>
      </c>
      <c r="AX64" s="18">
        <f t="shared" si="152"/>
        <v>4.6853040321975591E-2</v>
      </c>
      <c r="AZ64" s="68">
        <f t="shared" si="121"/>
        <v>-20.337841631088772</v>
      </c>
      <c r="BA64" s="69">
        <f t="shared" si="122"/>
        <v>49.040269938159689</v>
      </c>
      <c r="BB64" s="69">
        <f t="shared" si="123"/>
        <v>28.702428307070914</v>
      </c>
      <c r="BD64" t="str">
        <f t="shared" si="144"/>
        <v>63 Community and civil enforcement occupations</v>
      </c>
      <c r="BE64" s="18">
        <f t="shared" si="153"/>
        <v>7.9675311148532046E-2</v>
      </c>
      <c r="BF64" s="18">
        <f t="shared" si="153"/>
        <v>4.9157347756845673E-2</v>
      </c>
      <c r="BG64" s="18">
        <f t="shared" si="153"/>
        <v>7.4143233861091076E-2</v>
      </c>
      <c r="BH64" s="18">
        <f t="shared" si="153"/>
        <v>4.4164651504474635E-2</v>
      </c>
      <c r="BI64" s="18">
        <f t="shared" si="153"/>
        <v>4.1771725864257273E-2</v>
      </c>
      <c r="BK64" s="68">
        <f t="shared" si="125"/>
        <v>-39.542251646438928</v>
      </c>
      <c r="BL64" s="69">
        <f t="shared" si="126"/>
        <v>22.366609513775636</v>
      </c>
      <c r="BM64" s="69">
        <f t="shared" si="127"/>
        <v>-17.175642132663292</v>
      </c>
      <c r="BO64" t="str">
        <f t="shared" si="145"/>
        <v>63 Community and civil enforcement occupations</v>
      </c>
      <c r="BP64" s="18">
        <f t="shared" si="154"/>
        <v>0.10738977521193296</v>
      </c>
      <c r="BQ64" s="18">
        <f t="shared" si="154"/>
        <v>8.3568309208540803E-2</v>
      </c>
      <c r="BR64" s="18">
        <f t="shared" si="154"/>
        <v>0.12155790595718191</v>
      </c>
      <c r="BS64" s="18">
        <f t="shared" si="154"/>
        <v>8.63443558328129E-2</v>
      </c>
      <c r="BT64" s="18">
        <f t="shared" si="154"/>
        <v>9.2201224157734435E-2</v>
      </c>
      <c r="BV64" s="68">
        <f t="shared" si="129"/>
        <v>-45.421594315828798</v>
      </c>
      <c r="BW64" s="69">
        <f t="shared" si="130"/>
        <v>28.449604635559361</v>
      </c>
      <c r="BX64" s="69">
        <f t="shared" si="131"/>
        <v>-16.971989680269431</v>
      </c>
      <c r="BZ64" t="str">
        <f t="shared" si="146"/>
        <v>63 Community and civil enforcement occupations</v>
      </c>
      <c r="CA64" s="18">
        <f t="shared" si="155"/>
        <v>0.14255222546847304</v>
      </c>
      <c r="CB64" s="18">
        <f t="shared" si="155"/>
        <v>0.12369920252948731</v>
      </c>
      <c r="CC64" s="18">
        <f t="shared" si="155"/>
        <v>0.16452276437484475</v>
      </c>
      <c r="CD64" s="18">
        <f t="shared" si="155"/>
        <v>0.14474871016039723</v>
      </c>
      <c r="CE64" s="18">
        <f t="shared" si="155"/>
        <v>0.20243130391132055</v>
      </c>
      <c r="CG64" s="68">
        <f t="shared" si="133"/>
        <v>-20.315915849354997</v>
      </c>
      <c r="CH64" s="69">
        <f t="shared" si="134"/>
        <v>28.831925231079879</v>
      </c>
      <c r="CI64" s="69">
        <f t="shared" si="135"/>
        <v>8.5160093817248832</v>
      </c>
      <c r="CK64" t="str">
        <f t="shared" si="147"/>
        <v>63 Community and civil enforcement occupations</v>
      </c>
      <c r="CL64" s="18">
        <f t="shared" si="156"/>
        <v>0.11965094465131093</v>
      </c>
      <c r="CM64" s="18">
        <f t="shared" si="156"/>
        <v>9.2014110856302594E-2</v>
      </c>
      <c r="CN64" s="18">
        <f t="shared" si="156"/>
        <v>0.16631815105410758</v>
      </c>
      <c r="CO64" s="18">
        <f t="shared" si="156"/>
        <v>9.4388452488302049E-2</v>
      </c>
      <c r="CP64" s="18">
        <f t="shared" si="156"/>
        <v>0.10152704918737342</v>
      </c>
      <c r="CR64" s="68">
        <f t="shared" si="137"/>
        <v>-65.511264723974918</v>
      </c>
      <c r="CS64" s="69">
        <f t="shared" si="138"/>
        <v>12.628335948652733</v>
      </c>
      <c r="CT64" s="69">
        <f t="shared" si="139"/>
        <v>-52.882928775322192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1.1971787793141637</v>
      </c>
      <c r="C65" s="18">
        <f t="shared" si="157"/>
        <v>1.0716108606414632</v>
      </c>
      <c r="D65" s="18">
        <f t="shared" si="157"/>
        <v>0.92907950256382021</v>
      </c>
      <c r="E65" s="18">
        <f t="shared" si="157"/>
        <v>0.94326389226669172</v>
      </c>
      <c r="F65" s="18">
        <f t="shared" si="157"/>
        <v>0.92788337589044101</v>
      </c>
      <c r="H65" s="68">
        <f t="shared" si="105"/>
        <v>92.585772087818597</v>
      </c>
      <c r="I65" s="69">
        <f t="shared" si="106"/>
        <v>65.859298542398506</v>
      </c>
      <c r="J65" s="69">
        <f t="shared" si="107"/>
        <v>158.44507063021712</v>
      </c>
      <c r="L65" t="str">
        <f t="shared" si="140"/>
        <v>71 Sales occupations</v>
      </c>
      <c r="M65" s="18">
        <f t="shared" ref="M65:Q70" si="158">M28/M$35*100</f>
        <v>2.4467716215053237</v>
      </c>
      <c r="N65" s="18">
        <f t="shared" si="158"/>
        <v>2.1002281270240282</v>
      </c>
      <c r="O65" s="18">
        <f t="shared" si="158"/>
        <v>2.038837578911636</v>
      </c>
      <c r="P65" s="18">
        <f t="shared" si="158"/>
        <v>2.1207675833273614</v>
      </c>
      <c r="Q65" s="18">
        <f t="shared" si="158"/>
        <v>2.4484226824702411</v>
      </c>
      <c r="S65" s="68">
        <f t="shared" si="109"/>
        <v>130.52236773750346</v>
      </c>
      <c r="T65" s="69">
        <f t="shared" si="110"/>
        <v>77.243620052435475</v>
      </c>
      <c r="U65" s="69">
        <f t="shared" si="111"/>
        <v>207.76598778993895</v>
      </c>
      <c r="W65" t="str">
        <f t="shared" si="141"/>
        <v>71 Sales occupations</v>
      </c>
      <c r="X65" s="18">
        <f t="shared" ref="X65:AB70" si="159">X28/X$35*100</f>
        <v>4.6702958636246166</v>
      </c>
      <c r="Y65" s="18">
        <f t="shared" si="159"/>
        <v>4.2186996375058712</v>
      </c>
      <c r="Z65" s="18">
        <f t="shared" si="159"/>
        <v>4.3615416302553172</v>
      </c>
      <c r="AA65" s="18">
        <f t="shared" si="159"/>
        <v>4.4173377738859365</v>
      </c>
      <c r="AB65" s="18">
        <f t="shared" si="159"/>
        <v>4.8777830265207394</v>
      </c>
      <c r="AD65" s="68">
        <f t="shared" si="113"/>
        <v>41.12589487402191</v>
      </c>
      <c r="AE65" s="69">
        <f t="shared" si="114"/>
        <v>70.226698242092212</v>
      </c>
      <c r="AF65" s="69">
        <f t="shared" si="115"/>
        <v>111.35259311611412</v>
      </c>
      <c r="AH65" t="str">
        <f t="shared" si="142"/>
        <v>71 Sales occupations</v>
      </c>
      <c r="AI65" s="18">
        <f t="shared" ref="AI65:AM70" si="160">AI28/AI$35*100</f>
        <v>5.1171684957792891</v>
      </c>
      <c r="AJ65" s="18">
        <f t="shared" si="160"/>
        <v>5.0974890703740536</v>
      </c>
      <c r="AK65" s="18">
        <f t="shared" si="160"/>
        <v>5.4505743600912533</v>
      </c>
      <c r="AL65" s="18">
        <f t="shared" si="160"/>
        <v>5.6558017753049432</v>
      </c>
      <c r="AM65" s="18">
        <f t="shared" si="160"/>
        <v>6.4377439872599558</v>
      </c>
      <c r="AO65" s="68">
        <f t="shared" si="117"/>
        <v>35.317660132946607</v>
      </c>
      <c r="AP65" s="69">
        <f t="shared" si="118"/>
        <v>69.328368080405795</v>
      </c>
      <c r="AQ65" s="69">
        <f t="shared" si="119"/>
        <v>104.64602821335241</v>
      </c>
      <c r="AS65" t="str">
        <f t="shared" si="143"/>
        <v>71 Sales occupations</v>
      </c>
      <c r="AT65" s="18">
        <f t="shared" ref="AT65:AX70" si="161">AT28/AT$35*100</f>
        <v>4.7795304381009363</v>
      </c>
      <c r="AU65" s="18">
        <f t="shared" si="161"/>
        <v>4.1764924688304488</v>
      </c>
      <c r="AV65" s="18">
        <f t="shared" si="161"/>
        <v>4.259884966402014</v>
      </c>
      <c r="AW65" s="18">
        <f t="shared" si="161"/>
        <v>4.0734907247716823</v>
      </c>
      <c r="AX65" s="18">
        <f t="shared" si="161"/>
        <v>4.1762004893794717</v>
      </c>
      <c r="AZ65" s="68">
        <f t="shared" si="121"/>
        <v>22.08354452840555</v>
      </c>
      <c r="BA65" s="69">
        <f t="shared" si="122"/>
        <v>56.666978768542023</v>
      </c>
      <c r="BB65" s="69">
        <f t="shared" si="123"/>
        <v>78.750523296947577</v>
      </c>
      <c r="BD65" t="str">
        <f t="shared" si="144"/>
        <v>71 Sales occupations</v>
      </c>
      <c r="BE65" s="18">
        <f t="shared" ref="BE65:BI70" si="162">BE28/BE$35*100</f>
        <v>9.1485364574524421</v>
      </c>
      <c r="BF65" s="18">
        <f t="shared" si="162"/>
        <v>8.3993507825568408</v>
      </c>
      <c r="BG65" s="18">
        <f t="shared" si="162"/>
        <v>8.8001782356142346</v>
      </c>
      <c r="BH65" s="18">
        <f t="shared" si="162"/>
        <v>8.4309596409712562</v>
      </c>
      <c r="BI65" s="18">
        <f t="shared" si="162"/>
        <v>8.7141613408532681</v>
      </c>
      <c r="BK65" s="68">
        <f t="shared" si="125"/>
        <v>6.2613189277160393</v>
      </c>
      <c r="BL65" s="69">
        <f t="shared" si="126"/>
        <v>44.131908912922881</v>
      </c>
      <c r="BM65" s="69">
        <f t="shared" si="127"/>
        <v>50.393227840638922</v>
      </c>
      <c r="BO65" t="str">
        <f t="shared" si="145"/>
        <v>71 Sales occupations</v>
      </c>
      <c r="BP65" s="18">
        <f t="shared" ref="BP65:BT70" si="163">BP28/BP$35*100</f>
        <v>10.222024569771651</v>
      </c>
      <c r="BQ65" s="18">
        <f t="shared" si="163"/>
        <v>9.212648264207532</v>
      </c>
      <c r="BR65" s="18">
        <f t="shared" si="163"/>
        <v>9.1864791256094698</v>
      </c>
      <c r="BS65" s="18">
        <f t="shared" si="163"/>
        <v>8.5653741721498591</v>
      </c>
      <c r="BT65" s="18">
        <f t="shared" si="163"/>
        <v>8.2568273687584135</v>
      </c>
      <c r="BV65" s="68">
        <f t="shared" si="129"/>
        <v>-35.325738251629929</v>
      </c>
      <c r="BW65" s="69">
        <f t="shared" si="130"/>
        <v>38.454325776282211</v>
      </c>
      <c r="BX65" s="69">
        <f t="shared" si="131"/>
        <v>3.1285875246522861</v>
      </c>
      <c r="BZ65" t="str">
        <f t="shared" si="146"/>
        <v>71 Sales occupations</v>
      </c>
      <c r="CA65" s="18">
        <f t="shared" ref="CA65:CE70" si="164">CA28/CA$35*100</f>
        <v>10.209103119816577</v>
      </c>
      <c r="CB65" s="18">
        <f t="shared" si="164"/>
        <v>9.7268129790259223</v>
      </c>
      <c r="CC65" s="18">
        <f t="shared" si="164"/>
        <v>10.379175291310808</v>
      </c>
      <c r="CD65" s="18">
        <f t="shared" si="164"/>
        <v>9.4483710289311613</v>
      </c>
      <c r="CE65" s="18">
        <f t="shared" si="164"/>
        <v>4.6905647828242145</v>
      </c>
      <c r="CG65" s="68">
        <f t="shared" si="133"/>
        <v>-70.732730760143397</v>
      </c>
      <c r="CH65" s="69">
        <f t="shared" si="134"/>
        <v>22.419772028752792</v>
      </c>
      <c r="CI65" s="69">
        <f t="shared" si="135"/>
        <v>-48.312958731390601</v>
      </c>
      <c r="CK65" t="str">
        <f t="shared" si="147"/>
        <v>71 Sales occupations</v>
      </c>
      <c r="CL65" s="18">
        <f t="shared" ref="CL65:CP70" si="165">CL28/CL$35*100</f>
        <v>12.90758134578528</v>
      </c>
      <c r="CM65" s="18">
        <f t="shared" si="165"/>
        <v>10.821851337353818</v>
      </c>
      <c r="CN65" s="18">
        <f t="shared" si="165"/>
        <v>10.500723747329626</v>
      </c>
      <c r="CO65" s="18">
        <f t="shared" si="165"/>
        <v>8.2566370953200572</v>
      </c>
      <c r="CP65" s="18">
        <f t="shared" si="165"/>
        <v>7.4543032197421324</v>
      </c>
      <c r="CR65" s="68">
        <f t="shared" si="137"/>
        <v>-59.892741730662557</v>
      </c>
      <c r="CS65" s="69">
        <f t="shared" si="138"/>
        <v>17.030314012604023</v>
      </c>
      <c r="CT65" s="69">
        <f t="shared" si="139"/>
        <v>-42.862427718058534</v>
      </c>
    </row>
    <row r="66" spans="1:98" x14ac:dyDescent="0.2">
      <c r="A66" t="str">
        <f t="shared" si="103"/>
        <v>72 Customer service occupations</v>
      </c>
      <c r="B66" s="18">
        <f t="shared" si="157"/>
        <v>0.39542346201080364</v>
      </c>
      <c r="C66" s="18">
        <f t="shared" si="157"/>
        <v>0.37946423641031179</v>
      </c>
      <c r="D66" s="18">
        <f t="shared" si="157"/>
        <v>0.41257309253404606</v>
      </c>
      <c r="E66" s="18">
        <f t="shared" si="157"/>
        <v>0.56867764774953034</v>
      </c>
      <c r="F66" s="18">
        <f t="shared" si="157"/>
        <v>0.66906386476102941</v>
      </c>
      <c r="H66" s="68">
        <f t="shared" si="105"/>
        <v>212.71618428587203</v>
      </c>
      <c r="I66" s="69">
        <f t="shared" si="106"/>
        <v>101.64525678288543</v>
      </c>
      <c r="J66" s="69">
        <f t="shared" si="107"/>
        <v>314.36144106875747</v>
      </c>
      <c r="L66" t="str">
        <f t="shared" si="140"/>
        <v>72 Customer service occupations</v>
      </c>
      <c r="M66" s="18">
        <f t="shared" si="158"/>
        <v>0.62023688765235718</v>
      </c>
      <c r="N66" s="18">
        <f t="shared" si="158"/>
        <v>0.61017945616124425</v>
      </c>
      <c r="O66" s="18">
        <f t="shared" si="158"/>
        <v>0.63994180240177334</v>
      </c>
      <c r="P66" s="18">
        <f t="shared" si="158"/>
        <v>0.85469516281406477</v>
      </c>
      <c r="Q66" s="18">
        <f t="shared" si="158"/>
        <v>0.98465164316182463</v>
      </c>
      <c r="S66" s="68">
        <f t="shared" si="109"/>
        <v>195.35983516284472</v>
      </c>
      <c r="T66" s="69">
        <f t="shared" si="110"/>
        <v>99.112692350098925</v>
      </c>
      <c r="U66" s="69">
        <f t="shared" si="111"/>
        <v>294.4725275129436</v>
      </c>
      <c r="W66" t="str">
        <f t="shared" si="141"/>
        <v>72 Customer service occupations</v>
      </c>
      <c r="X66" s="18">
        <f t="shared" si="159"/>
        <v>1.3146689997074295</v>
      </c>
      <c r="Y66" s="18">
        <f t="shared" si="159"/>
        <v>1.335932281739294</v>
      </c>
      <c r="Z66" s="18">
        <f t="shared" si="159"/>
        <v>1.4382094941866497</v>
      </c>
      <c r="AA66" s="18">
        <f t="shared" si="159"/>
        <v>1.8703336370485633</v>
      </c>
      <c r="AB66" s="18">
        <f t="shared" si="159"/>
        <v>2.2088371024620681</v>
      </c>
      <c r="AD66" s="68">
        <f t="shared" si="113"/>
        <v>93.805362702646647</v>
      </c>
      <c r="AE66" s="69">
        <f t="shared" si="114"/>
        <v>84.627312501454099</v>
      </c>
      <c r="AF66" s="69">
        <f t="shared" si="115"/>
        <v>178.43267520410075</v>
      </c>
      <c r="AH66" t="str">
        <f t="shared" si="142"/>
        <v>72 Customer service occupations</v>
      </c>
      <c r="AI66" s="18">
        <f t="shared" si="160"/>
        <v>1.2151161176794982</v>
      </c>
      <c r="AJ66" s="18">
        <f t="shared" si="160"/>
        <v>1.4165543697685028</v>
      </c>
      <c r="AK66" s="18">
        <f t="shared" si="160"/>
        <v>1.5208892877239142</v>
      </c>
      <c r="AL66" s="18">
        <f t="shared" si="160"/>
        <v>2.1428115059085568</v>
      </c>
      <c r="AM66" s="18">
        <f t="shared" si="160"/>
        <v>2.5159555253378083</v>
      </c>
      <c r="AO66" s="68">
        <f t="shared" si="117"/>
        <v>89.525829174686791</v>
      </c>
      <c r="AP66" s="69">
        <f t="shared" si="118"/>
        <v>89.025492682154464</v>
      </c>
      <c r="AQ66" s="69">
        <f t="shared" si="119"/>
        <v>178.55132185684127</v>
      </c>
      <c r="AS66" t="str">
        <f t="shared" si="143"/>
        <v>72 Customer service occupations</v>
      </c>
      <c r="AT66" s="18">
        <f t="shared" si="161"/>
        <v>1.7015258025443829</v>
      </c>
      <c r="AU66" s="18">
        <f t="shared" si="161"/>
        <v>1.6786936917116884</v>
      </c>
      <c r="AV66" s="18">
        <f t="shared" si="161"/>
        <v>1.7315155740228707</v>
      </c>
      <c r="AW66" s="18">
        <f t="shared" si="161"/>
        <v>2.1969202318856906</v>
      </c>
      <c r="AX66" s="18">
        <f t="shared" si="161"/>
        <v>2.2955691067284945</v>
      </c>
      <c r="AZ66" s="68">
        <f t="shared" si="121"/>
        <v>65.096410478048824</v>
      </c>
      <c r="BA66" s="69">
        <f t="shared" si="122"/>
        <v>73.491382828894501</v>
      </c>
      <c r="BB66" s="69">
        <f t="shared" si="123"/>
        <v>138.58779330694333</v>
      </c>
      <c r="BD66" t="str">
        <f t="shared" si="144"/>
        <v>72 Customer service occupations</v>
      </c>
      <c r="BE66" s="18">
        <f t="shared" si="162"/>
        <v>1.6944782845749189</v>
      </c>
      <c r="BF66" s="18">
        <f t="shared" si="162"/>
        <v>1.7540161783821835</v>
      </c>
      <c r="BG66" s="18">
        <f t="shared" si="162"/>
        <v>1.9292680479958315</v>
      </c>
      <c r="BH66" s="18">
        <f t="shared" si="162"/>
        <v>2.3466714874479782</v>
      </c>
      <c r="BI66" s="18">
        <f t="shared" si="162"/>
        <v>2.6018390188695681</v>
      </c>
      <c r="BK66" s="68">
        <f t="shared" si="125"/>
        <v>44.720123519517635</v>
      </c>
      <c r="BL66" s="69">
        <f t="shared" si="126"/>
        <v>55.050539239123694</v>
      </c>
      <c r="BM66" s="69">
        <f t="shared" si="127"/>
        <v>99.770662758641336</v>
      </c>
      <c r="BO66" t="str">
        <f t="shared" si="145"/>
        <v>72 Customer service occupations</v>
      </c>
      <c r="BP66" s="18">
        <f t="shared" si="163"/>
        <v>1.8638685181090564</v>
      </c>
      <c r="BQ66" s="18">
        <f t="shared" si="163"/>
        <v>2.1385563391396412</v>
      </c>
      <c r="BR66" s="18">
        <f t="shared" si="163"/>
        <v>2.1250791662723691</v>
      </c>
      <c r="BS66" s="18">
        <f t="shared" si="163"/>
        <v>2.7380808534305467</v>
      </c>
      <c r="BT66" s="18">
        <f t="shared" si="163"/>
        <v>3.079174746519346</v>
      </c>
      <c r="BV66" s="68">
        <f t="shared" si="129"/>
        <v>4.2621294223884876</v>
      </c>
      <c r="BW66" s="69">
        <f t="shared" si="130"/>
        <v>52.877687073239557</v>
      </c>
      <c r="BX66" s="69">
        <f t="shared" si="131"/>
        <v>57.139816495628047</v>
      </c>
      <c r="BZ66" t="str">
        <f t="shared" si="146"/>
        <v>72 Customer service occupations</v>
      </c>
      <c r="CA66" s="18">
        <f t="shared" si="164"/>
        <v>1.4191844704782668</v>
      </c>
      <c r="CB66" s="18">
        <f t="shared" si="164"/>
        <v>1.4083489936729638</v>
      </c>
      <c r="CC66" s="18">
        <f t="shared" si="164"/>
        <v>1.5296657617531861</v>
      </c>
      <c r="CD66" s="18">
        <f t="shared" si="164"/>
        <v>1.7250901409288886</v>
      </c>
      <c r="CE66" s="18">
        <f t="shared" si="164"/>
        <v>1.9342468196324243</v>
      </c>
      <c r="CG66" s="68">
        <f t="shared" si="133"/>
        <v>-18.109173113893544</v>
      </c>
      <c r="CH66" s="69">
        <f t="shared" si="134"/>
        <v>28.506498564390615</v>
      </c>
      <c r="CI66" s="69">
        <f t="shared" si="135"/>
        <v>10.397325450497071</v>
      </c>
      <c r="CK66" t="str">
        <f t="shared" si="147"/>
        <v>72 Customer service occupations</v>
      </c>
      <c r="CL66" s="18">
        <f t="shared" si="165"/>
        <v>1.2807817809532402</v>
      </c>
      <c r="CM66" s="18">
        <f t="shared" si="165"/>
        <v>1.57329134848186</v>
      </c>
      <c r="CN66" s="18">
        <f t="shared" si="165"/>
        <v>1.566277641831024</v>
      </c>
      <c r="CO66" s="18">
        <f t="shared" si="165"/>
        <v>2.8681196102641997</v>
      </c>
      <c r="CP66" s="18">
        <f t="shared" si="165"/>
        <v>4.1084496391540259</v>
      </c>
      <c r="CR66" s="68">
        <f t="shared" si="137"/>
        <v>48.198692656367591</v>
      </c>
      <c r="CS66" s="69">
        <f t="shared" si="138"/>
        <v>47.141104633279227</v>
      </c>
      <c r="CT66" s="69">
        <f t="shared" si="139"/>
        <v>95.339797289646825</v>
      </c>
    </row>
    <row r="67" spans="1:98" x14ac:dyDescent="0.2">
      <c r="A67" t="str">
        <f t="shared" si="103"/>
        <v>81 Process, plant and machine operatives</v>
      </c>
      <c r="B67" s="18">
        <f t="shared" si="157"/>
        <v>0.31700298503330154</v>
      </c>
      <c r="C67" s="18">
        <f t="shared" si="157"/>
        <v>0.33287751331174525</v>
      </c>
      <c r="D67" s="18">
        <f t="shared" si="157"/>
        <v>0.25944664618232594</v>
      </c>
      <c r="E67" s="18">
        <f t="shared" si="157"/>
        <v>0.39061285307987775</v>
      </c>
      <c r="F67" s="18">
        <f t="shared" si="157"/>
        <v>0.61073976538164143</v>
      </c>
      <c r="H67" s="68">
        <f t="shared" si="105"/>
        <v>353.93306746121385</v>
      </c>
      <c r="I67" s="69">
        <f t="shared" si="106"/>
        <v>136.85515307070025</v>
      </c>
      <c r="J67" s="69">
        <f t="shared" si="107"/>
        <v>490.78822053191413</v>
      </c>
      <c r="L67" t="str">
        <f t="shared" si="140"/>
        <v>81 Process, plant and machine operatives</v>
      </c>
      <c r="M67" s="18">
        <f t="shared" si="158"/>
        <v>0.35623594352126925</v>
      </c>
      <c r="N67" s="18">
        <f t="shared" si="158"/>
        <v>0.32505990319144096</v>
      </c>
      <c r="O67" s="18">
        <f t="shared" si="158"/>
        <v>0.27095970877560377</v>
      </c>
      <c r="P67" s="18">
        <f t="shared" si="158"/>
        <v>0.40416362193403699</v>
      </c>
      <c r="Q67" s="18">
        <f t="shared" si="158"/>
        <v>0.52472680137062844</v>
      </c>
      <c r="S67" s="68">
        <f t="shared" si="109"/>
        <v>271.73875272041306</v>
      </c>
      <c r="T67" s="69">
        <f t="shared" si="110"/>
        <v>110.00621855600569</v>
      </c>
      <c r="U67" s="69">
        <f t="shared" si="111"/>
        <v>381.74497127641871</v>
      </c>
      <c r="W67" t="str">
        <f t="shared" si="141"/>
        <v>81 Process, plant and machine operatives</v>
      </c>
      <c r="X67" s="18">
        <f t="shared" si="159"/>
        <v>0.52697504811437812</v>
      </c>
      <c r="Y67" s="18">
        <f t="shared" si="159"/>
        <v>0.45925940480216626</v>
      </c>
      <c r="Z67" s="18">
        <f t="shared" si="159"/>
        <v>0.40107507519361252</v>
      </c>
      <c r="AA67" s="18">
        <f t="shared" si="159"/>
        <v>0.62837407034617088</v>
      </c>
      <c r="AB67" s="18">
        <f t="shared" si="159"/>
        <v>0.95172653758337655</v>
      </c>
      <c r="AD67" s="68">
        <f t="shared" si="113"/>
        <v>199.44065104840874</v>
      </c>
      <c r="AE67" s="69">
        <f t="shared" si="114"/>
        <v>108.59917754881813</v>
      </c>
      <c r="AF67" s="69">
        <f t="shared" si="115"/>
        <v>308.03982859722686</v>
      </c>
      <c r="AH67" t="str">
        <f t="shared" si="142"/>
        <v>81 Process, plant and machine operatives</v>
      </c>
      <c r="AI67" s="18">
        <f t="shared" si="160"/>
        <v>0.69383447795590592</v>
      </c>
      <c r="AJ67" s="18">
        <f t="shared" si="160"/>
        <v>0.71459489291762512</v>
      </c>
      <c r="AK67" s="18">
        <f t="shared" si="160"/>
        <v>0.62652362431820074</v>
      </c>
      <c r="AL67" s="18">
        <f t="shared" si="160"/>
        <v>1.0400277610562456</v>
      </c>
      <c r="AM67" s="18">
        <f t="shared" si="160"/>
        <v>1.6249909515598695</v>
      </c>
      <c r="AO67" s="68">
        <f t="shared" si="117"/>
        <v>197.15055243858589</v>
      </c>
      <c r="AP67" s="69">
        <f t="shared" si="118"/>
        <v>100.21147375174719</v>
      </c>
      <c r="AQ67" s="69">
        <f t="shared" si="119"/>
        <v>297.36202619033304</v>
      </c>
      <c r="AS67" t="str">
        <f t="shared" si="143"/>
        <v>81 Process, plant and machine operatives</v>
      </c>
      <c r="AT67" s="18">
        <f t="shared" si="161"/>
        <v>1.798002169736675</v>
      </c>
      <c r="AU67" s="18">
        <f t="shared" si="161"/>
        <v>1.6373239241372219</v>
      </c>
      <c r="AV67" s="18">
        <f t="shared" si="161"/>
        <v>1.4022600777635725</v>
      </c>
      <c r="AW67" s="18">
        <f t="shared" si="161"/>
        <v>2.012948249830294</v>
      </c>
      <c r="AX67" s="18">
        <f t="shared" si="161"/>
        <v>2.5176436134292404</v>
      </c>
      <c r="AZ67" s="68">
        <f t="shared" si="121"/>
        <v>123.58329133043067</v>
      </c>
      <c r="BA67" s="69">
        <f t="shared" si="122"/>
        <v>83.684919457282376</v>
      </c>
      <c r="BB67" s="69">
        <f t="shared" si="123"/>
        <v>207.26821078771306</v>
      </c>
      <c r="BD67" t="str">
        <f t="shared" si="144"/>
        <v>81 Process, plant and machine operatives</v>
      </c>
      <c r="BE67" s="18">
        <f t="shared" si="162"/>
        <v>3.0110440570891743</v>
      </c>
      <c r="BF67" s="18">
        <f t="shared" si="162"/>
        <v>2.7665762165281946</v>
      </c>
      <c r="BG67" s="18">
        <f t="shared" si="162"/>
        <v>2.4856516110410158</v>
      </c>
      <c r="BH67" s="18">
        <f t="shared" si="162"/>
        <v>3.2900301805725167</v>
      </c>
      <c r="BI67" s="18">
        <f t="shared" si="162"/>
        <v>3.8096926783629019</v>
      </c>
      <c r="BK67" s="68">
        <f t="shared" si="125"/>
        <v>64.47154014915229</v>
      </c>
      <c r="BL67" s="69">
        <f t="shared" si="126"/>
        <v>50.034703762432912</v>
      </c>
      <c r="BM67" s="69">
        <f t="shared" si="127"/>
        <v>114.50624391158519</v>
      </c>
      <c r="BO67" t="str">
        <f t="shared" si="145"/>
        <v>81 Process, plant and machine operatives</v>
      </c>
      <c r="BP67" s="18">
        <f t="shared" si="163"/>
        <v>3.6747059183488298</v>
      </c>
      <c r="BQ67" s="18">
        <f t="shared" si="163"/>
        <v>3.3840399112882906</v>
      </c>
      <c r="BR67" s="18">
        <f t="shared" si="163"/>
        <v>3.2595657922150565</v>
      </c>
      <c r="BS67" s="18">
        <f t="shared" si="163"/>
        <v>4.3100530889320074</v>
      </c>
      <c r="BT67" s="18">
        <f t="shared" si="163"/>
        <v>5.2211217596400896</v>
      </c>
      <c r="BV67" s="68">
        <f t="shared" si="129"/>
        <v>15.258095158652225</v>
      </c>
      <c r="BW67" s="69">
        <f t="shared" si="130"/>
        <v>47.512803211088453</v>
      </c>
      <c r="BX67" s="69">
        <f t="shared" si="131"/>
        <v>62.770898369740678</v>
      </c>
      <c r="BZ67" t="str">
        <f t="shared" si="146"/>
        <v>81 Process, plant and machine operatives</v>
      </c>
      <c r="CA67" s="18">
        <f t="shared" si="164"/>
        <v>4.9115508952719136</v>
      </c>
      <c r="CB67" s="18">
        <f t="shared" si="164"/>
        <v>4.5797727920303632</v>
      </c>
      <c r="CC67" s="18">
        <f t="shared" si="164"/>
        <v>4.0210011239999259</v>
      </c>
      <c r="CD67" s="18">
        <f t="shared" si="164"/>
        <v>4.7993634042094033</v>
      </c>
      <c r="CE67" s="18">
        <f t="shared" si="164"/>
        <v>2.6807637430971383</v>
      </c>
      <c r="CG67" s="68">
        <f t="shared" si="133"/>
        <v>-56.823815826244996</v>
      </c>
      <c r="CH67" s="69">
        <f t="shared" si="134"/>
        <v>27.197950761137591</v>
      </c>
      <c r="CI67" s="69">
        <f t="shared" si="135"/>
        <v>-29.625865065107408</v>
      </c>
      <c r="CK67" t="str">
        <f t="shared" si="147"/>
        <v>81 Process, plant and machine operatives</v>
      </c>
      <c r="CL67" s="18">
        <f t="shared" si="165"/>
        <v>6.058222371145999</v>
      </c>
      <c r="CM67" s="18">
        <f t="shared" si="165"/>
        <v>5.3226274822636794</v>
      </c>
      <c r="CN67" s="18">
        <f t="shared" si="165"/>
        <v>4.967808368506093</v>
      </c>
      <c r="CO67" s="18">
        <f t="shared" si="165"/>
        <v>3.4276594098616928</v>
      </c>
      <c r="CP67" s="18">
        <f t="shared" si="165"/>
        <v>2.4696959627785651</v>
      </c>
      <c r="CR67" s="68">
        <f t="shared" si="137"/>
        <v>-71.912453119807495</v>
      </c>
      <c r="CS67" s="69">
        <f t="shared" si="138"/>
        <v>13.310515352842964</v>
      </c>
      <c r="CT67" s="69">
        <f t="shared" si="139"/>
        <v>-58.601937766964539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0.45540144300029789</v>
      </c>
      <c r="C68" s="18">
        <f t="shared" si="157"/>
        <v>0.42716247921827982</v>
      </c>
      <c r="D68" s="18">
        <f t="shared" si="157"/>
        <v>0.36030081285110527</v>
      </c>
      <c r="E68" s="18">
        <f t="shared" si="157"/>
        <v>0.48271880478131474</v>
      </c>
      <c r="F68" s="18">
        <f t="shared" si="157"/>
        <v>0.53309753345055577</v>
      </c>
      <c r="H68" s="68">
        <f t="shared" si="105"/>
        <v>185.31533535124879</v>
      </c>
      <c r="I68" s="69">
        <f t="shared" si="106"/>
        <v>121.7791305602167</v>
      </c>
      <c r="J68" s="69">
        <f t="shared" si="107"/>
        <v>307.09446591146553</v>
      </c>
      <c r="L68" t="str">
        <f t="shared" si="140"/>
        <v>82 Transport and mobile machine drivers and operatives</v>
      </c>
      <c r="M68" s="18">
        <f t="shared" si="158"/>
        <v>0.50039165160554955</v>
      </c>
      <c r="N68" s="18">
        <f t="shared" si="158"/>
        <v>0.52113242945058313</v>
      </c>
      <c r="O68" s="18">
        <f t="shared" si="158"/>
        <v>0.45137564377381284</v>
      </c>
      <c r="P68" s="18">
        <f t="shared" si="158"/>
        <v>0.53983360008310544</v>
      </c>
      <c r="Q68" s="18">
        <f t="shared" si="158"/>
        <v>0.59681343124684172</v>
      </c>
      <c r="S68" s="68">
        <f t="shared" si="109"/>
        <v>153.81061103944842</v>
      </c>
      <c r="T68" s="69">
        <f t="shared" si="110"/>
        <v>109.8644664608243</v>
      </c>
      <c r="U68" s="69">
        <f t="shared" si="111"/>
        <v>263.67507750027272</v>
      </c>
      <c r="W68" t="str">
        <f t="shared" si="141"/>
        <v>82 Transport and mobile machine drivers and operatives</v>
      </c>
      <c r="X68" s="18">
        <f t="shared" si="159"/>
        <v>0.69357646282061503</v>
      </c>
      <c r="Y68" s="18">
        <f t="shared" si="159"/>
        <v>0.74389389913611681</v>
      </c>
      <c r="Z68" s="18">
        <f t="shared" si="159"/>
        <v>0.66889841709395159</v>
      </c>
      <c r="AA68" s="18">
        <f t="shared" si="159"/>
        <v>0.77187287497456691</v>
      </c>
      <c r="AB68" s="18">
        <f t="shared" si="159"/>
        <v>0.94013964653376303</v>
      </c>
      <c r="AD68" s="68">
        <f t="shared" si="113"/>
        <v>77.360315313705513</v>
      </c>
      <c r="AE68" s="69">
        <f t="shared" si="114"/>
        <v>95.68948966913166</v>
      </c>
      <c r="AF68" s="69">
        <f t="shared" si="115"/>
        <v>173.04980498283717</v>
      </c>
      <c r="AH68" t="str">
        <f t="shared" si="142"/>
        <v>82 Transport and mobile machine drivers and operatives</v>
      </c>
      <c r="AI68" s="18">
        <f t="shared" si="160"/>
        <v>0.90831631805080715</v>
      </c>
      <c r="AJ68" s="18">
        <f t="shared" si="160"/>
        <v>1.1602946664453999</v>
      </c>
      <c r="AK68" s="18">
        <f t="shared" si="160"/>
        <v>1.0840571903131222</v>
      </c>
      <c r="AL68" s="18">
        <f t="shared" si="160"/>
        <v>1.4112136632367727</v>
      </c>
      <c r="AM68" s="18">
        <f t="shared" si="160"/>
        <v>1.7183785452172176</v>
      </c>
      <c r="AO68" s="68">
        <f t="shared" si="117"/>
        <v>81.605791322896053</v>
      </c>
      <c r="AP68" s="69">
        <f t="shared" si="118"/>
        <v>100.30295099428994</v>
      </c>
      <c r="AQ68" s="69">
        <f t="shared" si="119"/>
        <v>181.90874231718604</v>
      </c>
      <c r="AS68" t="str">
        <f t="shared" si="143"/>
        <v>82 Transport and mobile machine drivers and operatives</v>
      </c>
      <c r="AT68" s="18">
        <f t="shared" si="161"/>
        <v>1.7964774973089264</v>
      </c>
      <c r="AU68" s="18">
        <f t="shared" si="161"/>
        <v>1.8435084364171188</v>
      </c>
      <c r="AV68" s="18">
        <f t="shared" si="161"/>
        <v>1.5650285486382916</v>
      </c>
      <c r="AW68" s="18">
        <f t="shared" si="161"/>
        <v>1.9459156194360672</v>
      </c>
      <c r="AX68" s="18">
        <f t="shared" si="161"/>
        <v>2.1246455228608676</v>
      </c>
      <c r="AZ68" s="68">
        <f t="shared" si="121"/>
        <v>69.058838121793841</v>
      </c>
      <c r="BA68" s="69">
        <f t="shared" si="122"/>
        <v>97.884269451342519</v>
      </c>
      <c r="BB68" s="69">
        <f t="shared" si="123"/>
        <v>166.94310757313639</v>
      </c>
      <c r="BD68" t="str">
        <f t="shared" si="144"/>
        <v>82 Transport and mobile machine drivers and operatives</v>
      </c>
      <c r="BE68" s="18">
        <f t="shared" si="162"/>
        <v>2.824428439040374</v>
      </c>
      <c r="BF68" s="18">
        <f t="shared" si="162"/>
        <v>2.6640158223094601</v>
      </c>
      <c r="BG68" s="18">
        <f t="shared" si="162"/>
        <v>2.3981839118737103</v>
      </c>
      <c r="BH68" s="18">
        <f t="shared" si="162"/>
        <v>2.7573724685811829</v>
      </c>
      <c r="BI68" s="18">
        <f t="shared" si="162"/>
        <v>3.0674944328247427</v>
      </c>
      <c r="BK68" s="68">
        <f t="shared" si="125"/>
        <v>37.259487141769341</v>
      </c>
      <c r="BL68" s="69">
        <f t="shared" si="126"/>
        <v>61.132631804142044</v>
      </c>
      <c r="BM68" s="69">
        <f t="shared" si="127"/>
        <v>98.392118945911392</v>
      </c>
      <c r="BO68" t="str">
        <f t="shared" si="145"/>
        <v>82 Transport and mobile machine drivers and operatives</v>
      </c>
      <c r="BP68" s="18">
        <f t="shared" si="163"/>
        <v>3.922530191322942</v>
      </c>
      <c r="BQ68" s="18">
        <f t="shared" si="163"/>
        <v>3.8641575445317309</v>
      </c>
      <c r="BR68" s="18">
        <f t="shared" si="163"/>
        <v>3.865030346738501</v>
      </c>
      <c r="BS68" s="18">
        <f t="shared" si="163"/>
        <v>4.3843897287411657</v>
      </c>
      <c r="BT68" s="18">
        <f t="shared" si="163"/>
        <v>5.4010262694385327</v>
      </c>
      <c r="BV68" s="68">
        <f t="shared" si="129"/>
        <v>0.55200836017285038</v>
      </c>
      <c r="BW68" s="69">
        <f t="shared" si="130"/>
        <v>59.161411018501155</v>
      </c>
      <c r="BX68" s="69">
        <f t="shared" si="131"/>
        <v>59.713419378674004</v>
      </c>
      <c r="BZ68" t="str">
        <f t="shared" si="146"/>
        <v>82 Transport and mobile machine drivers and operatives</v>
      </c>
      <c r="CA68" s="18">
        <f t="shared" si="164"/>
        <v>5.6877611848087124</v>
      </c>
      <c r="CB68" s="18">
        <f t="shared" si="164"/>
        <v>5.5901857475196053</v>
      </c>
      <c r="CC68" s="18">
        <f t="shared" si="164"/>
        <v>4.6599608506934835</v>
      </c>
      <c r="CD68" s="18">
        <f t="shared" si="164"/>
        <v>4.956825114148832</v>
      </c>
      <c r="CE68" s="18">
        <f t="shared" si="164"/>
        <v>5.7783016070000484</v>
      </c>
      <c r="CG68" s="68">
        <f t="shared" si="133"/>
        <v>-19.695875872098078</v>
      </c>
      <c r="CH68" s="69">
        <f t="shared" si="134"/>
        <v>38.656232228159695</v>
      </c>
      <c r="CI68" s="69">
        <f t="shared" si="135"/>
        <v>18.96035635606161</v>
      </c>
      <c r="CK68" t="str">
        <f t="shared" si="147"/>
        <v>82 Transport and mobile machine drivers and operatives</v>
      </c>
      <c r="CL68" s="18">
        <f t="shared" si="165"/>
        <v>5.8494783077913555</v>
      </c>
      <c r="CM68" s="18">
        <f t="shared" si="165"/>
        <v>7.3204710062732214</v>
      </c>
      <c r="CN68" s="18">
        <f t="shared" si="165"/>
        <v>8.2023927771924399</v>
      </c>
      <c r="CO68" s="18">
        <f t="shared" si="165"/>
        <v>8.5993588589620416</v>
      </c>
      <c r="CP68" s="18">
        <f t="shared" si="165"/>
        <v>7.5329661648012722</v>
      </c>
      <c r="CR68" s="68">
        <f t="shared" si="137"/>
        <v>-48.112755478239016</v>
      </c>
      <c r="CS68" s="69">
        <f t="shared" si="138"/>
        <v>30.618856819522101</v>
      </c>
      <c r="CT68" s="69">
        <f t="shared" si="139"/>
        <v>-17.493898658716915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6.7105633366554476E-3</v>
      </c>
      <c r="C69" s="18">
        <f t="shared" si="157"/>
        <v>4.7117642113617417E-3</v>
      </c>
      <c r="D69" s="18">
        <f t="shared" si="157"/>
        <v>3.7825396317554441E-3</v>
      </c>
      <c r="E69" s="18">
        <f t="shared" si="157"/>
        <v>3.6064805723762853E-3</v>
      </c>
      <c r="F69" s="18">
        <f t="shared" si="157"/>
        <v>3.7053256864676893E-3</v>
      </c>
      <c r="H69" s="68">
        <f t="shared" si="105"/>
        <v>88.89766254536336</v>
      </c>
      <c r="I69" s="69">
        <f t="shared" si="106"/>
        <v>77.225712917578534</v>
      </c>
      <c r="J69" s="69">
        <f t="shared" si="107"/>
        <v>166.12337546294188</v>
      </c>
      <c r="L69" t="str">
        <f t="shared" si="140"/>
        <v>91 Elementary trades and related occupations</v>
      </c>
      <c r="M69" s="18">
        <f t="shared" si="158"/>
        <v>0.30099378798811077</v>
      </c>
      <c r="N69" s="18">
        <f t="shared" si="158"/>
        <v>0.27754834855397681</v>
      </c>
      <c r="O69" s="18">
        <f t="shared" si="158"/>
        <v>0.21281195651320853</v>
      </c>
      <c r="P69" s="18">
        <f t="shared" si="158"/>
        <v>0.24541124916299026</v>
      </c>
      <c r="Q69" s="18">
        <f t="shared" si="158"/>
        <v>0.2649043302041898</v>
      </c>
      <c r="S69" s="68">
        <f t="shared" si="109"/>
        <v>138.94741696766289</v>
      </c>
      <c r="T69" s="69">
        <f t="shared" si="110"/>
        <v>74.176970116003304</v>
      </c>
      <c r="U69" s="69">
        <f t="shared" si="111"/>
        <v>213.12438708366619</v>
      </c>
      <c r="W69" t="str">
        <f t="shared" si="141"/>
        <v>91 Elementary trades and related occupations</v>
      </c>
      <c r="X69" s="18">
        <f t="shared" si="159"/>
        <v>0.45043585179909851</v>
      </c>
      <c r="Y69" s="18">
        <f t="shared" si="159"/>
        <v>0.38186041184988739</v>
      </c>
      <c r="Z69" s="18">
        <f t="shared" si="159"/>
        <v>0.34839823433560474</v>
      </c>
      <c r="AA69" s="18">
        <f t="shared" si="159"/>
        <v>0.35084760729222031</v>
      </c>
      <c r="AB69" s="18">
        <f t="shared" si="159"/>
        <v>0.34924741759973738</v>
      </c>
      <c r="AD69" s="68">
        <f t="shared" si="113"/>
        <v>26.497374293350624</v>
      </c>
      <c r="AE69" s="69">
        <f t="shared" si="114"/>
        <v>65.376543072081546</v>
      </c>
      <c r="AF69" s="69">
        <f t="shared" si="115"/>
        <v>91.873917365432163</v>
      </c>
      <c r="AH69" t="str">
        <f t="shared" si="142"/>
        <v>91 Elementary trades and related occupations</v>
      </c>
      <c r="AI69" s="18">
        <f t="shared" si="160"/>
        <v>0.92003010297168863</v>
      </c>
      <c r="AJ69" s="18">
        <f t="shared" si="160"/>
        <v>0.92034095940516192</v>
      </c>
      <c r="AK69" s="18">
        <f t="shared" si="160"/>
        <v>0.78905525231891083</v>
      </c>
      <c r="AL69" s="18">
        <f t="shared" si="160"/>
        <v>0.83956050080830491</v>
      </c>
      <c r="AM69" s="18">
        <f t="shared" si="160"/>
        <v>0.93478071061842594</v>
      </c>
      <c r="AO69" s="68">
        <f t="shared" si="117"/>
        <v>35.726726121000034</v>
      </c>
      <c r="AP69" s="69">
        <f t="shared" si="118"/>
        <v>65.276173483737551</v>
      </c>
      <c r="AQ69" s="69">
        <f t="shared" si="119"/>
        <v>101.00289960473758</v>
      </c>
      <c r="AS69" t="str">
        <f t="shared" si="143"/>
        <v>91 Elementary trades and related occupations</v>
      </c>
      <c r="AT69" s="18">
        <f t="shared" si="161"/>
        <v>1.1506849363492451</v>
      </c>
      <c r="AU69" s="18">
        <f t="shared" si="161"/>
        <v>1.0191272291901008</v>
      </c>
      <c r="AV69" s="18">
        <f t="shared" si="161"/>
        <v>0.96276766866430219</v>
      </c>
      <c r="AW69" s="18">
        <f t="shared" si="161"/>
        <v>0.96684933510621185</v>
      </c>
      <c r="AX69" s="18">
        <f t="shared" si="161"/>
        <v>0.96488138741386409</v>
      </c>
      <c r="AZ69" s="68">
        <f t="shared" si="121"/>
        <v>24.803306921013355</v>
      </c>
      <c r="BA69" s="69">
        <f t="shared" si="122"/>
        <v>54.443726905887083</v>
      </c>
      <c r="BB69" s="69">
        <f t="shared" si="123"/>
        <v>79.247033826900434</v>
      </c>
      <c r="BD69" t="str">
        <f t="shared" si="144"/>
        <v>91 Elementary trades and related occupations</v>
      </c>
      <c r="BE69" s="18">
        <f t="shared" si="162"/>
        <v>1.4751236664156877</v>
      </c>
      <c r="BF69" s="18">
        <f t="shared" si="162"/>
        <v>1.2308027699248767</v>
      </c>
      <c r="BG69" s="18">
        <f t="shared" si="162"/>
        <v>1.1595997147310395</v>
      </c>
      <c r="BH69" s="18">
        <f t="shared" si="162"/>
        <v>1.1482417302456467</v>
      </c>
      <c r="BI69" s="18">
        <f t="shared" si="162"/>
        <v>1.3058883233002039</v>
      </c>
      <c r="BK69" s="68">
        <f t="shared" si="125"/>
        <v>20.847873467859287</v>
      </c>
      <c r="BL69" s="69">
        <f t="shared" si="126"/>
        <v>38.696195172075484</v>
      </c>
      <c r="BM69" s="69">
        <f t="shared" si="127"/>
        <v>59.544068639934778</v>
      </c>
      <c r="BO69" t="str">
        <f t="shared" si="145"/>
        <v>91 Elementary trades and related occupations</v>
      </c>
      <c r="BP69" s="18">
        <f t="shared" si="163"/>
        <v>2.2305327523677971</v>
      </c>
      <c r="BQ69" s="18">
        <f t="shared" si="163"/>
        <v>1.7478101094535563</v>
      </c>
      <c r="BR69" s="18">
        <f t="shared" si="163"/>
        <v>1.7182855627510276</v>
      </c>
      <c r="BS69" s="18">
        <f t="shared" si="163"/>
        <v>1.5410657674705701</v>
      </c>
      <c r="BT69" s="18">
        <f t="shared" si="163"/>
        <v>1.7174734161111835</v>
      </c>
      <c r="BV69" s="68">
        <f t="shared" si="129"/>
        <v>-28.077951204007114</v>
      </c>
      <c r="BW69" s="69">
        <f t="shared" si="130"/>
        <v>32.907172584038825</v>
      </c>
      <c r="BX69" s="69">
        <f t="shared" si="131"/>
        <v>4.8292213800317141</v>
      </c>
      <c r="BZ69" t="str">
        <f t="shared" si="146"/>
        <v>91 Elementary trades and related occupations</v>
      </c>
      <c r="CA69" s="18">
        <f t="shared" si="164"/>
        <v>4.1107083094094614</v>
      </c>
      <c r="CB69" s="18">
        <f t="shared" si="164"/>
        <v>3.5683929471968163</v>
      </c>
      <c r="CC69" s="18">
        <f t="shared" si="164"/>
        <v>3.0916070654348911</v>
      </c>
      <c r="CD69" s="18">
        <f t="shared" si="164"/>
        <v>2.6888846609899533</v>
      </c>
      <c r="CE69" s="18">
        <f t="shared" si="164"/>
        <v>3.0233622355187766</v>
      </c>
      <c r="CG69" s="68">
        <f t="shared" si="133"/>
        <v>-36.667620729875374</v>
      </c>
      <c r="CH69" s="69">
        <f t="shared" si="134"/>
        <v>25.838560389670999</v>
      </c>
      <c r="CI69" s="69">
        <f t="shared" si="135"/>
        <v>-10.829060340204371</v>
      </c>
      <c r="CK69" t="str">
        <f t="shared" si="147"/>
        <v>91 Elementary trades and related occupations</v>
      </c>
      <c r="CL69" s="18">
        <f t="shared" si="165"/>
        <v>5.8796476078942703</v>
      </c>
      <c r="CM69" s="18">
        <f t="shared" si="165"/>
        <v>5.8175530924302645</v>
      </c>
      <c r="CN69" s="18">
        <f t="shared" si="165"/>
        <v>5.6023945289375083</v>
      </c>
      <c r="CO69" s="18">
        <f t="shared" si="165"/>
        <v>5.9598695030506059</v>
      </c>
      <c r="CP69" s="18">
        <f t="shared" si="165"/>
        <v>8.0520495572733992</v>
      </c>
      <c r="CR69" s="68">
        <f t="shared" si="137"/>
        <v>-18.797779906507362</v>
      </c>
      <c r="CS69" s="69">
        <f t="shared" si="138"/>
        <v>25.634727720083216</v>
      </c>
      <c r="CT69" s="69">
        <f t="shared" si="139"/>
        <v>6.8369478135758541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0.46798189273099194</v>
      </c>
      <c r="C70" s="18">
        <f t="shared" si="157"/>
        <v>0.40408707966101026</v>
      </c>
      <c r="D70" s="18">
        <f t="shared" si="157"/>
        <v>0.36145084013271694</v>
      </c>
      <c r="E70" s="18">
        <f t="shared" si="157"/>
        <v>0.44865178144376827</v>
      </c>
      <c r="F70" s="18">
        <f t="shared" si="157"/>
        <v>0.45520328835682283</v>
      </c>
      <c r="H70" s="68">
        <f t="shared" si="105"/>
        <v>142.85096640282765</v>
      </c>
      <c r="I70" s="69">
        <f t="shared" si="106"/>
        <v>98.35735368547499</v>
      </c>
      <c r="J70" s="69">
        <f t="shared" si="107"/>
        <v>241.20832008830263</v>
      </c>
      <c r="L70" t="str">
        <f t="shared" ref="L70" si="166">A70</f>
        <v>92 Elementary administration and service occupations</v>
      </c>
      <c r="M70" s="18">
        <f t="shared" si="158"/>
        <v>1.9921293201793204</v>
      </c>
      <c r="N70" s="18">
        <f t="shared" si="158"/>
        <v>1.9677741655863192</v>
      </c>
      <c r="O70" s="18">
        <f t="shared" si="158"/>
        <v>1.9289361841309871</v>
      </c>
      <c r="P70" s="18">
        <f t="shared" si="158"/>
        <v>2.4387871696006989</v>
      </c>
      <c r="Q70" s="18">
        <f t="shared" si="158"/>
        <v>2.9211861252533349</v>
      </c>
      <c r="S70" s="68">
        <f t="shared" si="109"/>
        <v>190.70377835091011</v>
      </c>
      <c r="T70" s="69">
        <f t="shared" si="110"/>
        <v>109.6986536460041</v>
      </c>
      <c r="U70" s="69">
        <f t="shared" si="111"/>
        <v>300.40243199691423</v>
      </c>
      <c r="W70" t="str">
        <f t="shared" ref="W70" si="167">A70</f>
        <v>92 Elementary administration and service occupations</v>
      </c>
      <c r="X70" s="18">
        <f t="shared" si="159"/>
        <v>3.4695742375806402</v>
      </c>
      <c r="Y70" s="18">
        <f t="shared" si="159"/>
        <v>3.5443840545787286</v>
      </c>
      <c r="Z70" s="18">
        <f t="shared" si="159"/>
        <v>3.6156607924855422</v>
      </c>
      <c r="AA70" s="18">
        <f t="shared" si="159"/>
        <v>4.256249544830542</v>
      </c>
      <c r="AB70" s="18">
        <f t="shared" si="159"/>
        <v>4.8482298871092526</v>
      </c>
      <c r="AD70" s="68">
        <f t="shared" si="113"/>
        <v>69.207565630486187</v>
      </c>
      <c r="AE70" s="69">
        <f t="shared" si="114"/>
        <v>92.908598376263711</v>
      </c>
      <c r="AF70" s="69">
        <f t="shared" si="115"/>
        <v>162.11616400674993</v>
      </c>
      <c r="AH70" t="str">
        <f t="shared" ref="AH70" si="168">L70</f>
        <v>92 Elementary administration and service occupations</v>
      </c>
      <c r="AI70" s="18">
        <f t="shared" si="160"/>
        <v>5.1344309887772548</v>
      </c>
      <c r="AJ70" s="18">
        <f t="shared" si="160"/>
        <v>5.8377736343243694</v>
      </c>
      <c r="AK70" s="18">
        <f t="shared" si="160"/>
        <v>5.9722738100512336</v>
      </c>
      <c r="AL70" s="18">
        <f t="shared" si="160"/>
        <v>7.4613003178597843</v>
      </c>
      <c r="AM70" s="18">
        <f t="shared" si="160"/>
        <v>8.8940083367542311</v>
      </c>
      <c r="AO70" s="68">
        <f t="shared" si="117"/>
        <v>70.616436953857999</v>
      </c>
      <c r="AP70" s="69">
        <f t="shared" si="118"/>
        <v>87.028231576748055</v>
      </c>
      <c r="AQ70" s="69">
        <f t="shared" si="119"/>
        <v>157.64466853060605</v>
      </c>
      <c r="AS70" t="str">
        <f t="shared" ref="AS70" si="169">W70</f>
        <v>92 Elementary administration and service occupations</v>
      </c>
      <c r="AT70" s="18">
        <f t="shared" si="161"/>
        <v>5.2394144590081879</v>
      </c>
      <c r="AU70" s="18">
        <f t="shared" si="161"/>
        <v>5.3288188848708407</v>
      </c>
      <c r="AV70" s="18">
        <f t="shared" si="161"/>
        <v>5.7401712720354787</v>
      </c>
      <c r="AW70" s="18">
        <f t="shared" si="161"/>
        <v>6.5923977309486448</v>
      </c>
      <c r="AX70" s="18">
        <f t="shared" si="161"/>
        <v>7.5307708041068633</v>
      </c>
      <c r="AZ70" s="68">
        <f t="shared" si="121"/>
        <v>63.375993291455856</v>
      </c>
      <c r="BA70" s="69">
        <f t="shared" si="122"/>
        <v>82.672112308279125</v>
      </c>
      <c r="BB70" s="69">
        <f t="shared" si="123"/>
        <v>146.04810559973498</v>
      </c>
      <c r="BD70" t="str">
        <f t="shared" ref="BD70" si="170">AH70</f>
        <v>92 Elementary administration and service occupations</v>
      </c>
      <c r="BE70" s="18">
        <f t="shared" si="162"/>
        <v>8.6437345861245412</v>
      </c>
      <c r="BF70" s="18">
        <f t="shared" si="162"/>
        <v>8.0799789229467436</v>
      </c>
      <c r="BG70" s="18">
        <f t="shared" si="162"/>
        <v>7.78214909109884</v>
      </c>
      <c r="BH70" s="18">
        <f t="shared" si="162"/>
        <v>7.8466455662265773</v>
      </c>
      <c r="BI70" s="18">
        <f t="shared" si="162"/>
        <v>7.3367239678449412</v>
      </c>
      <c r="BK70" s="68">
        <f t="shared" si="125"/>
        <v>1.1681263409315037</v>
      </c>
      <c r="BL70" s="69">
        <f t="shared" si="126"/>
        <v>47.783164665655718</v>
      </c>
      <c r="BM70" s="69">
        <f t="shared" si="127"/>
        <v>48.951291006587226</v>
      </c>
      <c r="BO70" t="str">
        <f t="shared" ref="BO70" si="171">AS70</f>
        <v>92 Elementary administration and service occupations</v>
      </c>
      <c r="BP70" s="18">
        <f t="shared" si="163"/>
        <v>13.529027549567321</v>
      </c>
      <c r="BQ70" s="18">
        <f t="shared" si="163"/>
        <v>13.728010434485357</v>
      </c>
      <c r="BR70" s="18">
        <f t="shared" si="163"/>
        <v>13.090661806997092</v>
      </c>
      <c r="BS70" s="18">
        <f t="shared" si="163"/>
        <v>14.347166917661822</v>
      </c>
      <c r="BT70" s="18">
        <f t="shared" si="163"/>
        <v>14.951276994899471</v>
      </c>
      <c r="BV70" s="68">
        <f t="shared" si="129"/>
        <v>-17.81660987028183</v>
      </c>
      <c r="BW70" s="69">
        <f t="shared" si="130"/>
        <v>47.064620570495478</v>
      </c>
      <c r="BX70" s="69">
        <f t="shared" si="131"/>
        <v>29.248010700213651</v>
      </c>
      <c r="BZ70" t="str">
        <f t="shared" ref="BZ70" si="172">BD70</f>
        <v>92 Elementary administration and service occupations</v>
      </c>
      <c r="CA70" s="18">
        <f t="shared" si="164"/>
        <v>18.067593336664732</v>
      </c>
      <c r="CB70" s="18">
        <f t="shared" si="164"/>
        <v>18.116102347047853</v>
      </c>
      <c r="CC70" s="18">
        <f t="shared" si="164"/>
        <v>17.686939180996575</v>
      </c>
      <c r="CD70" s="18">
        <f t="shared" si="164"/>
        <v>19.744100942890665</v>
      </c>
      <c r="CE70" s="18">
        <f t="shared" si="164"/>
        <v>19.829332389229577</v>
      </c>
      <c r="CG70" s="68">
        <f t="shared" si="133"/>
        <v>-27.393530229637214</v>
      </c>
      <c r="CH70" s="69">
        <f t="shared" si="134"/>
        <v>32.794314473800029</v>
      </c>
      <c r="CI70" s="69">
        <f t="shared" si="135"/>
        <v>5.4007842441628169</v>
      </c>
      <c r="CK70" t="str">
        <f t="shared" ref="CK70" si="173">BO70</f>
        <v>92 Elementary administration and service occupations</v>
      </c>
      <c r="CL70" s="18">
        <f t="shared" si="165"/>
        <v>24.490871785074109</v>
      </c>
      <c r="CM70" s="18">
        <f t="shared" si="165"/>
        <v>20.22056778677981</v>
      </c>
      <c r="CN70" s="18">
        <f t="shared" si="165"/>
        <v>18.337611351794632</v>
      </c>
      <c r="CO70" s="18">
        <f t="shared" si="165"/>
        <v>17.85439281820026</v>
      </c>
      <c r="CP70" s="18">
        <f t="shared" si="165"/>
        <v>22.29971022748774</v>
      </c>
      <c r="CR70" s="68">
        <f t="shared" si="137"/>
        <v>-31.294483491320001</v>
      </c>
      <c r="CS70" s="69">
        <f t="shared" si="138"/>
        <v>22.285364361759559</v>
      </c>
      <c r="CT70" s="69">
        <f t="shared" si="139"/>
        <v>-9.0091191295604425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92.834032790502818</v>
      </c>
      <c r="I72" s="67">
        <f>IF(D35&gt;0,I35/D35*100,0)</f>
        <v>70.341556275443281</v>
      </c>
      <c r="J72" s="67">
        <f t="shared" ref="J72" si="175">IF(D35&gt;0,(J35/D35)*100,0)</f>
        <v>163.17558906594613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91.959366120854355</v>
      </c>
      <c r="T72" s="67">
        <f t="shared" ref="T72" si="177">IF(O35&gt;0,T35/O35*100,0)</f>
        <v>74.203793826577837</v>
      </c>
      <c r="U72" s="67">
        <f t="shared" ref="U72" si="178">IF(O35&gt;0,(U35/O35)*100,0)</f>
        <v>166.16315994743218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26.189800213218849</v>
      </c>
      <c r="AE72" s="67">
        <f t="shared" ref="AE72" si="180">IF(Z35&gt;0,AE35/Z35*100,0)</f>
        <v>65.360245288972862</v>
      </c>
      <c r="AF72" s="67">
        <f t="shared" ref="AF72" si="181">IF(Z35&gt;0,(AF35/Z35)*100,0)</f>
        <v>91.550045502191708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14.56792476491478</v>
      </c>
      <c r="AP72" s="67">
        <f t="shared" ref="AP72" si="183">IF(AK35&gt;0,AP35/AK35*100,0)</f>
        <v>59.731013241278141</v>
      </c>
      <c r="AQ72" s="67">
        <f t="shared" ref="AQ72" si="184">IF(AK35&gt;0,(AQ35/AK35)*100,0)</f>
        <v>74.298938006192913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24.529906383613284</v>
      </c>
      <c r="BA72" s="67">
        <f t="shared" ref="BA72" si="186">IF(AV35&gt;0,BA35/AV35*100,0)</f>
        <v>61.883757713515166</v>
      </c>
      <c r="BB72" s="67">
        <f t="shared" ref="BB72" si="187">IF(AV35&gt;0,(BB35/AV35)*100,0)</f>
        <v>86.413664097128446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7.3102171899636916</v>
      </c>
      <c r="BL72" s="67">
        <f t="shared" ref="BL72" si="189">IF(BG35&gt;0,BL35/BG35*100,0)</f>
        <v>45.044400213704456</v>
      </c>
      <c r="BM72" s="67">
        <f t="shared" ref="BM72" si="190">IF(BG35&gt;0,(BM35/BG35)*100,0)</f>
        <v>52.354617403668144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-28.04394121601403</v>
      </c>
      <c r="BW72" s="67">
        <f t="shared" ref="BW72" si="192">IF(BR35&gt;0,BW35/BR35*100,0)</f>
        <v>40.426838637016864</v>
      </c>
      <c r="BX72" s="67">
        <f t="shared" ref="BX72" si="193">IF(BR35&gt;0,(BX35/BR35)*100,0)</f>
        <v>12.382897421002841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-35.238050895107989</v>
      </c>
      <c r="CH72" s="67">
        <f t="shared" ref="CH72" si="195">IF(CC35&gt;0,CH35/CC35*100,0)</f>
        <v>29.673092562901616</v>
      </c>
      <c r="CI72" s="67">
        <f t="shared" ref="CI72" si="196">IF(CC35&gt;0,(CI35/CC35)*100,0)</f>
        <v>-5.5649583322063698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-43.501729546804867</v>
      </c>
      <c r="CS72" s="67">
        <f t="shared" ref="CS72" si="198">IF(CN35&gt;0,CS35/CN35*100,0)</f>
        <v>23.984318114003432</v>
      </c>
      <c r="CT72" s="67">
        <f t="shared" ref="CT72" si="199">IF(CN35&gt;0,(CT35/CN35)*100,0)</f>
        <v>-19.517411432801438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Dorset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Dorset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Dorset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Dorset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Dorset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Dorset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Dorset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Dorset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Dorset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8.9776066017185574</v>
      </c>
      <c r="C82" s="18">
        <f t="shared" si="210"/>
        <v>2.7824323845832444</v>
      </c>
      <c r="D82" s="18">
        <f t="shared" si="210"/>
        <v>4.483208588792742</v>
      </c>
      <c r="E82" s="18">
        <f t="shared" si="210"/>
        <v>4.3798705179966868</v>
      </c>
      <c r="F82" s="18">
        <f t="shared" ref="F82:F107" si="211">IF(AND(F$6-C$6 &lt;&gt; 0,C8&lt;&gt;0,F8&lt;&gt;0),(EXP(LN(F8/C8)/(F$6-C$6))-1)*100,0)</f>
        <v>4.3115583062536711</v>
      </c>
      <c r="H82" s="18">
        <f t="shared" ref="H82:H107" si="212">IF($F$6-$D$6 &lt;&gt; 0,(EXP(LN(1+(H45/100))/($F$6-$D$6))-1)*100,0)</f>
        <v>4.4143051804357514</v>
      </c>
      <c r="I82" s="18">
        <f t="shared" ref="I82:I107" si="213">IF(D8&gt;0,((1+(I8/D8))^(1/($F$6-$D$6))-1)*100,0)</f>
        <v>3.696758446554238</v>
      </c>
      <c r="J82" s="18">
        <f t="shared" ref="J82:J107" si="214">IF($F$6-$D$6 &lt;&gt; 0,(EXP(LN(1+(J45/100))/($F$6-$D$6))-1)*100,0)</f>
        <v>6.6734110146397851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9.3166272451811629</v>
      </c>
      <c r="N82" s="18">
        <f t="shared" si="215"/>
        <v>1.1844251683992502</v>
      </c>
      <c r="O82" s="18">
        <f t="shared" si="215"/>
        <v>3.4205019575718643</v>
      </c>
      <c r="P82" s="18">
        <f t="shared" si="215"/>
        <v>4.2130507021964414</v>
      </c>
      <c r="Q82" s="18">
        <f t="shared" ref="Q82:Q107" si="216">IF(AND(Q$6-N$6 &lt;&gt; 0,N8&lt;&gt;0,Q8&lt;&gt;0),(EXP(LN(Q8/N8)/(Q$6-N$6))-1)*100,0)</f>
        <v>3.7732690770772015</v>
      </c>
      <c r="S82" s="18">
        <f t="shared" ref="S82:S107" si="217">IF($F$6-$D$6 &lt;&gt; 0,(EXP(LN(1+(S45/100))/($F$6-$D$6))-1)*100,0)</f>
        <v>3.9481952324695868</v>
      </c>
      <c r="T82" s="18">
        <f t="shared" ref="T82:T107" si="218">IF(O8&gt;0,((1+(T8/O8))^(1/($F$6-$D$6))-1)*100,0)</f>
        <v>3.6524497125520528</v>
      </c>
      <c r="U82" s="18">
        <f t="shared" ref="U82:U107" si="219">IF($F$6-$D$6 &lt;&gt; 0,(EXP(LN(1+(U45/100))/($F$6-$D$6))-1)*100,0)</f>
        <v>6.2998381535034342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4.297114282996306</v>
      </c>
      <c r="Y82" s="18">
        <f t="shared" si="220"/>
        <v>2.8880842137523066</v>
      </c>
      <c r="Z82" s="18">
        <f t="shared" si="220"/>
        <v>-0.16118857368535577</v>
      </c>
      <c r="AA82" s="18">
        <f t="shared" si="220"/>
        <v>1.0855156521733189</v>
      </c>
      <c r="AB82" s="18">
        <f t="shared" ref="AB82:AB107" si="221">IF(AND(AB$6-Y$6 &lt;&gt; 0,Y8&lt;&gt;0,AB8&lt;&gt;0),(EXP(LN(AB8/Y8)/(AB$6-Y$6))-1)*100,0)</f>
        <v>0.80555440544498591</v>
      </c>
      <c r="AD82" s="18">
        <f t="shared" ref="AD82:AD107" si="222">IF($F$6-$D$6 &lt;&gt; 0,(EXP(LN(1+(AD45/100))/($F$6-$D$6))-1)*100,0)</f>
        <v>0.66822735100953157</v>
      </c>
      <c r="AE82" s="18">
        <f t="shared" ref="AE82:AE107" si="223">IF(Z8&gt;0,((1+(AE8/Z8))^(1/($F$6-$D$6))-1)*100,0)</f>
        <v>3.2428547581901057</v>
      </c>
      <c r="AF82" s="18">
        <f t="shared" ref="AF82:AF107" si="224">IF($F$6-$D$6 &lt;&gt; 0,(EXP(LN(1+(AF45/100))/($F$6-$D$6))-1)*100,0)</f>
        <v>3.6778236464564351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2.4627333160015752</v>
      </c>
      <c r="AJ82" s="18">
        <f t="shared" si="225"/>
        <v>8.8082144912821967</v>
      </c>
      <c r="AK82" s="18">
        <f t="shared" si="225"/>
        <v>-1.3768915584867147</v>
      </c>
      <c r="AL82" s="18">
        <f t="shared" si="225"/>
        <v>0.54439470579377147</v>
      </c>
      <c r="AM82" s="18">
        <f t="shared" ref="AM82:AM107" si="226">IF(AND(AM$6-AJ$6 &lt;&gt; 0,AJ8&lt;&gt;0,AM8&lt;&gt;0),(EXP(LN(AM8/AJ8)/(AM$6-AJ$6))-1)*100,0)</f>
        <v>0.43460127830847739</v>
      </c>
      <c r="AO82" s="18">
        <f t="shared" ref="AO82:AO107" si="227">IF($F$6-$D$6 &lt;&gt; 0,(EXP(LN(1+(AO45/100))/($F$6-$D$6))-1)*100,0)</f>
        <v>-0.10015719673939216</v>
      </c>
      <c r="AP82" s="18">
        <f t="shared" ref="AP82:AP107" si="228">IF(AK8&gt;0,((1+(AP8/AK8))^(1/($F$6-$D$6))-1)*100,0)</f>
        <v>2.8341197462929069</v>
      </c>
      <c r="AQ82" s="18">
        <f t="shared" ref="AQ82:AQ107" si="229">IF($F$6-$D$6 &lt;&gt; 0,(EXP(LN(1+(AQ45/100))/($F$6-$D$6))-1)*100,0)</f>
        <v>2.7665558232225163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2.4642931706482907</v>
      </c>
      <c r="AU82" s="18">
        <f t="shared" si="230"/>
        <v>8.9621561378138814</v>
      </c>
      <c r="AV82" s="18">
        <f t="shared" si="230"/>
        <v>-1.2614061090070683</v>
      </c>
      <c r="AW82" s="18">
        <f t="shared" si="230"/>
        <v>0.77534786407167378</v>
      </c>
      <c r="AX82" s="18">
        <f t="shared" ref="AX82:AX107" si="231">IF(AND(AX$6-AU$6 &lt;&gt; 0,AU8&lt;&gt;0,AX8&lt;&gt;0),(EXP(LN(AX8/AU8)/(AX$6-AU$6))-1)*100,0)</f>
        <v>0.62440838101620599</v>
      </c>
      <c r="AZ82" s="18">
        <f t="shared" ref="AZ82:AZ107" si="232">IF($F$6-$D$6 &lt;&gt; 0,(EXP(LN(1+(AZ45/100))/($F$6-$D$6))-1)*100,0)</f>
        <v>9.1803981285898395E-2</v>
      </c>
      <c r="BA82" s="18">
        <f t="shared" ref="BA82:BA107" si="233">IF(AV8&gt;0,((1+(BA8/AV8))^(1/($F$6-$D$6))-1)*100,0)</f>
        <v>2.8983139663507629</v>
      </c>
      <c r="BB82" s="18">
        <f t="shared" ref="BB82:BB107" si="234">IF($F$6-$D$6 &lt;&gt; 0,(EXP(LN(1+(BB45/100))/($F$6-$D$6))-1)*100,0)</f>
        <v>2.9599899152606968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5.1675929249956232</v>
      </c>
      <c r="BF82" s="18">
        <f t="shared" si="235"/>
        <v>0.66220298901045194</v>
      </c>
      <c r="BG82" s="18">
        <f t="shared" si="235"/>
        <v>-3.1089289052805835</v>
      </c>
      <c r="BH82" s="18">
        <f t="shared" si="235"/>
        <v>0.35045921382601541</v>
      </c>
      <c r="BI82" s="18">
        <f t="shared" ref="BI82:BI107" si="236">IF(AND(BI$6-BF$6 &lt;&gt; 0,BF8&lt;&gt;0,BI8&lt;&gt;0),(EXP(LN(BI8/BF8)/(BI$6-BF$6))-1)*100,0)</f>
        <v>-0.72442101879562903</v>
      </c>
      <c r="BK82" s="18">
        <f t="shared" ref="BK82:BK107" si="237">IF($F$6-$D$6 &lt;&gt; 0,(EXP(LN(1+(BK45/100))/($F$6-$D$6))-1)*100,0)</f>
        <v>-0.81618055060519445</v>
      </c>
      <c r="BL82" s="18">
        <f t="shared" ref="BL82:BL107" si="238">IF(BG8&gt;0,((1+(BL8/BG8))^(1/($F$6-$D$6))-1)*100,0)</f>
        <v>2.0924011744767101</v>
      </c>
      <c r="BM82" s="18">
        <f t="shared" ref="BM82:BM107" si="239">IF($F$6-$D$6 &lt;&gt; 0,(EXP(LN(1+(BM45/100))/($F$6-$D$6))-1)*100,0)</f>
        <v>1.4911561292962672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1.6713956675227903</v>
      </c>
      <c r="BQ82" s="18">
        <f t="shared" si="240"/>
        <v>5.352981271080437</v>
      </c>
      <c r="BR82" s="18">
        <f t="shared" si="240"/>
        <v>-5.7463780273294462</v>
      </c>
      <c r="BS82" s="18">
        <f t="shared" si="240"/>
        <v>-3.0003830944866694</v>
      </c>
      <c r="BT82" s="18">
        <f t="shared" ref="BT82:BT107" si="241">IF(AND(BT$6-BQ$6 &lt;&gt; 0,BQ8&lt;&gt;0,BT8&lt;&gt;0),(EXP(LN(BT8/BQ8)/(BT$6-BQ$6))-1)*100,0)</f>
        <v>-3.3693660319357055</v>
      </c>
      <c r="BV82" s="18">
        <f t="shared" ref="BV82:BV107" si="242">IF($F$6-$D$6 &lt;&gt; 0,(EXP(LN(1+(BV45/100))/($F$6-$D$6))-1)*100,0)</f>
        <v>-3.9244906797421319</v>
      </c>
      <c r="BW82" s="18">
        <f t="shared" ref="BW82:BW107" si="243">IF(BR8&gt;0,((1+(BW8/BR8))^(1/($F$6-$D$6))-1)*100,0)</f>
        <v>1.9374197225401346</v>
      </c>
      <c r="BX82" s="18">
        <f t="shared" ref="BX82:BX107" si="244">IF($F$6-$D$6 &lt;&gt; 0,(EXP(LN(1+(BX45/100))/($F$6-$D$6))-1)*100,0)</f>
        <v>-0.83319843197194876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9.0025707846326242</v>
      </c>
      <c r="CB82" s="18">
        <f t="shared" si="245"/>
        <v>-1.318204246751653</v>
      </c>
      <c r="CC82" s="18">
        <f t="shared" si="245"/>
        <v>-3.1260383760581489</v>
      </c>
      <c r="CD82" s="18">
        <f t="shared" si="245"/>
        <v>-1.2101234436417418</v>
      </c>
      <c r="CE82" s="18">
        <f t="shared" ref="CE82:CE107" si="246">IF(AND(CE$6-CB$6 &lt;&gt; 0,CB8&lt;&gt;0,CE8&lt;&gt;0),(EXP(LN(CE8/CB8)/(CE$6-CB$6))-1)*100,0)</f>
        <v>-1.8195997277144604</v>
      </c>
      <c r="CG82" s="18">
        <f t="shared" ref="CG82:CG107" si="247">IF($F$6-$D$6 &lt;&gt; 0,(EXP(LN(1+(CG45/100))/($F$6-$D$6))-1)*100,0)</f>
        <v>-1.8529353697979478</v>
      </c>
      <c r="CH82" s="18">
        <f t="shared" ref="CH82:CH107" si="248">IF(CC8&gt;0,((1+(CH8/CC8))^(1/($F$6-$D$6))-1)*100,0)</f>
        <v>1.8912149739937156</v>
      </c>
      <c r="CI82" s="18">
        <f t="shared" ref="CI82:CI107" si="249">IF($F$6-$D$6 &lt;&gt; 0,(EXP(LN(1+(CI45/100))/($F$6-$D$6))-1)*100,0)</f>
        <v>0.5135693397140928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7.6609022179892516</v>
      </c>
      <c r="CM82" s="18">
        <f t="shared" si="250"/>
        <v>27.776605953643863</v>
      </c>
      <c r="CN82" s="18">
        <f t="shared" si="250"/>
        <v>-5.2596645923136069</v>
      </c>
      <c r="CO82" s="18">
        <f t="shared" si="250"/>
        <v>-1.921722633503109</v>
      </c>
      <c r="CP82" s="18">
        <f t="shared" ref="CP82:CP107" si="251">IF(AND(CP$6-CM$6 &lt;&gt; 0,CM8&lt;&gt;0,CP8&lt;&gt;0),(EXP(LN(CP8/CM8)/(CP$6-CM$6))-1)*100,0)</f>
        <v>-1.3599259879346404</v>
      </c>
      <c r="CR82" s="18">
        <f t="shared" ref="CR82:CR107" si="252">IF($F$6-$D$6 &lt;&gt; 0,(EXP(LN(1+(CR45/100))/($F$6-$D$6))-1)*100,0)</f>
        <v>-3.0472365729030781</v>
      </c>
      <c r="CS82" s="18">
        <f t="shared" ref="CS82:CS107" si="253">IF(CN8&gt;0,((1+(CS8/CN8))^(1/($F$6-$D$6))-1)*100,0)</f>
        <v>1.5776351546286094</v>
      </c>
      <c r="CT82" s="18">
        <f t="shared" ref="CT82:CT107" si="254">IF($F$6-$D$6 &lt;&gt; 0,(EXP(LN(1+(CT45/100))/($F$6-$D$6))-1)*100,0)</f>
        <v>-0.74943725673132233</v>
      </c>
    </row>
    <row r="83" spans="1:98" x14ac:dyDescent="0.2">
      <c r="A83" t="str">
        <f t="shared" si="209"/>
        <v>12 Other managers and proprietors</v>
      </c>
      <c r="B83" s="18">
        <f t="shared" si="210"/>
        <v>8.2553206398101597</v>
      </c>
      <c r="C83" s="18">
        <f t="shared" si="210"/>
        <v>-10.93271290045964</v>
      </c>
      <c r="D83" s="18">
        <f t="shared" si="210"/>
        <v>11.163724656088704</v>
      </c>
      <c r="E83" s="18">
        <f t="shared" si="210"/>
        <v>5.1499170701381658</v>
      </c>
      <c r="F83" s="18">
        <f t="shared" si="211"/>
        <v>5.8891442790482307</v>
      </c>
      <c r="H83" s="18">
        <f t="shared" si="212"/>
        <v>7.1174732210978586</v>
      </c>
      <c r="I83" s="18">
        <f t="shared" si="213"/>
        <v>5.328402632946716</v>
      </c>
      <c r="J83" s="18">
        <f t="shared" si="214"/>
        <v>9.6521736147730195</v>
      </c>
      <c r="L83" t="str">
        <f t="shared" ref="L83:L106" si="255">A83</f>
        <v>12 Other managers and proprietors</v>
      </c>
      <c r="M83" s="18">
        <f t="shared" si="215"/>
        <v>8.2978017052715014</v>
      </c>
      <c r="N83" s="18">
        <f t="shared" si="215"/>
        <v>-0.35655032859284175</v>
      </c>
      <c r="O83" s="18">
        <f t="shared" si="215"/>
        <v>10.054410835847417</v>
      </c>
      <c r="P83" s="18">
        <f t="shared" si="215"/>
        <v>5.2915789783516187</v>
      </c>
      <c r="Q83" s="18">
        <f t="shared" si="216"/>
        <v>6.3901448916501069</v>
      </c>
      <c r="S83" s="18">
        <f t="shared" si="217"/>
        <v>6.8558352597751782</v>
      </c>
      <c r="T83" s="18">
        <f t="shared" si="218"/>
        <v>5.1451065072680491</v>
      </c>
      <c r="U83" s="18">
        <f t="shared" si="219"/>
        <v>9.3582263999267603</v>
      </c>
      <c r="W83" t="str">
        <f t="shared" ref="W83:W106" si="256">A83</f>
        <v>12 Other managers and proprietors</v>
      </c>
      <c r="X83" s="18">
        <f t="shared" si="220"/>
        <v>2.7884989670828864</v>
      </c>
      <c r="Y83" s="18">
        <f t="shared" si="220"/>
        <v>1.4384389483557802</v>
      </c>
      <c r="Z83" s="18">
        <f t="shared" si="220"/>
        <v>6.5055064401937646</v>
      </c>
      <c r="AA83" s="18">
        <f t="shared" si="220"/>
        <v>1.8931297632144739</v>
      </c>
      <c r="AB83" s="18">
        <f t="shared" si="221"/>
        <v>3.2837488761703115</v>
      </c>
      <c r="AD83" s="18">
        <f t="shared" si="222"/>
        <v>3.4079563998398399</v>
      </c>
      <c r="AE83" s="18">
        <f t="shared" si="223"/>
        <v>4.6376378546730379</v>
      </c>
      <c r="AF83" s="18">
        <f t="shared" si="224"/>
        <v>6.6508007179006068</v>
      </c>
      <c r="AH83" t="str">
        <f t="shared" ref="AH83:AH106" si="257">L83</f>
        <v>12 Other managers and proprietors</v>
      </c>
      <c r="AI83" s="18">
        <f t="shared" si="225"/>
        <v>1.8039641723164301</v>
      </c>
      <c r="AJ83" s="18">
        <f t="shared" si="225"/>
        <v>8.4925329593368293</v>
      </c>
      <c r="AK83" s="18">
        <f t="shared" si="225"/>
        <v>4.5472516761261739</v>
      </c>
      <c r="AL83" s="18">
        <f t="shared" si="225"/>
        <v>2.0403987032906246</v>
      </c>
      <c r="AM83" s="18">
        <f t="shared" si="226"/>
        <v>3.2120196226803177</v>
      </c>
      <c r="AO83" s="18">
        <f t="shared" si="227"/>
        <v>2.8692653087486919</v>
      </c>
      <c r="AP83" s="18">
        <f t="shared" si="228"/>
        <v>4.2327359802366793</v>
      </c>
      <c r="AQ83" s="18">
        <f t="shared" si="229"/>
        <v>5.9833582682154329</v>
      </c>
      <c r="AS83" t="str">
        <f t="shared" ref="AS83:AS106" si="258">W83</f>
        <v>12 Other managers and proprietors</v>
      </c>
      <c r="AT83" s="18">
        <f t="shared" si="230"/>
        <v>1.6863800068152468</v>
      </c>
      <c r="AU83" s="18">
        <f t="shared" si="230"/>
        <v>4.3284165445052869</v>
      </c>
      <c r="AV83" s="18">
        <f t="shared" si="230"/>
        <v>5.4760328848695972</v>
      </c>
      <c r="AW83" s="18">
        <f t="shared" si="230"/>
        <v>0.80080027403872656</v>
      </c>
      <c r="AX83" s="18">
        <f t="shared" si="231"/>
        <v>2.4591407512519758</v>
      </c>
      <c r="AZ83" s="18">
        <f t="shared" si="232"/>
        <v>2.3357198962140613</v>
      </c>
      <c r="BA83" s="18">
        <f t="shared" si="233"/>
        <v>4.0964926890666886</v>
      </c>
      <c r="BB83" s="18">
        <f t="shared" si="234"/>
        <v>5.5237866853139028</v>
      </c>
      <c r="BD83" t="str">
        <f t="shared" ref="BD83:BD106" si="259">AH83</f>
        <v>12 Other managers and proprietors</v>
      </c>
      <c r="BE83" s="18">
        <f t="shared" si="235"/>
        <v>0.17170794441638826</v>
      </c>
      <c r="BF83" s="18">
        <f t="shared" si="235"/>
        <v>2.6603570592838244</v>
      </c>
      <c r="BG83" s="18">
        <f t="shared" si="235"/>
        <v>1.9740406092607854</v>
      </c>
      <c r="BH83" s="18">
        <f t="shared" si="235"/>
        <v>0.58149884654705719</v>
      </c>
      <c r="BI83" s="18">
        <f t="shared" si="236"/>
        <v>1.1438536132737376</v>
      </c>
      <c r="BK83" s="18">
        <f t="shared" si="237"/>
        <v>1.0435535809583119</v>
      </c>
      <c r="BL83" s="18">
        <f t="shared" si="238"/>
        <v>2.6824415988308203</v>
      </c>
      <c r="BM83" s="18">
        <f t="shared" si="239"/>
        <v>3.4196812521930964</v>
      </c>
      <c r="BO83" t="str">
        <f t="shared" ref="BO83:BO106" si="260">AS83</f>
        <v>12 Other managers and proprietors</v>
      </c>
      <c r="BP83" s="18">
        <f t="shared" si="240"/>
        <v>0.50110849875308894</v>
      </c>
      <c r="BQ83" s="18">
        <f t="shared" si="240"/>
        <v>1.4589381953310498</v>
      </c>
      <c r="BR83" s="18">
        <f t="shared" si="240"/>
        <v>1.1106977229028203</v>
      </c>
      <c r="BS83" s="18">
        <f t="shared" si="240"/>
        <v>-2.0217836102237041</v>
      </c>
      <c r="BT83" s="18">
        <f t="shared" si="241"/>
        <v>-0.83733353334884963</v>
      </c>
      <c r="BV83" s="18">
        <f t="shared" si="242"/>
        <v>-0.98855732273529506</v>
      </c>
      <c r="BW83" s="18">
        <f t="shared" si="243"/>
        <v>2.9375830053938401</v>
      </c>
      <c r="BX83" s="18">
        <f t="shared" si="244"/>
        <v>2.2948255498638659</v>
      </c>
      <c r="BZ83" t="str">
        <f t="shared" ref="BZ83:BZ106" si="261">BD83</f>
        <v>12 Other managers and proprietors</v>
      </c>
      <c r="CA83" s="18">
        <f t="shared" si="245"/>
        <v>7.2390694454634197</v>
      </c>
      <c r="CB83" s="18">
        <f t="shared" si="245"/>
        <v>-4.7843506347081455</v>
      </c>
      <c r="CC83" s="18">
        <f t="shared" si="245"/>
        <v>1.421930088228307</v>
      </c>
      <c r="CD83" s="18">
        <f t="shared" si="245"/>
        <v>-1.6826697403049651</v>
      </c>
      <c r="CE83" s="18">
        <f t="shared" si="246"/>
        <v>-0.92153290645800023</v>
      </c>
      <c r="CG83" s="18">
        <f t="shared" si="247"/>
        <v>-0.65850874947646076</v>
      </c>
      <c r="CH83" s="18">
        <f t="shared" si="248"/>
        <v>2.4606633051267091</v>
      </c>
      <c r="CI83" s="18">
        <f t="shared" si="249"/>
        <v>1.9988094143796209</v>
      </c>
      <c r="CK83" t="str">
        <f t="shared" ref="CK83:CK106" si="262">BO83</f>
        <v>12 Other managers and proprietors</v>
      </c>
      <c r="CL83" s="18">
        <f t="shared" si="250"/>
        <v>-0.48480251161836518</v>
      </c>
      <c r="CM83" s="18">
        <f t="shared" si="250"/>
        <v>30.940600100105065</v>
      </c>
      <c r="CN83" s="18">
        <f t="shared" si="250"/>
        <v>-0.15716677451266259</v>
      </c>
      <c r="CO83" s="18">
        <f t="shared" si="250"/>
        <v>0.274678194676925</v>
      </c>
      <c r="CP83" s="18">
        <f t="shared" si="251"/>
        <v>1.8235474963738119</v>
      </c>
      <c r="CR83" s="18">
        <f t="shared" si="252"/>
        <v>0.13052273218889798</v>
      </c>
      <c r="CS83" s="18">
        <f t="shared" si="253"/>
        <v>2.1596463221991602</v>
      </c>
      <c r="CT83" s="18">
        <f t="shared" si="254"/>
        <v>2.256665531656199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8.0946905718584752</v>
      </c>
      <c r="C84" s="18">
        <f t="shared" si="210"/>
        <v>-2.3652556704559791</v>
      </c>
      <c r="D84" s="18">
        <f t="shared" si="210"/>
        <v>5.1923393662409056</v>
      </c>
      <c r="E84" s="18">
        <f t="shared" si="210"/>
        <v>3.7467828204053255</v>
      </c>
      <c r="F84" s="18">
        <f t="shared" si="211"/>
        <v>3.8016982580801217</v>
      </c>
      <c r="H84" s="18">
        <f t="shared" si="212"/>
        <v>4.2264142031532836</v>
      </c>
      <c r="I84" s="18">
        <f t="shared" si="213"/>
        <v>2.8862306482501099</v>
      </c>
      <c r="J84" s="18">
        <f t="shared" si="214"/>
        <v>5.9895385237340726</v>
      </c>
      <c r="L84" t="str">
        <f t="shared" si="255"/>
        <v>21 Science, research, engineering and technology professionals</v>
      </c>
      <c r="M84" s="18">
        <f t="shared" si="215"/>
        <v>8.6378260695215694</v>
      </c>
      <c r="N84" s="18">
        <f t="shared" si="215"/>
        <v>0.9607168557092427</v>
      </c>
      <c r="O84" s="18">
        <f t="shared" si="215"/>
        <v>6.1167357834870817</v>
      </c>
      <c r="P84" s="18">
        <f t="shared" si="215"/>
        <v>3.9711219065205583</v>
      </c>
      <c r="Q84" s="18">
        <f t="shared" si="216"/>
        <v>4.4449499829086525</v>
      </c>
      <c r="S84" s="18">
        <f t="shared" si="217"/>
        <v>4.6814623671891376</v>
      </c>
      <c r="T84" s="18">
        <f t="shared" si="218"/>
        <v>3.1451073747849279</v>
      </c>
      <c r="U84" s="18">
        <f t="shared" si="219"/>
        <v>6.515677759265226</v>
      </c>
      <c r="W84" t="str">
        <f t="shared" si="256"/>
        <v>21 Science, research, engineering and technology professionals</v>
      </c>
      <c r="X84" s="18">
        <f t="shared" si="220"/>
        <v>1.9722052792254141</v>
      </c>
      <c r="Y84" s="18">
        <f t="shared" si="220"/>
        <v>2.1019455856465807</v>
      </c>
      <c r="Z84" s="18">
        <f t="shared" si="220"/>
        <v>1.1128821791718702</v>
      </c>
      <c r="AA84" s="18">
        <f t="shared" si="220"/>
        <v>0.24328019326327333</v>
      </c>
      <c r="AB84" s="18">
        <f t="shared" si="221"/>
        <v>0.62970454091881845</v>
      </c>
      <c r="AD84" s="18">
        <f t="shared" si="222"/>
        <v>0.53231334673511377</v>
      </c>
      <c r="AE84" s="18">
        <f t="shared" si="223"/>
        <v>2.4271595799349344</v>
      </c>
      <c r="AF84" s="18">
        <f t="shared" si="224"/>
        <v>2.8118887277249538</v>
      </c>
      <c r="AH84" t="str">
        <f t="shared" si="257"/>
        <v>21 Science, research, engineering and technology professionals</v>
      </c>
      <c r="AI84" s="18">
        <f t="shared" si="225"/>
        <v>0.12109680770953091</v>
      </c>
      <c r="AJ84" s="18">
        <f t="shared" si="225"/>
        <v>14.245730108947029</v>
      </c>
      <c r="AK84" s="18">
        <f t="shared" si="225"/>
        <v>1.0694270505859471</v>
      </c>
      <c r="AL84" s="18">
        <f t="shared" si="225"/>
        <v>0.73080120132056337</v>
      </c>
      <c r="AM84" s="18">
        <f t="shared" si="226"/>
        <v>1.6330870984269996</v>
      </c>
      <c r="AO84" s="18">
        <f t="shared" si="227"/>
        <v>0.84355023615401148</v>
      </c>
      <c r="AP84" s="18">
        <f t="shared" si="228"/>
        <v>2.425652812593726</v>
      </c>
      <c r="AQ84" s="18">
        <f t="shared" si="229"/>
        <v>3.0392850513498049</v>
      </c>
      <c r="AS84" t="str">
        <f t="shared" si="258"/>
        <v>21 Science, research, engineering and technology professionals</v>
      </c>
      <c r="AT84" s="18">
        <f t="shared" si="230"/>
        <v>0.90376892818149202</v>
      </c>
      <c r="AU84" s="18">
        <f t="shared" si="230"/>
        <v>-0.32635399917094743</v>
      </c>
      <c r="AV84" s="18">
        <f t="shared" si="230"/>
        <v>-1.0638412935718433</v>
      </c>
      <c r="AW84" s="18">
        <f t="shared" si="230"/>
        <v>-0.50546167502241168</v>
      </c>
      <c r="AX84" s="18">
        <f t="shared" si="231"/>
        <v>-0.66912786157791171</v>
      </c>
      <c r="AZ84" s="18">
        <f t="shared" si="232"/>
        <v>-0.6919374950892565</v>
      </c>
      <c r="BA84" s="18">
        <f t="shared" si="233"/>
        <v>2.0649084663574735</v>
      </c>
      <c r="BB84" s="18">
        <f t="shared" si="234"/>
        <v>1.5519307756460154</v>
      </c>
      <c r="BD84" t="str">
        <f t="shared" si="259"/>
        <v>21 Science, research, engineering and technology professionals</v>
      </c>
      <c r="BE84" s="18">
        <f t="shared" si="235"/>
        <v>3.4231374424056993</v>
      </c>
      <c r="BF84" s="18">
        <f t="shared" si="235"/>
        <v>4.3092500288914204</v>
      </c>
      <c r="BG84" s="18">
        <f t="shared" si="235"/>
        <v>-1.778780854854134</v>
      </c>
      <c r="BH84" s="18">
        <f t="shared" si="235"/>
        <v>-9.2482383876046903E-2</v>
      </c>
      <c r="BI84" s="18">
        <f t="shared" si="236"/>
        <v>-0.35438447064849443</v>
      </c>
      <c r="BK84" s="18">
        <f t="shared" si="237"/>
        <v>-0.65777434977689619</v>
      </c>
      <c r="BL84" s="18">
        <f t="shared" si="238"/>
        <v>1.5407788316975424</v>
      </c>
      <c r="BM84" s="18">
        <f t="shared" si="239"/>
        <v>1.0148821787655526</v>
      </c>
      <c r="BO84" t="str">
        <f t="shared" si="260"/>
        <v>21 Science, research, engineering and technology professionals</v>
      </c>
      <c r="BP84" s="18">
        <f t="shared" si="240"/>
        <v>1.4786791577224845</v>
      </c>
      <c r="BQ84" s="18">
        <f t="shared" si="240"/>
        <v>11.235489222461359</v>
      </c>
      <c r="BR84" s="18">
        <f t="shared" si="240"/>
        <v>-3.0746139619676649</v>
      </c>
      <c r="BS84" s="18">
        <f t="shared" si="240"/>
        <v>-2.062712392963828</v>
      </c>
      <c r="BT84" s="18">
        <f t="shared" si="241"/>
        <v>-1.600138619551239</v>
      </c>
      <c r="BV84" s="18">
        <f t="shared" si="242"/>
        <v>-2.4011813088851808</v>
      </c>
      <c r="BW84" s="18">
        <f t="shared" si="243"/>
        <v>1.6788687402339519</v>
      </c>
      <c r="BX84" s="18">
        <f t="shared" si="244"/>
        <v>-0.14693413932665988</v>
      </c>
      <c r="BZ84" t="str">
        <f t="shared" si="261"/>
        <v>21 Science, research, engineering and technology professionals</v>
      </c>
      <c r="CA84" s="18">
        <f t="shared" si="245"/>
        <v>8.6290841630348716</v>
      </c>
      <c r="CB84" s="18">
        <f t="shared" si="245"/>
        <v>0.3040094461275844</v>
      </c>
      <c r="CC84" s="18">
        <f t="shared" si="245"/>
        <v>-2.3347153606293802</v>
      </c>
      <c r="CD84" s="18">
        <f t="shared" si="245"/>
        <v>-2.9299503993238551</v>
      </c>
      <c r="CE84" s="18">
        <f t="shared" si="246"/>
        <v>-2.5449173050435481</v>
      </c>
      <c r="CG84" s="18">
        <f t="shared" si="247"/>
        <v>-2.7319428982805927</v>
      </c>
      <c r="CH84" s="18">
        <f t="shared" si="248"/>
        <v>1.3715823643618563</v>
      </c>
      <c r="CI84" s="18">
        <f t="shared" si="249"/>
        <v>-0.79823696746941231</v>
      </c>
      <c r="CK84" t="str">
        <f t="shared" si="262"/>
        <v>21 Science, research, engineering and technology professionals</v>
      </c>
      <c r="CL84" s="18">
        <f t="shared" si="250"/>
        <v>9.4745805692544103</v>
      </c>
      <c r="CM84" s="18">
        <f t="shared" si="250"/>
        <v>52.601026645858354</v>
      </c>
      <c r="CN84" s="18">
        <f t="shared" si="250"/>
        <v>-1.3633016372535223</v>
      </c>
      <c r="CO84" s="18">
        <f t="shared" si="250"/>
        <v>-0.89280442404868765</v>
      </c>
      <c r="CP84" s="18">
        <f t="shared" si="251"/>
        <v>1.6658562116171449</v>
      </c>
      <c r="CR84" s="18">
        <f t="shared" si="252"/>
        <v>-1.0498856648744392</v>
      </c>
      <c r="CS84" s="18">
        <f t="shared" si="253"/>
        <v>1.5981017962435784</v>
      </c>
      <c r="CT84" s="18">
        <f t="shared" si="254"/>
        <v>0.77073836840459986</v>
      </c>
    </row>
    <row r="85" spans="1:98" x14ac:dyDescent="0.2">
      <c r="A85" t="str">
        <f t="shared" si="209"/>
        <v>22 Health professionals</v>
      </c>
      <c r="B85" s="18">
        <f t="shared" si="210"/>
        <v>8.0433070795240766</v>
      </c>
      <c r="C85" s="18">
        <f t="shared" si="210"/>
        <v>-4.5877838866115184E-3</v>
      </c>
      <c r="D85" s="18">
        <f t="shared" si="210"/>
        <v>6.5825704768897486</v>
      </c>
      <c r="E85" s="18">
        <f t="shared" si="210"/>
        <v>4.3954324692175417</v>
      </c>
      <c r="F85" s="18">
        <f t="shared" si="211"/>
        <v>4.7916371027182603</v>
      </c>
      <c r="H85" s="18">
        <f t="shared" si="212"/>
        <v>5.1194456188595971</v>
      </c>
      <c r="I85" s="18">
        <f t="shared" si="213"/>
        <v>3.840579787505316</v>
      </c>
      <c r="J85" s="18">
        <f t="shared" si="214"/>
        <v>7.2932614554346964</v>
      </c>
      <c r="L85" t="str">
        <f t="shared" si="255"/>
        <v>22 Health professionals</v>
      </c>
      <c r="M85" s="18">
        <f t="shared" si="215"/>
        <v>8.6827056330476271</v>
      </c>
      <c r="N85" s="18">
        <f t="shared" si="215"/>
        <v>-1.8454319947661113</v>
      </c>
      <c r="O85" s="18">
        <f t="shared" si="215"/>
        <v>5.4917710622296667</v>
      </c>
      <c r="P85" s="18">
        <f t="shared" si="215"/>
        <v>4.0205442999663221</v>
      </c>
      <c r="Q85" s="18">
        <f t="shared" si="216"/>
        <v>4.0997450390528822</v>
      </c>
      <c r="S85" s="18">
        <f t="shared" si="217"/>
        <v>4.5086591662586217</v>
      </c>
      <c r="T85" s="18">
        <f t="shared" si="218"/>
        <v>3.8477569245691345</v>
      </c>
      <c r="U85" s="18">
        <f t="shared" si="219"/>
        <v>6.8444864294608943</v>
      </c>
      <c r="W85" t="str">
        <f t="shared" si="256"/>
        <v>22 Health professionals</v>
      </c>
      <c r="X85" s="18">
        <f t="shared" si="220"/>
        <v>3.1126361495338761</v>
      </c>
      <c r="Y85" s="18">
        <f t="shared" si="220"/>
        <v>1.3392493659682536</v>
      </c>
      <c r="Z85" s="18">
        <f t="shared" si="220"/>
        <v>2.831721173886903</v>
      </c>
      <c r="AA85" s="18">
        <f t="shared" si="220"/>
        <v>0.93621146633362518</v>
      </c>
      <c r="AB85" s="18">
        <f t="shared" si="221"/>
        <v>1.550063767368548</v>
      </c>
      <c r="AD85" s="18">
        <f t="shared" si="222"/>
        <v>1.5641336437371978</v>
      </c>
      <c r="AE85" s="18">
        <f t="shared" si="223"/>
        <v>3.5524585601968584</v>
      </c>
      <c r="AF85" s="18">
        <f t="shared" si="224"/>
        <v>4.5537422011961981</v>
      </c>
      <c r="AH85" t="str">
        <f t="shared" si="257"/>
        <v>22 Health professionals</v>
      </c>
      <c r="AI85" s="18">
        <f t="shared" si="225"/>
        <v>-6.5019463938274509</v>
      </c>
      <c r="AJ85" s="18">
        <f t="shared" si="225"/>
        <v>-8.9093545875235218</v>
      </c>
      <c r="AK85" s="18">
        <f t="shared" si="225"/>
        <v>-9.5248893675969111</v>
      </c>
      <c r="AL85" s="18">
        <f t="shared" si="225"/>
        <v>-9.2050697935562535</v>
      </c>
      <c r="AM85" s="18">
        <f t="shared" si="226"/>
        <v>-9.2867009616678704</v>
      </c>
      <c r="AO85" s="18">
        <f t="shared" si="227"/>
        <v>-9.3118017354115405</v>
      </c>
      <c r="AP85" s="18">
        <f t="shared" si="228"/>
        <v>1.2464877274449115</v>
      </c>
      <c r="AQ85" s="18">
        <f t="shared" si="229"/>
        <v>-5.3979914218717617</v>
      </c>
      <c r="AS85" t="str">
        <f t="shared" si="258"/>
        <v>22 Health professionals</v>
      </c>
      <c r="AT85" s="18">
        <f t="shared" si="230"/>
        <v>2.8247274448383264</v>
      </c>
      <c r="AU85" s="18">
        <f t="shared" si="230"/>
        <v>11.699992004203331</v>
      </c>
      <c r="AV85" s="18">
        <f t="shared" si="230"/>
        <v>2.1807132122490414</v>
      </c>
      <c r="AW85" s="18">
        <f t="shared" si="230"/>
        <v>1.0896307418951867</v>
      </c>
      <c r="AX85" s="18">
        <f t="shared" si="231"/>
        <v>2.0640372381915961</v>
      </c>
      <c r="AZ85" s="18">
        <f t="shared" si="232"/>
        <v>1.4520242117679993</v>
      </c>
      <c r="BA85" s="18">
        <f t="shared" si="233"/>
        <v>3.2288302945097769</v>
      </c>
      <c r="BB85" s="18">
        <f t="shared" si="234"/>
        <v>4.1943756004537702</v>
      </c>
      <c r="BD85" t="str">
        <f t="shared" si="259"/>
        <v>22 Health professionals</v>
      </c>
      <c r="BE85" s="18">
        <f t="shared" si="235"/>
        <v>9.1043263642313086</v>
      </c>
      <c r="BF85" s="18">
        <f t="shared" si="235"/>
        <v>-1.220622444983066</v>
      </c>
      <c r="BG85" s="18">
        <f t="shared" si="235"/>
        <v>2.5440143318400832</v>
      </c>
      <c r="BH85" s="18">
        <f t="shared" si="235"/>
        <v>1.1024557737840501</v>
      </c>
      <c r="BI85" s="18">
        <f t="shared" si="236"/>
        <v>1.4033217321457458</v>
      </c>
      <c r="BK85" s="18">
        <f t="shared" si="237"/>
        <v>1.5807094017114443</v>
      </c>
      <c r="BL85" s="18">
        <f t="shared" si="238"/>
        <v>3.2650040297822702</v>
      </c>
      <c r="BM85" s="18">
        <f t="shared" si="239"/>
        <v>4.3146063827731007</v>
      </c>
      <c r="BO85" t="str">
        <f t="shared" si="260"/>
        <v>22 Health professionals</v>
      </c>
      <c r="BP85" s="18">
        <f t="shared" si="240"/>
        <v>5.0375879543427482</v>
      </c>
      <c r="BQ85" s="18">
        <f t="shared" si="240"/>
        <v>-4.8909360029589122</v>
      </c>
      <c r="BR85" s="18">
        <f t="shared" si="240"/>
        <v>-1.0220514872106845</v>
      </c>
      <c r="BS85" s="18">
        <f t="shared" si="240"/>
        <v>-2.8352869221876631</v>
      </c>
      <c r="BT85" s="18">
        <f t="shared" si="241"/>
        <v>-2.402769913573799</v>
      </c>
      <c r="BV85" s="18">
        <f t="shared" si="242"/>
        <v>-2.2345963456215423</v>
      </c>
      <c r="BW85" s="18">
        <f t="shared" si="243"/>
        <v>2.4840914094579336</v>
      </c>
      <c r="BX85" s="18">
        <f t="shared" si="244"/>
        <v>0.97938018280321337</v>
      </c>
      <c r="BZ85" t="str">
        <f t="shared" si="261"/>
        <v>22 Health professionals</v>
      </c>
      <c r="CA85" s="18">
        <f t="shared" si="245"/>
        <v>10.657399113956734</v>
      </c>
      <c r="CB85" s="18">
        <f t="shared" si="245"/>
        <v>-8.4430073910423111</v>
      </c>
      <c r="CC85" s="18">
        <f t="shared" si="245"/>
        <v>-0.88810547163399312</v>
      </c>
      <c r="CD85" s="18">
        <f t="shared" si="245"/>
        <v>-3.2179407159694362</v>
      </c>
      <c r="CE85" s="18">
        <f t="shared" si="246"/>
        <v>-2.8334434716831058</v>
      </c>
      <c r="CG85" s="18">
        <f t="shared" si="247"/>
        <v>-2.4474787323819802</v>
      </c>
      <c r="CH85" s="18">
        <f t="shared" si="248"/>
        <v>1.918478761620368</v>
      </c>
      <c r="CI85" s="18">
        <f t="shared" si="249"/>
        <v>0.12812486837849857</v>
      </c>
      <c r="CK85" t="str">
        <f t="shared" si="262"/>
        <v>22 Health professionals</v>
      </c>
      <c r="CL85" s="18">
        <f t="shared" si="250"/>
        <v>4.3083480039709965</v>
      </c>
      <c r="CM85" s="18">
        <f t="shared" si="250"/>
        <v>32.5646512500265</v>
      </c>
      <c r="CN85" s="18">
        <f t="shared" si="250"/>
        <v>7.8234222053242819</v>
      </c>
      <c r="CO85" s="18">
        <f t="shared" si="250"/>
        <v>2.7797598607300467</v>
      </c>
      <c r="CP85" s="18">
        <f t="shared" si="251"/>
        <v>6.0026762246743193</v>
      </c>
      <c r="CR85" s="18">
        <f t="shared" si="252"/>
        <v>4.4342061169592162</v>
      </c>
      <c r="CS85" s="18">
        <f t="shared" si="253"/>
        <v>3.795968611121836</v>
      </c>
      <c r="CT85" s="18">
        <f t="shared" si="254"/>
        <v>6.7549444922573754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6.1501157053716948</v>
      </c>
      <c r="C86" s="18">
        <f t="shared" si="210"/>
        <v>-2.6685896216010918</v>
      </c>
      <c r="D86" s="18">
        <f t="shared" si="210"/>
        <v>3.4903738816312924</v>
      </c>
      <c r="E86" s="18">
        <f t="shared" si="210"/>
        <v>2.3577726442365554</v>
      </c>
      <c r="F86" s="18">
        <f t="shared" si="211"/>
        <v>2.3876479623039293</v>
      </c>
      <c r="H86" s="18">
        <f t="shared" si="212"/>
        <v>2.7339224017642882</v>
      </c>
      <c r="I86" s="18">
        <f t="shared" si="213"/>
        <v>3.3286470223228726</v>
      </c>
      <c r="J86" s="18">
        <f t="shared" si="214"/>
        <v>5.1795619045715391</v>
      </c>
      <c r="L86" t="str">
        <f t="shared" si="255"/>
        <v>23 Teaching and other educational professionals</v>
      </c>
      <c r="M86" s="18">
        <f t="shared" si="215"/>
        <v>6.9891525664278698</v>
      </c>
      <c r="N86" s="18">
        <f t="shared" si="215"/>
        <v>1.0743562866455836</v>
      </c>
      <c r="O86" s="18">
        <f t="shared" si="215"/>
        <v>3.0688139113263402</v>
      </c>
      <c r="P86" s="18">
        <f t="shared" si="215"/>
        <v>2.2741569272211715</v>
      </c>
      <c r="Q86" s="18">
        <f t="shared" si="216"/>
        <v>2.4462412081488694</v>
      </c>
      <c r="S86" s="18">
        <f t="shared" si="217"/>
        <v>2.538359492250164</v>
      </c>
      <c r="T86" s="18">
        <f t="shared" si="218"/>
        <v>3.378064717440199</v>
      </c>
      <c r="U86" s="18">
        <f t="shared" si="219"/>
        <v>5.0787356278013451</v>
      </c>
      <c r="W86" t="str">
        <f t="shared" si="256"/>
        <v>23 Teaching and other educational professionals</v>
      </c>
      <c r="X86" s="18">
        <f t="shared" si="220"/>
        <v>-1.5257317159354855</v>
      </c>
      <c r="Y86" s="18">
        <f t="shared" si="220"/>
        <v>4.849107516390383</v>
      </c>
      <c r="Z86" s="18">
        <f t="shared" si="220"/>
        <v>-2.3852194458280906</v>
      </c>
      <c r="AA86" s="18">
        <f t="shared" si="220"/>
        <v>-2.5574936665063053</v>
      </c>
      <c r="AB86" s="18">
        <f t="shared" si="221"/>
        <v>-2.0562575820342155</v>
      </c>
      <c r="AD86" s="18">
        <f t="shared" si="222"/>
        <v>-2.5001027345824545</v>
      </c>
      <c r="AE86" s="18">
        <f t="shared" si="223"/>
        <v>2.4947096436088945</v>
      </c>
      <c r="AF86" s="18">
        <f t="shared" si="224"/>
        <v>0.82517044583299004</v>
      </c>
      <c r="AH86" t="str">
        <f t="shared" si="257"/>
        <v>23 Teaching and other educational professionals</v>
      </c>
      <c r="AI86" s="18">
        <f t="shared" si="225"/>
        <v>-10.613884758541015</v>
      </c>
      <c r="AJ86" s="18">
        <f t="shared" si="225"/>
        <v>-12.410152355008098</v>
      </c>
      <c r="AK86" s="18">
        <f t="shared" si="225"/>
        <v>-5.5309903131828371</v>
      </c>
      <c r="AL86" s="18">
        <f t="shared" si="225"/>
        <v>0.50942208697339897</v>
      </c>
      <c r="AM86" s="18">
        <f t="shared" si="226"/>
        <v>-2.2626585902098206</v>
      </c>
      <c r="AO86" s="18">
        <f t="shared" si="227"/>
        <v>-1.545787035295465</v>
      </c>
      <c r="AP86" s="18">
        <f t="shared" si="228"/>
        <v>1.6256203788030721</v>
      </c>
      <c r="AQ86" s="18">
        <f t="shared" si="229"/>
        <v>0.42235053620665042</v>
      </c>
      <c r="AS86" t="str">
        <f t="shared" si="258"/>
        <v>23 Teaching and other educational professionals</v>
      </c>
      <c r="AT86" s="18">
        <f t="shared" si="230"/>
        <v>2.1926535584203988</v>
      </c>
      <c r="AU86" s="18">
        <f t="shared" si="230"/>
        <v>-9.2201407456260043</v>
      </c>
      <c r="AV86" s="18">
        <f t="shared" si="230"/>
        <v>-3.0402622657561995</v>
      </c>
      <c r="AW86" s="18">
        <f t="shared" si="230"/>
        <v>-2.3795994123249509</v>
      </c>
      <c r="AX86" s="18">
        <f t="shared" si="231"/>
        <v>-3.0278482322343758</v>
      </c>
      <c r="AZ86" s="18">
        <f t="shared" si="232"/>
        <v>-2.6003190341840954</v>
      </c>
      <c r="BA86" s="18">
        <f t="shared" si="233"/>
        <v>2.3943963437078386</v>
      </c>
      <c r="BB86" s="18">
        <f t="shared" si="234"/>
        <v>0.63508168055823599</v>
      </c>
      <c r="BD86" t="str">
        <f t="shared" si="259"/>
        <v>23 Teaching and other educational professionals</v>
      </c>
      <c r="BE86" s="18">
        <f t="shared" si="235"/>
        <v>4.6518079655762046</v>
      </c>
      <c r="BF86" s="18">
        <f t="shared" si="235"/>
        <v>-5.1353911355937036</v>
      </c>
      <c r="BG86" s="18">
        <f t="shared" si="235"/>
        <v>-0.183355964731724</v>
      </c>
      <c r="BH86" s="18">
        <f t="shared" si="235"/>
        <v>0.91115780017561043</v>
      </c>
      <c r="BI86" s="18">
        <f t="shared" si="236"/>
        <v>0.18020896912633866</v>
      </c>
      <c r="BK86" s="18">
        <f t="shared" si="237"/>
        <v>0.5449928239011026</v>
      </c>
      <c r="BL86" s="18">
        <f t="shared" si="238"/>
        <v>2.393699403912608</v>
      </c>
      <c r="BM86" s="18">
        <f t="shared" si="239"/>
        <v>2.7894493991547309</v>
      </c>
      <c r="BO86" t="str">
        <f t="shared" si="260"/>
        <v>23 Teaching and other educational professionals</v>
      </c>
      <c r="BP86" s="18">
        <f t="shared" si="240"/>
        <v>2.7692064839255126</v>
      </c>
      <c r="BQ86" s="18">
        <f t="shared" si="240"/>
        <v>-9.1203406067114852</v>
      </c>
      <c r="BR86" s="18">
        <f t="shared" si="240"/>
        <v>-2.8078655383762641</v>
      </c>
      <c r="BS86" s="18">
        <f t="shared" si="240"/>
        <v>-2.8068949224104189</v>
      </c>
      <c r="BT86" s="18">
        <f t="shared" si="241"/>
        <v>-3.2143315765542191</v>
      </c>
      <c r="BV86" s="18">
        <f t="shared" si="242"/>
        <v>-2.8072184621427021</v>
      </c>
      <c r="BW86" s="18">
        <f t="shared" si="243"/>
        <v>2.2207825672035941</v>
      </c>
      <c r="BX86" s="18">
        <f t="shared" si="244"/>
        <v>0.27868834405377907</v>
      </c>
      <c r="BZ86" t="str">
        <f t="shared" si="261"/>
        <v>23 Teaching and other educational professionals</v>
      </c>
      <c r="CA86" s="18">
        <f t="shared" si="245"/>
        <v>8.1095512947251258</v>
      </c>
      <c r="CB86" s="18">
        <f t="shared" si="245"/>
        <v>7.3246630368412058</v>
      </c>
      <c r="CC86" s="18">
        <f t="shared" si="245"/>
        <v>-1.7831020695530664</v>
      </c>
      <c r="CD86" s="18">
        <f t="shared" si="245"/>
        <v>-1.704184843647949</v>
      </c>
      <c r="CE86" s="18">
        <f t="shared" si="246"/>
        <v>-1.1876323964108093</v>
      </c>
      <c r="CG86" s="18">
        <f t="shared" si="247"/>
        <v>-1.7304976286514062</v>
      </c>
      <c r="CH86" s="18">
        <f t="shared" si="248"/>
        <v>2.0124928388051577</v>
      </c>
      <c r="CI86" s="18">
        <f t="shared" si="249"/>
        <v>0.74621221925108561</v>
      </c>
      <c r="CK86" t="str">
        <f t="shared" si="262"/>
        <v>23 Teaching and other educational professionals</v>
      </c>
      <c r="CL86" s="18">
        <f t="shared" si="250"/>
        <v>6.2287676409404025</v>
      </c>
      <c r="CM86" s="18">
        <f t="shared" si="250"/>
        <v>42.348232464862633</v>
      </c>
      <c r="CN86" s="18">
        <f t="shared" si="250"/>
        <v>0.84314857437248758</v>
      </c>
      <c r="CO86" s="18">
        <f t="shared" si="250"/>
        <v>-2.5524203790147748</v>
      </c>
      <c r="CP86" s="18">
        <f t="shared" si="251"/>
        <v>0.85696946740214663</v>
      </c>
      <c r="CR86" s="18">
        <f t="shared" si="252"/>
        <v>-1.433461872598063</v>
      </c>
      <c r="CS86" s="18">
        <f t="shared" si="253"/>
        <v>2.2690095315077929</v>
      </c>
      <c r="CT86" s="18">
        <f t="shared" si="254"/>
        <v>1.253070533722922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8.7727432994057608</v>
      </c>
      <c r="C87" s="18">
        <f t="shared" si="210"/>
        <v>0.74828246924201203</v>
      </c>
      <c r="D87" s="18">
        <f t="shared" si="210"/>
        <v>7.4257568408248487</v>
      </c>
      <c r="E87" s="18">
        <f t="shared" si="210"/>
        <v>4.3755866283177403</v>
      </c>
      <c r="F87" s="18">
        <f t="shared" si="211"/>
        <v>5.0867754239669383</v>
      </c>
      <c r="H87" s="18">
        <f t="shared" si="212"/>
        <v>5.3825638451116431</v>
      </c>
      <c r="I87" s="18">
        <f t="shared" si="213"/>
        <v>3.855714247577291</v>
      </c>
      <c r="J87" s="18">
        <f t="shared" si="214"/>
        <v>7.5010637387648682</v>
      </c>
      <c r="L87" t="str">
        <f t="shared" si="255"/>
        <v>24 Business, media and public service professionals</v>
      </c>
      <c r="M87" s="18">
        <f t="shared" si="215"/>
        <v>8.9123383219932748</v>
      </c>
      <c r="N87" s="18">
        <f t="shared" si="215"/>
        <v>7.0445715501638029</v>
      </c>
      <c r="O87" s="18">
        <f t="shared" si="215"/>
        <v>5.8416043916425853</v>
      </c>
      <c r="P87" s="18">
        <f t="shared" si="215"/>
        <v>3.7736949963868227</v>
      </c>
      <c r="Q87" s="18">
        <f t="shared" si="216"/>
        <v>4.6182546543143355</v>
      </c>
      <c r="S87" s="18">
        <f t="shared" si="217"/>
        <v>4.4584695469586988</v>
      </c>
      <c r="T87" s="18">
        <f t="shared" si="218"/>
        <v>3.7006233912684872</v>
      </c>
      <c r="U87" s="18">
        <f t="shared" si="219"/>
        <v>6.7087557075045545</v>
      </c>
      <c r="W87" t="str">
        <f t="shared" si="256"/>
        <v>24 Business, media and public service professionals</v>
      </c>
      <c r="X87" s="18">
        <f t="shared" si="220"/>
        <v>2.4595145707551946</v>
      </c>
      <c r="Y87" s="18">
        <f t="shared" si="220"/>
        <v>9.6500903488894618</v>
      </c>
      <c r="Z87" s="18">
        <f t="shared" si="220"/>
        <v>2.0929614024403742</v>
      </c>
      <c r="AA87" s="18">
        <f t="shared" si="220"/>
        <v>0.27706134239553482</v>
      </c>
      <c r="AB87" s="18">
        <f t="shared" si="221"/>
        <v>1.4057891312443616</v>
      </c>
      <c r="AD87" s="18">
        <f t="shared" si="222"/>
        <v>0.87874392494793341</v>
      </c>
      <c r="AE87" s="18">
        <f t="shared" si="223"/>
        <v>3.1126304330852061</v>
      </c>
      <c r="AF87" s="18">
        <f t="shared" si="224"/>
        <v>3.6975265034574711</v>
      </c>
      <c r="AH87" t="str">
        <f t="shared" si="257"/>
        <v>24 Business, media and public service professionals</v>
      </c>
      <c r="AI87" s="18">
        <f t="shared" si="225"/>
        <v>-2.0093219399485829</v>
      </c>
      <c r="AJ87" s="18">
        <f t="shared" si="225"/>
        <v>11.877045115392137</v>
      </c>
      <c r="AK87" s="18">
        <f t="shared" si="225"/>
        <v>-0.24486672067789428</v>
      </c>
      <c r="AL87" s="18">
        <f t="shared" si="225"/>
        <v>6.0407299895270938E-2</v>
      </c>
      <c r="AM87" s="18">
        <f t="shared" si="226"/>
        <v>0.66476750113488858</v>
      </c>
      <c r="AO87" s="18">
        <f t="shared" si="227"/>
        <v>-4.1454367127624625E-2</v>
      </c>
      <c r="AP87" s="18">
        <f t="shared" si="228"/>
        <v>2.1931436421797956</v>
      </c>
      <c r="AQ87" s="18">
        <f t="shared" si="229"/>
        <v>2.1625722598184627</v>
      </c>
      <c r="AS87" t="str">
        <f t="shared" si="258"/>
        <v>24 Business, media and public service professionals</v>
      </c>
      <c r="AT87" s="18">
        <f t="shared" si="230"/>
        <v>1.8705866304723262</v>
      </c>
      <c r="AU87" s="18">
        <f t="shared" si="230"/>
        <v>11.222407059619899</v>
      </c>
      <c r="AV87" s="18">
        <f t="shared" si="230"/>
        <v>1.8810033105488344</v>
      </c>
      <c r="AW87" s="18">
        <f t="shared" si="230"/>
        <v>0.49621478700763166</v>
      </c>
      <c r="AX87" s="18">
        <f t="shared" si="231"/>
        <v>1.568657561686071</v>
      </c>
      <c r="AZ87" s="18">
        <f t="shared" si="232"/>
        <v>0.95570685497394781</v>
      </c>
      <c r="BA87" s="18">
        <f t="shared" si="233"/>
        <v>2.9863989642262556</v>
      </c>
      <c r="BB87" s="18">
        <f t="shared" si="234"/>
        <v>3.6342366626407552</v>
      </c>
      <c r="BD87" t="str">
        <f t="shared" si="259"/>
        <v>24 Business, media and public service professionals</v>
      </c>
      <c r="BE87" s="18">
        <f t="shared" si="235"/>
        <v>5.2131146786830618</v>
      </c>
      <c r="BF87" s="18">
        <f t="shared" si="235"/>
        <v>6.6218152747763659</v>
      </c>
      <c r="BG87" s="18">
        <f t="shared" si="235"/>
        <v>1.2212200637436776</v>
      </c>
      <c r="BH87" s="18">
        <f t="shared" si="235"/>
        <v>0.69321158774156011</v>
      </c>
      <c r="BI87" s="18">
        <f t="shared" si="236"/>
        <v>1.2191917170054856</v>
      </c>
      <c r="BK87" s="18">
        <f t="shared" si="237"/>
        <v>0.86890766879208492</v>
      </c>
      <c r="BL87" s="18">
        <f t="shared" si="238"/>
        <v>2.4172260069364571</v>
      </c>
      <c r="BM87" s="18">
        <f t="shared" si="239"/>
        <v>3.050319465623863</v>
      </c>
      <c r="BO87" t="str">
        <f t="shared" si="260"/>
        <v>24 Business, media and public service professionals</v>
      </c>
      <c r="BP87" s="18">
        <f t="shared" si="240"/>
        <v>1.3090476913225846</v>
      </c>
      <c r="BQ87" s="18">
        <f t="shared" si="240"/>
        <v>14.579209378343471</v>
      </c>
      <c r="BR87" s="18">
        <f t="shared" si="240"/>
        <v>-2.2917098145301962</v>
      </c>
      <c r="BS87" s="18">
        <f t="shared" si="240"/>
        <v>-2.639263943537129</v>
      </c>
      <c r="BT87" s="18">
        <f t="shared" si="241"/>
        <v>-1.5337075144450596</v>
      </c>
      <c r="BV87" s="18">
        <f t="shared" si="242"/>
        <v>-2.523550148197129</v>
      </c>
      <c r="BW87" s="18">
        <f t="shared" si="243"/>
        <v>2.0229820114400443</v>
      </c>
      <c r="BX87" s="18">
        <f t="shared" si="244"/>
        <v>0.21002244214018972</v>
      </c>
      <c r="BZ87" t="str">
        <f t="shared" si="261"/>
        <v>24 Business, media and public service professionals</v>
      </c>
      <c r="CA87" s="18">
        <f t="shared" si="245"/>
        <v>9.4968364431273109</v>
      </c>
      <c r="CB87" s="18">
        <f t="shared" si="245"/>
        <v>3.7021574416093772</v>
      </c>
      <c r="CC87" s="18">
        <f t="shared" si="245"/>
        <v>-1.3653216602579787</v>
      </c>
      <c r="CD87" s="18">
        <f t="shared" si="245"/>
        <v>-2.1495938820749627</v>
      </c>
      <c r="CE87" s="18">
        <f t="shared" si="246"/>
        <v>-1.5484308413352021</v>
      </c>
      <c r="CG87" s="18">
        <f t="shared" si="247"/>
        <v>-1.8888651537257162</v>
      </c>
      <c r="CH87" s="18">
        <f t="shared" si="248"/>
        <v>1.7866499974053651</v>
      </c>
      <c r="CI87" s="18">
        <f t="shared" si="249"/>
        <v>0.36066477163845256</v>
      </c>
      <c r="CK87" t="str">
        <f t="shared" si="262"/>
        <v>24 Business, media and public service professionals</v>
      </c>
      <c r="CL87" s="18">
        <f t="shared" si="250"/>
        <v>7.9092446752051293</v>
      </c>
      <c r="CM87" s="18">
        <f t="shared" si="250"/>
        <v>39.937346725439603</v>
      </c>
      <c r="CN87" s="18">
        <f t="shared" si="250"/>
        <v>-1.0805085392809333</v>
      </c>
      <c r="CO87" s="18">
        <f t="shared" si="250"/>
        <v>-1.5701360199519176</v>
      </c>
      <c r="CP87" s="18">
        <f t="shared" si="251"/>
        <v>0.77452069681629432</v>
      </c>
      <c r="CR87" s="18">
        <f t="shared" si="252"/>
        <v>-1.4071967357494275</v>
      </c>
      <c r="CS87" s="18">
        <f t="shared" si="253"/>
        <v>1.908328173490581</v>
      </c>
      <c r="CT87" s="18">
        <f t="shared" si="254"/>
        <v>0.85569382713917008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10.8385363677314</v>
      </c>
      <c r="C88" s="18">
        <f t="shared" si="210"/>
        <v>14.725682057060752</v>
      </c>
      <c r="D88" s="18">
        <f t="shared" si="210"/>
        <v>3.3572936724058255</v>
      </c>
      <c r="E88" s="18">
        <f t="shared" si="210"/>
        <v>4.7958264878049661</v>
      </c>
      <c r="F88" s="18">
        <f t="shared" si="211"/>
        <v>4.9362125818985358</v>
      </c>
      <c r="H88" s="18">
        <f t="shared" si="212"/>
        <v>4.3141045793428701</v>
      </c>
      <c r="I88" s="18">
        <f t="shared" si="213"/>
        <v>3.3195805134260459</v>
      </c>
      <c r="J88" s="18">
        <f t="shared" si="214"/>
        <v>6.3452521612191726</v>
      </c>
      <c r="L88" t="str">
        <f t="shared" si="255"/>
        <v>31 Science, engineering and technology associate professionals</v>
      </c>
      <c r="M88" s="18">
        <f t="shared" si="215"/>
        <v>9.0641036489971682</v>
      </c>
      <c r="N88" s="18">
        <f t="shared" si="215"/>
        <v>7.5189021232522135</v>
      </c>
      <c r="O88" s="18">
        <f t="shared" si="215"/>
        <v>2.7105664633543469</v>
      </c>
      <c r="P88" s="18">
        <f t="shared" si="215"/>
        <v>4.1011237487553753</v>
      </c>
      <c r="Q88" s="18">
        <f t="shared" si="216"/>
        <v>3.8740736421704725</v>
      </c>
      <c r="S88" s="18">
        <f t="shared" si="217"/>
        <v>3.6355253419028122</v>
      </c>
      <c r="T88" s="18">
        <f t="shared" si="218"/>
        <v>3.0508932587136606</v>
      </c>
      <c r="U88" s="18">
        <f t="shared" si="219"/>
        <v>5.6424217714359459</v>
      </c>
      <c r="W88" t="str">
        <f t="shared" si="256"/>
        <v>31 Science, engineering and technology associate professionals</v>
      </c>
      <c r="X88" s="18">
        <f t="shared" si="220"/>
        <v>3.7140180632145414</v>
      </c>
      <c r="Y88" s="18">
        <f t="shared" si="220"/>
        <v>8.8870081200691295</v>
      </c>
      <c r="Z88" s="18">
        <f t="shared" si="220"/>
        <v>-1.3055273066406969</v>
      </c>
      <c r="AA88" s="18">
        <f t="shared" si="220"/>
        <v>0.71541184837560223</v>
      </c>
      <c r="AB88" s="18">
        <f t="shared" si="221"/>
        <v>0.56861562036756297</v>
      </c>
      <c r="AD88" s="18">
        <f t="shared" si="222"/>
        <v>3.7208792819365399E-2</v>
      </c>
      <c r="AE88" s="18">
        <f t="shared" si="223"/>
        <v>2.4904447937948326</v>
      </c>
      <c r="AF88" s="18">
        <f t="shared" si="224"/>
        <v>2.5168340340631534</v>
      </c>
      <c r="AH88" t="str">
        <f t="shared" si="257"/>
        <v>31 Science, engineering and technology associate professionals</v>
      </c>
      <c r="AI88" s="18">
        <f t="shared" si="225"/>
        <v>5.3386382612735206</v>
      </c>
      <c r="AJ88" s="18">
        <f t="shared" si="225"/>
        <v>3.2667214778943965</v>
      </c>
      <c r="AK88" s="18">
        <f t="shared" si="225"/>
        <v>0.62980065171462929</v>
      </c>
      <c r="AL88" s="18">
        <f t="shared" si="225"/>
        <v>2.3360999561361728</v>
      </c>
      <c r="AM88" s="18">
        <f t="shared" si="226"/>
        <v>1.8574101217516903</v>
      </c>
      <c r="AO88" s="18">
        <f t="shared" si="227"/>
        <v>1.764142804364055</v>
      </c>
      <c r="AP88" s="18">
        <f t="shared" si="228"/>
        <v>2.9066791397888148</v>
      </c>
      <c r="AQ88" s="18">
        <f t="shared" si="229"/>
        <v>4.1370128565231035</v>
      </c>
      <c r="AS88" t="str">
        <f t="shared" si="258"/>
        <v>31 Science, engineering and technology associate professionals</v>
      </c>
      <c r="AT88" s="18">
        <f t="shared" si="230"/>
        <v>2.1790007509938203</v>
      </c>
      <c r="AU88" s="18">
        <f t="shared" si="230"/>
        <v>2.4816485278088773</v>
      </c>
      <c r="AV88" s="18">
        <f t="shared" si="230"/>
        <v>-3.1789490205288096</v>
      </c>
      <c r="AW88" s="18">
        <f t="shared" si="230"/>
        <v>-0.33325760003249938</v>
      </c>
      <c r="AX88" s="18">
        <f t="shared" si="231"/>
        <v>-1.0593278607992751</v>
      </c>
      <c r="AZ88" s="18">
        <f t="shared" si="232"/>
        <v>-1.2909952114856238</v>
      </c>
      <c r="BA88" s="18">
        <f t="shared" si="233"/>
        <v>1.991618119641636</v>
      </c>
      <c r="BB88" s="18">
        <f t="shared" si="234"/>
        <v>1.0355804660373558</v>
      </c>
      <c r="BD88" t="str">
        <f t="shared" si="259"/>
        <v>31 Science, engineering and technology associate professionals</v>
      </c>
      <c r="BE88" s="18">
        <f t="shared" si="235"/>
        <v>2.4120523064244281</v>
      </c>
      <c r="BF88" s="18">
        <f t="shared" si="235"/>
        <v>9.1883768036148172</v>
      </c>
      <c r="BG88" s="18">
        <f t="shared" si="235"/>
        <v>-5.9375202966688185</v>
      </c>
      <c r="BH88" s="18">
        <f t="shared" si="235"/>
        <v>-2.3795695235326653</v>
      </c>
      <c r="BI88" s="18">
        <f t="shared" si="236"/>
        <v>-2.8278958460627557</v>
      </c>
      <c r="BK88" s="18">
        <f t="shared" si="237"/>
        <v>-3.5802605726864112</v>
      </c>
      <c r="BL88" s="18">
        <f t="shared" si="238"/>
        <v>1.4384130506005288</v>
      </c>
      <c r="BM88" s="18">
        <f t="shared" si="239"/>
        <v>-1.3331809638617242</v>
      </c>
      <c r="BO88" t="str">
        <f t="shared" si="260"/>
        <v>31 Science, engineering and technology associate professionals</v>
      </c>
      <c r="BP88" s="18">
        <f t="shared" si="240"/>
        <v>2.8068261811011741</v>
      </c>
      <c r="BQ88" s="18">
        <f t="shared" si="240"/>
        <v>14.602853539713134</v>
      </c>
      <c r="BR88" s="18">
        <f t="shared" si="240"/>
        <v>-5.436183896483926</v>
      </c>
      <c r="BS88" s="18">
        <f t="shared" si="240"/>
        <v>-1.2360381657588015</v>
      </c>
      <c r="BT88" s="18">
        <f t="shared" si="241"/>
        <v>-1.6582713331101173</v>
      </c>
      <c r="BV88" s="18">
        <f t="shared" si="242"/>
        <v>-2.6564160389786928</v>
      </c>
      <c r="BW88" s="18">
        <f t="shared" si="243"/>
        <v>1.7387755909917813</v>
      </c>
      <c r="BX88" s="18">
        <f t="shared" si="244"/>
        <v>-0.25222513479095099</v>
      </c>
      <c r="BZ88" t="str">
        <f t="shared" si="261"/>
        <v>31 Science, engineering and technology associate professionals</v>
      </c>
      <c r="CA88" s="18">
        <f t="shared" si="245"/>
        <v>10.301669579735595</v>
      </c>
      <c r="CB88" s="18">
        <f t="shared" si="245"/>
        <v>8.282540003205451</v>
      </c>
      <c r="CC88" s="18">
        <f t="shared" si="245"/>
        <v>-4.0272198110058888</v>
      </c>
      <c r="CD88" s="18">
        <f t="shared" si="245"/>
        <v>-0.80740416662840042</v>
      </c>
      <c r="CE88" s="18">
        <f t="shared" si="246"/>
        <v>-1.2855544183130285</v>
      </c>
      <c r="CG88" s="18">
        <f t="shared" si="247"/>
        <v>-1.8925029995631282</v>
      </c>
      <c r="CH88" s="18">
        <f t="shared" si="248"/>
        <v>1.5748447018264056</v>
      </c>
      <c r="CI88" s="18">
        <f t="shared" si="249"/>
        <v>9.895971328655051E-2</v>
      </c>
      <c r="CK88" t="str">
        <f t="shared" si="262"/>
        <v>31 Science, engineering and technology associate professionals</v>
      </c>
      <c r="CL88" s="18">
        <f t="shared" si="250"/>
        <v>8.5499726820453361</v>
      </c>
      <c r="CM88" s="18">
        <f t="shared" si="250"/>
        <v>40.0214438057465</v>
      </c>
      <c r="CN88" s="18">
        <f t="shared" si="250"/>
        <v>-0.36909782314904493</v>
      </c>
      <c r="CO88" s="18">
        <f t="shared" si="250"/>
        <v>1.6638727218822646</v>
      </c>
      <c r="CP88" s="18">
        <f t="shared" si="251"/>
        <v>3.0657718587512317</v>
      </c>
      <c r="CR88" s="18">
        <f t="shared" si="252"/>
        <v>0.98164798253004282</v>
      </c>
      <c r="CS88" s="18">
        <f t="shared" si="253"/>
        <v>2.2932572720113731</v>
      </c>
      <c r="CT88" s="18">
        <f t="shared" si="254"/>
        <v>3.0217162212084814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7.8440362306611666</v>
      </c>
      <c r="C89" s="18">
        <f t="shared" si="210"/>
        <v>-15.413865645730674</v>
      </c>
      <c r="D89" s="18">
        <f t="shared" si="210"/>
        <v>7.1586446234646495</v>
      </c>
      <c r="E89" s="18">
        <f t="shared" si="210"/>
        <v>5.7577899195511373</v>
      </c>
      <c r="F89" s="18">
        <f t="shared" si="211"/>
        <v>4.7212774659937784</v>
      </c>
      <c r="H89" s="18">
        <f t="shared" si="212"/>
        <v>6.2226947990008163</v>
      </c>
      <c r="I89" s="18">
        <f t="shared" si="213"/>
        <v>4.7543693454471958</v>
      </c>
      <c r="J89" s="18">
        <f t="shared" si="214"/>
        <v>8.6696601548857046</v>
      </c>
      <c r="L89" t="str">
        <f t="shared" si="255"/>
        <v>32 Health and social care associate professionals</v>
      </c>
      <c r="M89" s="18">
        <f t="shared" si="215"/>
        <v>7.8673092470430861</v>
      </c>
      <c r="N89" s="18">
        <f t="shared" si="215"/>
        <v>0.29801349299551916</v>
      </c>
      <c r="O89" s="18">
        <f t="shared" si="215"/>
        <v>5.361557496447289</v>
      </c>
      <c r="P89" s="18">
        <f t="shared" si="215"/>
        <v>5.2871192338016515</v>
      </c>
      <c r="Q89" s="18">
        <f t="shared" si="216"/>
        <v>4.9913402080214553</v>
      </c>
      <c r="S89" s="18">
        <f t="shared" si="217"/>
        <v>5.3119261427523545</v>
      </c>
      <c r="T89" s="18">
        <f t="shared" si="218"/>
        <v>4.3718254043031202</v>
      </c>
      <c r="U89" s="18">
        <f t="shared" si="219"/>
        <v>7.7727273536497776</v>
      </c>
      <c r="W89" t="str">
        <f t="shared" si="256"/>
        <v>32 Health and social care associate professionals</v>
      </c>
      <c r="X89" s="18">
        <f t="shared" si="220"/>
        <v>1.8960750355095257</v>
      </c>
      <c r="Y89" s="18">
        <f t="shared" si="220"/>
        <v>5.2086438488216258</v>
      </c>
      <c r="Z89" s="18">
        <f t="shared" si="220"/>
        <v>2.7935967025325859</v>
      </c>
      <c r="AA89" s="18">
        <f t="shared" si="220"/>
        <v>1.9804694992385352</v>
      </c>
      <c r="AB89" s="18">
        <f t="shared" si="221"/>
        <v>2.4331994069746177</v>
      </c>
      <c r="AD89" s="18">
        <f t="shared" si="222"/>
        <v>2.2507947014073659</v>
      </c>
      <c r="AE89" s="18">
        <f t="shared" si="223"/>
        <v>3.953646561402735</v>
      </c>
      <c r="AF89" s="18">
        <f t="shared" si="224"/>
        <v>5.3499190726309154</v>
      </c>
      <c r="AH89" t="str">
        <f t="shared" si="257"/>
        <v>32 Health and social care associate professionals</v>
      </c>
      <c r="AI89" s="18">
        <f t="shared" si="225"/>
        <v>-5.087412693059723</v>
      </c>
      <c r="AJ89" s="18">
        <f t="shared" si="225"/>
        <v>-0.5816446532558972</v>
      </c>
      <c r="AK89" s="18">
        <f t="shared" si="225"/>
        <v>-4.7487848313953807</v>
      </c>
      <c r="AL89" s="18">
        <f t="shared" si="225"/>
        <v>-4.5021972857446695</v>
      </c>
      <c r="AM89" s="18">
        <f t="shared" si="226"/>
        <v>-4.3390781083914476</v>
      </c>
      <c r="AO89" s="18">
        <f t="shared" si="227"/>
        <v>-4.5844639826898899</v>
      </c>
      <c r="AP89" s="18">
        <f t="shared" si="228"/>
        <v>1.8661357146421587</v>
      </c>
      <c r="AQ89" s="18">
        <f t="shared" si="229"/>
        <v>-1.3605581167052905</v>
      </c>
      <c r="AS89" t="str">
        <f t="shared" si="258"/>
        <v>32 Health and social care associate professionals</v>
      </c>
      <c r="AT89" s="18">
        <f t="shared" si="230"/>
        <v>1.5607742160230531</v>
      </c>
      <c r="AU89" s="18">
        <f t="shared" si="230"/>
        <v>13.095662515276342</v>
      </c>
      <c r="AV89" s="18">
        <f t="shared" si="230"/>
        <v>0.53986075300049841</v>
      </c>
      <c r="AW89" s="18">
        <f t="shared" si="230"/>
        <v>1.2232756196168149</v>
      </c>
      <c r="AX89" s="18">
        <f t="shared" si="231"/>
        <v>1.7117967113389199</v>
      </c>
      <c r="AZ89" s="18">
        <f t="shared" si="232"/>
        <v>0.9949560528930812</v>
      </c>
      <c r="BA89" s="18">
        <f t="shared" si="233"/>
        <v>3.3419040774247177</v>
      </c>
      <c r="BB89" s="18">
        <f t="shared" si="234"/>
        <v>3.986614747740691</v>
      </c>
      <c r="BD89" t="str">
        <f t="shared" si="259"/>
        <v>32 Health and social care associate professionals</v>
      </c>
      <c r="BE89" s="18">
        <f t="shared" si="235"/>
        <v>7.9408711583184743</v>
      </c>
      <c r="BF89" s="18">
        <f t="shared" si="235"/>
        <v>-0.75512684290699461</v>
      </c>
      <c r="BG89" s="18">
        <f t="shared" si="235"/>
        <v>1.075224430461752</v>
      </c>
      <c r="BH89" s="18">
        <f t="shared" si="235"/>
        <v>1.5854476517360716</v>
      </c>
      <c r="BI89" s="18">
        <f t="shared" si="236"/>
        <v>1.2780696150303417</v>
      </c>
      <c r="BK89" s="18">
        <f t="shared" si="237"/>
        <v>1.4150877088013214</v>
      </c>
      <c r="BL89" s="18">
        <f t="shared" si="238"/>
        <v>3.1627714534770091</v>
      </c>
      <c r="BM89" s="18">
        <f t="shared" si="239"/>
        <v>4.110819179218006</v>
      </c>
      <c r="BO89" t="str">
        <f t="shared" si="260"/>
        <v>32 Health and social care associate professionals</v>
      </c>
      <c r="BP89" s="18">
        <f t="shared" si="240"/>
        <v>4.0064219040310434</v>
      </c>
      <c r="BQ89" s="18">
        <f t="shared" si="240"/>
        <v>-9.3203400395376548</v>
      </c>
      <c r="BR89" s="18">
        <f t="shared" si="240"/>
        <v>-2.3455533149647212</v>
      </c>
      <c r="BS89" s="18">
        <f t="shared" si="240"/>
        <v>-2.7369030545267403</v>
      </c>
      <c r="BT89" s="18">
        <f t="shared" si="241"/>
        <v>-3.0404293572722008</v>
      </c>
      <c r="BV89" s="18">
        <f t="shared" si="242"/>
        <v>-2.6066277115809666</v>
      </c>
      <c r="BW89" s="18">
        <f t="shared" si="243"/>
        <v>2.4633118573447632</v>
      </c>
      <c r="BX89" s="18">
        <f t="shared" si="244"/>
        <v>0.7188559730815447</v>
      </c>
      <c r="BZ89" t="str">
        <f t="shared" si="261"/>
        <v>32 Health and social care associate professionals</v>
      </c>
      <c r="CA89" s="18">
        <f t="shared" si="245"/>
        <v>3.7184229698675519</v>
      </c>
      <c r="CB89" s="18">
        <f t="shared" si="245"/>
        <v>-6.387090747476698</v>
      </c>
      <c r="CC89" s="18">
        <f t="shared" si="245"/>
        <v>-3.1915941494608302</v>
      </c>
      <c r="CD89" s="18">
        <f t="shared" si="245"/>
        <v>-2.9386424100038</v>
      </c>
      <c r="CE89" s="18">
        <f t="shared" si="246"/>
        <v>-3.23678406426956</v>
      </c>
      <c r="CG89" s="18">
        <f t="shared" si="247"/>
        <v>-3.0230330091540081</v>
      </c>
      <c r="CH89" s="18">
        <f t="shared" si="248"/>
        <v>1.7985609706716144</v>
      </c>
      <c r="CI89" s="18">
        <f t="shared" si="249"/>
        <v>-0.42901356083538955</v>
      </c>
      <c r="CK89" t="str">
        <f t="shared" si="262"/>
        <v>32 Health and social care associate professionals</v>
      </c>
      <c r="CL89" s="18">
        <f t="shared" si="250"/>
        <v>0.57283485609191942</v>
      </c>
      <c r="CM89" s="18">
        <f t="shared" si="250"/>
        <v>42.593122796101611</v>
      </c>
      <c r="CN89" s="18">
        <f t="shared" si="250"/>
        <v>1.1898979889703565</v>
      </c>
      <c r="CO89" s="18">
        <f t="shared" si="250"/>
        <v>2.230967848378973</v>
      </c>
      <c r="CP89" s="18">
        <f t="shared" si="251"/>
        <v>4.0460430741675601</v>
      </c>
      <c r="CR89" s="18">
        <f t="shared" si="252"/>
        <v>1.882759880496554</v>
      </c>
      <c r="CS89" s="18">
        <f t="shared" si="253"/>
        <v>2.793270763360689</v>
      </c>
      <c r="CT89" s="18">
        <f t="shared" si="254"/>
        <v>4.1283265257543889</v>
      </c>
    </row>
    <row r="90" spans="1:98" x14ac:dyDescent="0.2">
      <c r="A90" t="str">
        <f t="shared" si="209"/>
        <v>33 Protective service occupations</v>
      </c>
      <c r="B90" s="18">
        <f t="shared" si="210"/>
        <v>5.1983250604170417</v>
      </c>
      <c r="C90" s="18">
        <f t="shared" si="210"/>
        <v>6.5890292898503455</v>
      </c>
      <c r="D90" s="18">
        <f t="shared" si="210"/>
        <v>12.306044471422517</v>
      </c>
      <c r="E90" s="18">
        <f t="shared" si="210"/>
        <v>5.9015474867692763</v>
      </c>
      <c r="F90" s="18">
        <f t="shared" si="211"/>
        <v>7.9063373604905784</v>
      </c>
      <c r="H90" s="18">
        <f t="shared" si="212"/>
        <v>7.994734540903603</v>
      </c>
      <c r="I90" s="18">
        <f t="shared" si="213"/>
        <v>3.4741814351689326</v>
      </c>
      <c r="J90" s="18">
        <f t="shared" si="214"/>
        <v>9.3823951507980841</v>
      </c>
      <c r="L90" t="str">
        <f t="shared" si="255"/>
        <v>33 Protective service occupations</v>
      </c>
      <c r="M90" s="18">
        <f t="shared" si="215"/>
        <v>5.6152320013409973</v>
      </c>
      <c r="N90" s="18">
        <f t="shared" si="215"/>
        <v>4.0766574365901365</v>
      </c>
      <c r="O90" s="18">
        <f t="shared" si="215"/>
        <v>10.260132485757412</v>
      </c>
      <c r="P90" s="18">
        <f t="shared" si="215"/>
        <v>5.9179474991222891</v>
      </c>
      <c r="Q90" s="18">
        <f t="shared" si="216"/>
        <v>7.1386921392997849</v>
      </c>
      <c r="S90" s="18">
        <f t="shared" si="217"/>
        <v>7.3460020055863495</v>
      </c>
      <c r="T90" s="18">
        <f t="shared" si="218"/>
        <v>3.1953983740865999</v>
      </c>
      <c r="U90" s="18">
        <f t="shared" si="219"/>
        <v>8.7079939230058745</v>
      </c>
      <c r="W90" t="str">
        <f t="shared" si="256"/>
        <v>33 Protective service occupations</v>
      </c>
      <c r="X90" s="18">
        <f t="shared" si="220"/>
        <v>1.340048531233351</v>
      </c>
      <c r="Y90" s="18">
        <f t="shared" si="220"/>
        <v>10.454228653872821</v>
      </c>
      <c r="Z90" s="18">
        <f t="shared" si="220"/>
        <v>5.863214907580061</v>
      </c>
      <c r="AA90" s="18">
        <f t="shared" si="220"/>
        <v>2.8780477041926433</v>
      </c>
      <c r="AB90" s="18">
        <f t="shared" si="221"/>
        <v>4.2637714201269938</v>
      </c>
      <c r="AD90" s="18">
        <f t="shared" si="222"/>
        <v>3.8636312823228991</v>
      </c>
      <c r="AE90" s="18">
        <f t="shared" si="223"/>
        <v>3.2582892931081409</v>
      </c>
      <c r="AF90" s="18">
        <f t="shared" si="224"/>
        <v>5.9612641839202896</v>
      </c>
      <c r="AH90" t="str">
        <f t="shared" si="257"/>
        <v>33 Protective service occupations</v>
      </c>
      <c r="AI90" s="18">
        <f t="shared" si="225"/>
        <v>0.65062047497626008</v>
      </c>
      <c r="AJ90" s="18">
        <f t="shared" si="225"/>
        <v>11.143651481622708</v>
      </c>
      <c r="AK90" s="18">
        <f t="shared" si="225"/>
        <v>5.8594593927897787</v>
      </c>
      <c r="AL90" s="18">
        <f t="shared" si="225"/>
        <v>2.898317632653713</v>
      </c>
      <c r="AM90" s="18">
        <f t="shared" si="226"/>
        <v>4.316014276035518</v>
      </c>
      <c r="AO90" s="18">
        <f t="shared" si="227"/>
        <v>3.876045209912804</v>
      </c>
      <c r="AP90" s="18">
        <f t="shared" si="228"/>
        <v>2.9821563057164102</v>
      </c>
      <c r="AQ90" s="18">
        <f t="shared" si="229"/>
        <v>5.7797403736679076</v>
      </c>
      <c r="AS90" t="str">
        <f t="shared" si="258"/>
        <v>33 Protective service occupations</v>
      </c>
      <c r="AT90" s="18">
        <f t="shared" si="230"/>
        <v>-2.8849005633027058</v>
      </c>
      <c r="AU90" s="18">
        <f t="shared" si="230"/>
        <v>9.4233168949265043</v>
      </c>
      <c r="AV90" s="18">
        <f t="shared" si="230"/>
        <v>2.2187993903273417</v>
      </c>
      <c r="AW90" s="18">
        <f t="shared" si="230"/>
        <v>0.71473007607938399</v>
      </c>
      <c r="AX90" s="18">
        <f t="shared" si="231"/>
        <v>1.7081735178073654</v>
      </c>
      <c r="AZ90" s="18">
        <f t="shared" si="232"/>
        <v>1.2136112716045089</v>
      </c>
      <c r="BA90" s="18">
        <f t="shared" si="233"/>
        <v>2.3785813599012995</v>
      </c>
      <c r="BB90" s="18">
        <f t="shared" si="234"/>
        <v>3.2732384191577868</v>
      </c>
      <c r="BD90" t="str">
        <f t="shared" si="259"/>
        <v>33 Protective service occupations</v>
      </c>
      <c r="BE90" s="18">
        <f t="shared" si="235"/>
        <v>-1.845147822853177</v>
      </c>
      <c r="BF90" s="18">
        <f t="shared" si="235"/>
        <v>1.8709679311690319</v>
      </c>
      <c r="BG90" s="18">
        <f t="shared" si="235"/>
        <v>1.6354315945289022</v>
      </c>
      <c r="BH90" s="18">
        <f t="shared" si="235"/>
        <v>-0.46861101842832209</v>
      </c>
      <c r="BI90" s="18">
        <f t="shared" si="236"/>
        <v>0.32976556316546279</v>
      </c>
      <c r="BK90" s="18">
        <f t="shared" si="237"/>
        <v>0.22785171123784753</v>
      </c>
      <c r="BL90" s="18">
        <f t="shared" si="238"/>
        <v>1.5081912470511938</v>
      </c>
      <c r="BM90" s="18">
        <f t="shared" si="239"/>
        <v>1.6935517572030268</v>
      </c>
      <c r="BO90" t="str">
        <f t="shared" si="260"/>
        <v>33 Protective service occupations</v>
      </c>
      <c r="BP90" s="18">
        <f t="shared" si="240"/>
        <v>-2.1742586620008497</v>
      </c>
      <c r="BQ90" s="18">
        <f t="shared" si="240"/>
        <v>6.9493073948724504</v>
      </c>
      <c r="BR90" s="18">
        <f t="shared" si="240"/>
        <v>-0.61175380927697143</v>
      </c>
      <c r="BS90" s="18">
        <f t="shared" si="240"/>
        <v>-3.3073804978999144</v>
      </c>
      <c r="BT90" s="18">
        <f t="shared" si="241"/>
        <v>-1.8564759545780185</v>
      </c>
      <c r="BV90" s="18">
        <f t="shared" si="242"/>
        <v>-2.4170612461363095</v>
      </c>
      <c r="BW90" s="18">
        <f t="shared" si="243"/>
        <v>1.6185197838425536</v>
      </c>
      <c r="BX90" s="18">
        <f t="shared" si="244"/>
        <v>-0.23646837742179461</v>
      </c>
      <c r="BZ90" t="str">
        <f t="shared" si="261"/>
        <v>33 Protective service occupations</v>
      </c>
      <c r="CA90" s="18">
        <f t="shared" si="245"/>
        <v>5.415675228791561</v>
      </c>
      <c r="CB90" s="18">
        <f t="shared" si="245"/>
        <v>-0.4240088484281257</v>
      </c>
      <c r="CC90" s="18">
        <f t="shared" si="245"/>
        <v>1.8387491390493116</v>
      </c>
      <c r="CD90" s="18">
        <f t="shared" si="245"/>
        <v>0.23938181187994623</v>
      </c>
      <c r="CE90" s="18">
        <f t="shared" si="246"/>
        <v>0.69466983802088933</v>
      </c>
      <c r="CG90" s="18">
        <f t="shared" si="247"/>
        <v>0.76969371557502608</v>
      </c>
      <c r="CH90" s="18">
        <f t="shared" si="248"/>
        <v>1.9710743967356947</v>
      </c>
      <c r="CI90" s="18">
        <f t="shared" si="249"/>
        <v>2.5645585291586004</v>
      </c>
      <c r="CK90" t="str">
        <f t="shared" si="262"/>
        <v>33 Protective service occupations</v>
      </c>
      <c r="CL90" s="18">
        <f t="shared" si="250"/>
        <v>-2.9747620289265919</v>
      </c>
      <c r="CM90" s="18">
        <f t="shared" si="250"/>
        <v>42.849285090845292</v>
      </c>
      <c r="CN90" s="18">
        <f t="shared" si="250"/>
        <v>-6.5070258449989478</v>
      </c>
      <c r="CO90" s="18">
        <f t="shared" si="250"/>
        <v>0.41027075389497014</v>
      </c>
      <c r="CP90" s="18">
        <f t="shared" si="251"/>
        <v>0.38287865015596001</v>
      </c>
      <c r="CR90" s="18">
        <f t="shared" si="252"/>
        <v>-1.9505675915334919</v>
      </c>
      <c r="CS90" s="18">
        <f t="shared" si="253"/>
        <v>1.0350120877659963</v>
      </c>
      <c r="CT90" s="18">
        <f t="shared" si="254"/>
        <v>-0.61805304741801015</v>
      </c>
    </row>
    <row r="91" spans="1:98" x14ac:dyDescent="0.2">
      <c r="A91" t="str">
        <f t="shared" si="209"/>
        <v>34 Culture, media and sports occupations</v>
      </c>
      <c r="B91" s="18">
        <f t="shared" si="210"/>
        <v>14.222699160181907</v>
      </c>
      <c r="C91" s="18">
        <f t="shared" si="210"/>
        <v>-6.0737212128251894</v>
      </c>
      <c r="D91" s="18">
        <f t="shared" si="210"/>
        <v>4.41207183575274</v>
      </c>
      <c r="E91" s="18">
        <f t="shared" si="210"/>
        <v>4.33331544476796</v>
      </c>
      <c r="F91" s="18">
        <f t="shared" si="211"/>
        <v>3.6747920622669517</v>
      </c>
      <c r="H91" s="18">
        <f t="shared" si="212"/>
        <v>4.359560972358878</v>
      </c>
      <c r="I91" s="18">
        <f t="shared" si="213"/>
        <v>3.8513073719630864</v>
      </c>
      <c r="J91" s="18">
        <f t="shared" si="214"/>
        <v>6.7378000737958299</v>
      </c>
      <c r="L91" t="str">
        <f t="shared" si="255"/>
        <v>34 Culture, media and sports occupations</v>
      </c>
      <c r="M91" s="18">
        <f t="shared" si="215"/>
        <v>8.8569243600446601</v>
      </c>
      <c r="N91" s="18">
        <f t="shared" si="215"/>
        <v>3.3579276921099632</v>
      </c>
      <c r="O91" s="18">
        <f t="shared" si="215"/>
        <v>4.9683884691809066</v>
      </c>
      <c r="P91" s="18">
        <f t="shared" si="215"/>
        <v>4.2410374612911417</v>
      </c>
      <c r="Q91" s="18">
        <f t="shared" si="216"/>
        <v>4.412256302456985</v>
      </c>
      <c r="S91" s="18">
        <f t="shared" si="217"/>
        <v>4.4829260669032589</v>
      </c>
      <c r="T91" s="18">
        <f t="shared" si="218"/>
        <v>3.8300906411409041</v>
      </c>
      <c r="U91" s="18">
        <f t="shared" si="219"/>
        <v>6.8137246510508565</v>
      </c>
      <c r="W91" t="str">
        <f t="shared" si="256"/>
        <v>34 Culture, media and sports occupations</v>
      </c>
      <c r="X91" s="18">
        <f t="shared" si="220"/>
        <v>1.0602299190121789</v>
      </c>
      <c r="Y91" s="18">
        <f t="shared" si="220"/>
        <v>1.126672960205477</v>
      </c>
      <c r="Z91" s="18">
        <f t="shared" si="220"/>
        <v>1.2228806619850818</v>
      </c>
      <c r="AA91" s="18">
        <f t="shared" si="220"/>
        <v>0.7567616487163864</v>
      </c>
      <c r="AB91" s="18">
        <f t="shared" si="221"/>
        <v>0.92530587903125738</v>
      </c>
      <c r="AD91" s="18">
        <f t="shared" si="222"/>
        <v>0.91189567248322057</v>
      </c>
      <c r="AE91" s="18">
        <f t="shared" si="223"/>
        <v>2.9881815355194075</v>
      </c>
      <c r="AF91" s="18">
        <f t="shared" si="224"/>
        <v>3.6055412388636965</v>
      </c>
      <c r="AH91" t="str">
        <f t="shared" si="257"/>
        <v>34 Culture, media and sports occupations</v>
      </c>
      <c r="AI91" s="18">
        <f t="shared" si="225"/>
        <v>-1.4731606427789923</v>
      </c>
      <c r="AJ91" s="18">
        <f t="shared" si="225"/>
        <v>23.374055826175244</v>
      </c>
      <c r="AK91" s="18">
        <f t="shared" si="225"/>
        <v>1.245462509012385</v>
      </c>
      <c r="AL91" s="18">
        <f t="shared" si="225"/>
        <v>2.16091903782345</v>
      </c>
      <c r="AM91" s="18">
        <f t="shared" si="226"/>
        <v>3.0823592772878827</v>
      </c>
      <c r="AO91" s="18">
        <f t="shared" si="227"/>
        <v>1.8548508145251219</v>
      </c>
      <c r="AP91" s="18">
        <f t="shared" si="228"/>
        <v>3.1133546043471627</v>
      </c>
      <c r="AQ91" s="18">
        <f t="shared" si="229"/>
        <v>4.376691687711709</v>
      </c>
      <c r="AS91" t="str">
        <f t="shared" si="258"/>
        <v>34 Culture, media and sports occupations</v>
      </c>
      <c r="AT91" s="18">
        <f t="shared" si="230"/>
        <v>-0.28020088364824058</v>
      </c>
      <c r="AU91" s="18">
        <f t="shared" si="230"/>
        <v>1.2244906124177835</v>
      </c>
      <c r="AV91" s="18">
        <f t="shared" si="230"/>
        <v>1.5880722975225581E-2</v>
      </c>
      <c r="AW91" s="18">
        <f t="shared" si="230"/>
        <v>0.23480257981940422</v>
      </c>
      <c r="AX91" s="18">
        <f t="shared" si="231"/>
        <v>0.22786704651189815</v>
      </c>
      <c r="AZ91" s="18">
        <f t="shared" si="232"/>
        <v>0.16177543574729114</v>
      </c>
      <c r="BA91" s="18">
        <f t="shared" si="233"/>
        <v>2.7167051920512275</v>
      </c>
      <c r="BB91" s="18">
        <f t="shared" si="234"/>
        <v>2.8282776494215289</v>
      </c>
      <c r="BD91" t="str">
        <f t="shared" si="259"/>
        <v>34 Culture, media and sports occupations</v>
      </c>
      <c r="BE91" s="18">
        <f t="shared" si="235"/>
        <v>1.9738139348150385</v>
      </c>
      <c r="BF91" s="18">
        <f t="shared" si="235"/>
        <v>-5.9442795276134053</v>
      </c>
      <c r="BG91" s="18">
        <f t="shared" si="235"/>
        <v>-0.49256208848010852</v>
      </c>
      <c r="BH91" s="18">
        <f t="shared" si="235"/>
        <v>0.88946190266474545</v>
      </c>
      <c r="BI91" s="18">
        <f t="shared" si="236"/>
        <v>1.6133689368280635E-2</v>
      </c>
      <c r="BK91" s="18">
        <f t="shared" si="237"/>
        <v>0.42666758155043283</v>
      </c>
      <c r="BL91" s="18">
        <f t="shared" si="238"/>
        <v>2.23454787225561</v>
      </c>
      <c r="BM91" s="18">
        <f t="shared" si="239"/>
        <v>2.550285300280497</v>
      </c>
      <c r="BO91" t="str">
        <f t="shared" si="260"/>
        <v>34 Culture, media and sports occupations</v>
      </c>
      <c r="BP91" s="18">
        <f t="shared" si="240"/>
        <v>-1.1175402904862963</v>
      </c>
      <c r="BQ91" s="18">
        <f t="shared" si="240"/>
        <v>-12.698238421199237</v>
      </c>
      <c r="BR91" s="18">
        <f t="shared" si="240"/>
        <v>-5.8099584840393348</v>
      </c>
      <c r="BS91" s="18">
        <f t="shared" si="240"/>
        <v>-6.0281395744441131</v>
      </c>
      <c r="BT91" s="18">
        <f t="shared" si="241"/>
        <v>-6.3917475901997589</v>
      </c>
      <c r="BV91" s="18">
        <f t="shared" si="242"/>
        <v>-5.9554687569776448</v>
      </c>
      <c r="BW91" s="18">
        <f t="shared" si="243"/>
        <v>1.516218898385735</v>
      </c>
      <c r="BX91" s="18">
        <f t="shared" si="244"/>
        <v>-2.8176761090550784</v>
      </c>
      <c r="BZ91" t="str">
        <f t="shared" si="261"/>
        <v>34 Culture, media and sports occupations</v>
      </c>
      <c r="CA91" s="18">
        <f t="shared" si="245"/>
        <v>6.0830200831347492</v>
      </c>
      <c r="CB91" s="18">
        <f t="shared" si="245"/>
        <v>-9.3271758202015835</v>
      </c>
      <c r="CC91" s="18">
        <f t="shared" si="245"/>
        <v>-3.8082486746981115</v>
      </c>
      <c r="CD91" s="18">
        <f t="shared" si="245"/>
        <v>-2.3380357364469306</v>
      </c>
      <c r="CE91" s="18">
        <f t="shared" si="246"/>
        <v>-3.2499265886801298</v>
      </c>
      <c r="CG91" s="18">
        <f t="shared" si="247"/>
        <v>-2.8305866842125105</v>
      </c>
      <c r="CH91" s="18">
        <f t="shared" si="248"/>
        <v>1.6225566613841336</v>
      </c>
      <c r="CI91" s="18">
        <f t="shared" si="249"/>
        <v>-0.53193140978581299</v>
      </c>
      <c r="CK91" t="str">
        <f t="shared" si="262"/>
        <v>34 Culture, media and sports occupations</v>
      </c>
      <c r="CL91" s="18">
        <f t="shared" si="250"/>
        <v>7.4872615717992641</v>
      </c>
      <c r="CM91" s="18">
        <f t="shared" si="250"/>
        <v>20.14819092413007</v>
      </c>
      <c r="CN91" s="18">
        <f t="shared" si="250"/>
        <v>-2.4346502844897588</v>
      </c>
      <c r="CO91" s="18">
        <f t="shared" si="250"/>
        <v>-1.87736100303455</v>
      </c>
      <c r="CP91" s="18">
        <f t="shared" si="251"/>
        <v>-0.8042725893489644</v>
      </c>
      <c r="CR91" s="18">
        <f t="shared" si="252"/>
        <v>-2.0634768923322389</v>
      </c>
      <c r="CS91" s="18">
        <f t="shared" si="253"/>
        <v>1.731982069805138</v>
      </c>
      <c r="CT91" s="18">
        <f t="shared" si="254"/>
        <v>0.16613494415624874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6.941664745822651</v>
      </c>
      <c r="C92" s="18">
        <f t="shared" si="210"/>
        <v>-5.4683223045288383</v>
      </c>
      <c r="D92" s="18">
        <f t="shared" si="210"/>
        <v>5.1449517081913365</v>
      </c>
      <c r="E92" s="18">
        <f t="shared" si="210"/>
        <v>4.3508803585067035</v>
      </c>
      <c r="F92" s="18">
        <f t="shared" si="211"/>
        <v>3.9543199726921996</v>
      </c>
      <c r="H92" s="18">
        <f t="shared" si="212"/>
        <v>4.6149022338741297</v>
      </c>
      <c r="I92" s="18">
        <f t="shared" si="213"/>
        <v>3.542714238048239</v>
      </c>
      <c r="J92" s="18">
        <f t="shared" si="214"/>
        <v>6.7213507016799401</v>
      </c>
      <c r="L92" t="str">
        <f t="shared" si="255"/>
        <v>35 Business and public service associate professionals</v>
      </c>
      <c r="M92" s="18">
        <f t="shared" si="215"/>
        <v>7.1564724720384554</v>
      </c>
      <c r="N92" s="18">
        <f t="shared" si="215"/>
        <v>5.1621530914817804</v>
      </c>
      <c r="O92" s="18">
        <f t="shared" si="215"/>
        <v>4.362089653750556</v>
      </c>
      <c r="P92" s="18">
        <f t="shared" si="215"/>
        <v>3.7081002466467838</v>
      </c>
      <c r="Q92" s="18">
        <f t="shared" si="216"/>
        <v>4.0024944093634662</v>
      </c>
      <c r="S92" s="18">
        <f t="shared" si="217"/>
        <v>3.9256400814500658</v>
      </c>
      <c r="T92" s="18">
        <f t="shared" si="218"/>
        <v>3.5154426196446265</v>
      </c>
      <c r="U92" s="18">
        <f t="shared" si="219"/>
        <v>6.1871764549551678</v>
      </c>
      <c r="W92" t="str">
        <f t="shared" si="256"/>
        <v>35 Business and public service associate professionals</v>
      </c>
      <c r="X92" s="18">
        <f t="shared" si="220"/>
        <v>0.99167692426143095</v>
      </c>
      <c r="Y92" s="18">
        <f t="shared" si="220"/>
        <v>5.1966651561721866</v>
      </c>
      <c r="Z92" s="18">
        <f t="shared" si="220"/>
        <v>0.3728766403823025</v>
      </c>
      <c r="AA92" s="18">
        <f t="shared" si="220"/>
        <v>0.28423451803321065</v>
      </c>
      <c r="AB92" s="18">
        <f t="shared" si="221"/>
        <v>0.61220200733917984</v>
      </c>
      <c r="AD92" s="18">
        <f t="shared" si="222"/>
        <v>0.31377319069361143</v>
      </c>
      <c r="AE92" s="18">
        <f t="shared" si="223"/>
        <v>2.9271206562154983</v>
      </c>
      <c r="AF92" s="18">
        <f t="shared" si="224"/>
        <v>3.138234131754003</v>
      </c>
      <c r="AH92" t="str">
        <f t="shared" si="257"/>
        <v>35 Business and public service associate professionals</v>
      </c>
      <c r="AI92" s="18">
        <f t="shared" si="225"/>
        <v>0.66478696419958183</v>
      </c>
      <c r="AJ92" s="18">
        <f t="shared" si="225"/>
        <v>11.019820015426562</v>
      </c>
      <c r="AK92" s="18">
        <f t="shared" si="225"/>
        <v>0.27274094053200137</v>
      </c>
      <c r="AL92" s="18">
        <f t="shared" si="225"/>
        <v>0.80507334406474396</v>
      </c>
      <c r="AM92" s="18">
        <f t="shared" si="226"/>
        <v>1.2473530668666966</v>
      </c>
      <c r="AO92" s="18">
        <f t="shared" si="227"/>
        <v>0.62731594038365479</v>
      </c>
      <c r="AP92" s="18">
        <f t="shared" si="228"/>
        <v>2.8300823010316334</v>
      </c>
      <c r="AQ92" s="18">
        <f t="shared" si="229"/>
        <v>3.2608027302781561</v>
      </c>
      <c r="AS92" t="str">
        <f t="shared" si="258"/>
        <v>35 Business and public service associate professionals</v>
      </c>
      <c r="AT92" s="18">
        <f t="shared" si="230"/>
        <v>-0.34943038605850241</v>
      </c>
      <c r="AU92" s="18">
        <f t="shared" si="230"/>
        <v>6.9663837631624537</v>
      </c>
      <c r="AV92" s="18">
        <f t="shared" si="230"/>
        <v>-0.20516115660664802</v>
      </c>
      <c r="AW92" s="18">
        <f t="shared" si="230"/>
        <v>0.49609430351744699</v>
      </c>
      <c r="AX92" s="18">
        <f t="shared" si="231"/>
        <v>0.66823916273901496</v>
      </c>
      <c r="AZ92" s="18">
        <f t="shared" si="232"/>
        <v>0.26179666402879054</v>
      </c>
      <c r="BA92" s="18">
        <f t="shared" si="233"/>
        <v>2.7217593353573211</v>
      </c>
      <c r="BB92" s="18">
        <f t="shared" si="234"/>
        <v>2.9026041054308616</v>
      </c>
      <c r="BD92" t="str">
        <f t="shared" si="259"/>
        <v>35 Business and public service associate professionals</v>
      </c>
      <c r="BE92" s="18">
        <f t="shared" si="235"/>
        <v>2.2683072937782711</v>
      </c>
      <c r="BF92" s="18">
        <f t="shared" si="235"/>
        <v>2.4609029640637603</v>
      </c>
      <c r="BG92" s="18">
        <f t="shared" si="235"/>
        <v>-2.1013197258519467</v>
      </c>
      <c r="BH92" s="18">
        <f t="shared" si="235"/>
        <v>-0.33841465643145163</v>
      </c>
      <c r="BI92" s="18">
        <f t="shared" si="236"/>
        <v>-0.72097179160239833</v>
      </c>
      <c r="BK92" s="18">
        <f t="shared" si="237"/>
        <v>-0.9295490111657867</v>
      </c>
      <c r="BL92" s="18">
        <f t="shared" si="238"/>
        <v>2.0430612092897205</v>
      </c>
      <c r="BM92" s="18">
        <f t="shared" si="239"/>
        <v>1.3549642007918861</v>
      </c>
      <c r="BO92" t="str">
        <f t="shared" si="260"/>
        <v>35 Business and public service associate professionals</v>
      </c>
      <c r="BP92" s="18">
        <f t="shared" si="240"/>
        <v>-0.52986224221348577</v>
      </c>
      <c r="BQ92" s="18">
        <f t="shared" si="240"/>
        <v>5.6127337441763014</v>
      </c>
      <c r="BR92" s="18">
        <f t="shared" si="240"/>
        <v>-4.8302164137988157</v>
      </c>
      <c r="BS92" s="18">
        <f t="shared" si="240"/>
        <v>-3.1367551929693427</v>
      </c>
      <c r="BT92" s="18">
        <f t="shared" si="241"/>
        <v>-3.1471033218438693</v>
      </c>
      <c r="BV92" s="18">
        <f t="shared" si="242"/>
        <v>-3.7045642400975631</v>
      </c>
      <c r="BW92" s="18">
        <f t="shared" si="243"/>
        <v>1.7549176486397977</v>
      </c>
      <c r="BX92" s="18">
        <f t="shared" si="244"/>
        <v>-0.95588503171206707</v>
      </c>
      <c r="BZ92" t="str">
        <f t="shared" si="261"/>
        <v>35 Business and public service associate professionals</v>
      </c>
      <c r="CA92" s="18">
        <f t="shared" si="245"/>
        <v>6.0658603119400523</v>
      </c>
      <c r="CB92" s="18">
        <f t="shared" si="245"/>
        <v>-5.030244315661248</v>
      </c>
      <c r="CC92" s="18">
        <f t="shared" si="245"/>
        <v>-4.6275865599538673</v>
      </c>
      <c r="CD92" s="18">
        <f t="shared" si="245"/>
        <v>-3.3303326166293501</v>
      </c>
      <c r="CE92" s="18">
        <f t="shared" si="246"/>
        <v>-3.8442877323425884</v>
      </c>
      <c r="CG92" s="18">
        <f t="shared" si="247"/>
        <v>-3.7646994192580441</v>
      </c>
      <c r="CH92" s="18">
        <f t="shared" si="248"/>
        <v>1.4116866952150087</v>
      </c>
      <c r="CI92" s="18">
        <f t="shared" si="249"/>
        <v>-1.5064287869395288</v>
      </c>
      <c r="CK92" t="str">
        <f t="shared" si="262"/>
        <v>35 Business and public service associate professionals</v>
      </c>
      <c r="CL92" s="18">
        <f t="shared" si="250"/>
        <v>2.8825380953432012</v>
      </c>
      <c r="CM92" s="18">
        <f t="shared" si="250"/>
        <v>24.694982746842541</v>
      </c>
      <c r="CN92" s="18">
        <f t="shared" si="250"/>
        <v>-6.3298972492730972</v>
      </c>
      <c r="CO92" s="18">
        <f t="shared" si="250"/>
        <v>-2.8090324169351755</v>
      </c>
      <c r="CP92" s="18">
        <f t="shared" si="251"/>
        <v>-2.4152253036079929</v>
      </c>
      <c r="CR92" s="18">
        <f t="shared" si="252"/>
        <v>-3.9971182973123076</v>
      </c>
      <c r="CS92" s="18">
        <f t="shared" si="253"/>
        <v>1.3862557838591583</v>
      </c>
      <c r="CT92" s="18">
        <f t="shared" si="254"/>
        <v>-1.7127973636098082</v>
      </c>
    </row>
    <row r="93" spans="1:98" x14ac:dyDescent="0.2">
      <c r="A93" t="str">
        <f t="shared" si="209"/>
        <v>41 Administrative occupations</v>
      </c>
      <c r="B93" s="18">
        <f t="shared" si="210"/>
        <v>6.1771493022528157</v>
      </c>
      <c r="C93" s="18">
        <f t="shared" si="210"/>
        <v>-2.7092025290750832</v>
      </c>
      <c r="D93" s="18">
        <f t="shared" si="210"/>
        <v>5.603861575498259</v>
      </c>
      <c r="E93" s="18">
        <f t="shared" si="210"/>
        <v>5.2431374323579139</v>
      </c>
      <c r="F93" s="18">
        <f t="shared" si="211"/>
        <v>4.8396443454428395</v>
      </c>
      <c r="H93" s="18">
        <f t="shared" si="212"/>
        <v>5.3632416973689478</v>
      </c>
      <c r="I93" s="18">
        <f t="shared" si="213"/>
        <v>4.1957190213196771</v>
      </c>
      <c r="J93" s="18">
        <f t="shared" si="214"/>
        <v>7.6985402037649475</v>
      </c>
      <c r="L93" t="str">
        <f t="shared" si="255"/>
        <v>41 Administrative occupations</v>
      </c>
      <c r="M93" s="18">
        <f t="shared" si="215"/>
        <v>5.9636195931469738</v>
      </c>
      <c r="N93" s="18">
        <f t="shared" si="215"/>
        <v>8.5054568237900252</v>
      </c>
      <c r="O93" s="18">
        <f t="shared" si="215"/>
        <v>4.8184461710495841</v>
      </c>
      <c r="P93" s="18">
        <f t="shared" si="215"/>
        <v>4.6093014681815925</v>
      </c>
      <c r="Q93" s="18">
        <f t="shared" si="216"/>
        <v>4.914121699846441</v>
      </c>
      <c r="S93" s="18">
        <f t="shared" si="217"/>
        <v>4.6789699604889101</v>
      </c>
      <c r="T93" s="18">
        <f t="shared" si="218"/>
        <v>4.035244069517363</v>
      </c>
      <c r="U93" s="18">
        <f t="shared" si="219"/>
        <v>7.094270533277558</v>
      </c>
      <c r="W93" t="str">
        <f t="shared" si="256"/>
        <v>41 Administrative occupations</v>
      </c>
      <c r="X93" s="18">
        <f t="shared" si="220"/>
        <v>-0.57035924239611235</v>
      </c>
      <c r="Y93" s="18">
        <f t="shared" si="220"/>
        <v>14.031879144273486</v>
      </c>
      <c r="Z93" s="18">
        <f t="shared" si="220"/>
        <v>1.428011719320077</v>
      </c>
      <c r="AA93" s="18">
        <f t="shared" si="220"/>
        <v>1.2359613317541873</v>
      </c>
      <c r="AB93" s="18">
        <f t="shared" si="221"/>
        <v>2.0522882733262193</v>
      </c>
      <c r="AD93" s="18">
        <f t="shared" si="222"/>
        <v>1.299937689049635</v>
      </c>
      <c r="AE93" s="18">
        <f t="shared" si="223"/>
        <v>3.3965730926574178</v>
      </c>
      <c r="AF93" s="18">
        <f t="shared" si="224"/>
        <v>4.2395667566925921</v>
      </c>
      <c r="AH93" t="str">
        <f t="shared" si="257"/>
        <v>41 Administrative occupations</v>
      </c>
      <c r="AI93" s="18">
        <f t="shared" si="225"/>
        <v>-0.58280829395513933</v>
      </c>
      <c r="AJ93" s="18">
        <f t="shared" si="225"/>
        <v>10.551897669791943</v>
      </c>
      <c r="AK93" s="18">
        <f t="shared" si="225"/>
        <v>0.74029391684240498</v>
      </c>
      <c r="AL93" s="18">
        <f t="shared" si="225"/>
        <v>1.0869972670765948</v>
      </c>
      <c r="AM93" s="18">
        <f t="shared" si="226"/>
        <v>1.5449785118853532</v>
      </c>
      <c r="AO93" s="18">
        <f t="shared" si="227"/>
        <v>0.97129710838592676</v>
      </c>
      <c r="AP93" s="18">
        <f t="shared" si="228"/>
        <v>3.4127217425410139</v>
      </c>
      <c r="AQ93" s="18">
        <f t="shared" si="229"/>
        <v>4.0359789005522284</v>
      </c>
      <c r="AS93" t="str">
        <f t="shared" si="258"/>
        <v>41 Administrative occupations</v>
      </c>
      <c r="AT93" s="18">
        <f t="shared" si="230"/>
        <v>-0.61084187607077789</v>
      </c>
      <c r="AU93" s="18">
        <f t="shared" si="230"/>
        <v>11.674051954170661</v>
      </c>
      <c r="AV93" s="18">
        <f t="shared" si="230"/>
        <v>0.39141450320887561</v>
      </c>
      <c r="AW93" s="18">
        <f t="shared" si="230"/>
        <v>0.95550535241131218</v>
      </c>
      <c r="AX93" s="18">
        <f t="shared" si="231"/>
        <v>1.4164608366691311</v>
      </c>
      <c r="AZ93" s="18">
        <f t="shared" si="232"/>
        <v>0.76712377055012659</v>
      </c>
      <c r="BA93" s="18">
        <f t="shared" si="233"/>
        <v>3.2107922723688231</v>
      </c>
      <c r="BB93" s="18">
        <f t="shared" si="234"/>
        <v>3.7135001126860523</v>
      </c>
      <c r="BD93" t="str">
        <f t="shared" si="259"/>
        <v>41 Administrative occupations</v>
      </c>
      <c r="BE93" s="18">
        <f t="shared" si="235"/>
        <v>0.88248028832720316</v>
      </c>
      <c r="BF93" s="18">
        <f t="shared" si="235"/>
        <v>2.4584892699493821</v>
      </c>
      <c r="BG93" s="18">
        <f t="shared" si="235"/>
        <v>-2.1043232390743238</v>
      </c>
      <c r="BH93" s="18">
        <f t="shared" si="235"/>
        <v>-1.5077482590457714</v>
      </c>
      <c r="BI93" s="18">
        <f t="shared" si="236"/>
        <v>-1.4517001830231191</v>
      </c>
      <c r="BK93" s="18">
        <f t="shared" si="237"/>
        <v>-1.7070094422154569</v>
      </c>
      <c r="BL93" s="18">
        <f t="shared" si="238"/>
        <v>2.2328978708286762</v>
      </c>
      <c r="BM93" s="18">
        <f t="shared" si="239"/>
        <v>1.0239241119402331</v>
      </c>
      <c r="BO93" t="str">
        <f t="shared" si="260"/>
        <v>41 Administrative occupations</v>
      </c>
      <c r="BP93" s="18">
        <f t="shared" si="240"/>
        <v>-1.9811970426232173</v>
      </c>
      <c r="BQ93" s="18">
        <f t="shared" si="240"/>
        <v>-3.9465950229102487</v>
      </c>
      <c r="BR93" s="18">
        <f t="shared" si="240"/>
        <v>-5.4833500057269831</v>
      </c>
      <c r="BS93" s="18">
        <f t="shared" si="240"/>
        <v>-5.5390069504982486</v>
      </c>
      <c r="BT93" s="18">
        <f t="shared" si="241"/>
        <v>-5.4228517604184123</v>
      </c>
      <c r="BV93" s="18">
        <f t="shared" si="242"/>
        <v>-5.520458278091434</v>
      </c>
      <c r="BW93" s="18">
        <f t="shared" si="243"/>
        <v>1.7488723598919398</v>
      </c>
      <c r="BX93" s="18">
        <f t="shared" si="244"/>
        <v>-2.1331685961233027</v>
      </c>
      <c r="BZ93" t="str">
        <f t="shared" si="261"/>
        <v>41 Administrative occupations</v>
      </c>
      <c r="CA93" s="18">
        <f t="shared" si="245"/>
        <v>1.5334697687191534</v>
      </c>
      <c r="CB93" s="18">
        <f t="shared" si="245"/>
        <v>1.9056616156190254</v>
      </c>
      <c r="CC93" s="18">
        <f t="shared" si="245"/>
        <v>-8.1441164060793163</v>
      </c>
      <c r="CD93" s="18">
        <f t="shared" si="245"/>
        <v>-9.5352904783112642</v>
      </c>
      <c r="CE93" s="18">
        <f t="shared" si="246"/>
        <v>-8.4237572184788334</v>
      </c>
      <c r="CG93" s="18">
        <f t="shared" si="247"/>
        <v>-9.0739227513065845</v>
      </c>
      <c r="CH93" s="18">
        <f t="shared" si="248"/>
        <v>1.1101258277217418</v>
      </c>
      <c r="CI93" s="18">
        <f t="shared" si="249"/>
        <v>-5.6167865701466146</v>
      </c>
      <c r="CK93" t="str">
        <f t="shared" si="262"/>
        <v>41 Administrative occupations</v>
      </c>
      <c r="CL93" s="18">
        <f t="shared" si="250"/>
        <v>-4.2350391161874112</v>
      </c>
      <c r="CM93" s="18">
        <f t="shared" si="250"/>
        <v>10.994796326514855</v>
      </c>
      <c r="CN93" s="18">
        <f t="shared" si="250"/>
        <v>-8.6305296301688266</v>
      </c>
      <c r="CO93" s="18">
        <f t="shared" si="250"/>
        <v>-7.5242416056745087</v>
      </c>
      <c r="CP93" s="18">
        <f t="shared" si="251"/>
        <v>-6.8143158006529809</v>
      </c>
      <c r="CR93" s="18">
        <f t="shared" si="252"/>
        <v>-7.8944846355999516</v>
      </c>
      <c r="CS93" s="18">
        <f t="shared" si="253"/>
        <v>1.0843617353848423</v>
      </c>
      <c r="CT93" s="18">
        <f t="shared" si="254"/>
        <v>-4.9513538002372792</v>
      </c>
    </row>
    <row r="94" spans="1:98" x14ac:dyDescent="0.2">
      <c r="A94" t="str">
        <f t="shared" si="209"/>
        <v>42 Secretarial and related occupations</v>
      </c>
      <c r="B94" s="18">
        <f t="shared" si="210"/>
        <v>6.498214843204364</v>
      </c>
      <c r="C94" s="18">
        <f t="shared" si="210"/>
        <v>-9.3183198601993098</v>
      </c>
      <c r="D94" s="18">
        <f t="shared" si="210"/>
        <v>10.95541641080664</v>
      </c>
      <c r="E94" s="18">
        <f t="shared" si="210"/>
        <v>7.7329495986681263</v>
      </c>
      <c r="F94" s="18">
        <f t="shared" si="211"/>
        <v>7.5651841500865569</v>
      </c>
      <c r="H94" s="18">
        <f t="shared" si="212"/>
        <v>8.7965697918412911</v>
      </c>
      <c r="I94" s="18">
        <f t="shared" si="213"/>
        <v>6.1052016776797169</v>
      </c>
      <c r="J94" s="18">
        <f t="shared" si="214"/>
        <v>11.288144079558716</v>
      </c>
      <c r="L94" t="str">
        <f t="shared" si="255"/>
        <v>42 Secretarial and related occupations</v>
      </c>
      <c r="M94" s="18">
        <f t="shared" si="215"/>
        <v>2.3536339759373082</v>
      </c>
      <c r="N94" s="18">
        <f t="shared" si="215"/>
        <v>6.8181528233261846</v>
      </c>
      <c r="O94" s="18">
        <f t="shared" si="215"/>
        <v>11.116673513849285</v>
      </c>
      <c r="P94" s="18">
        <f t="shared" si="215"/>
        <v>3.6390778956951086</v>
      </c>
      <c r="Q94" s="18">
        <f t="shared" si="216"/>
        <v>6.1203170923526784</v>
      </c>
      <c r="S94" s="18">
        <f t="shared" si="217"/>
        <v>6.0739571354826882</v>
      </c>
      <c r="T94" s="18">
        <f t="shared" si="218"/>
        <v>5.0736428567121461</v>
      </c>
      <c r="U94" s="18">
        <f t="shared" si="219"/>
        <v>8.7572274440578912</v>
      </c>
      <c r="W94" t="str">
        <f t="shared" si="256"/>
        <v>42 Secretarial and related occupations</v>
      </c>
      <c r="X94" s="18">
        <f t="shared" si="220"/>
        <v>-1.9717745748392801</v>
      </c>
      <c r="Y94" s="18">
        <f t="shared" si="220"/>
        <v>7.5849456920402014</v>
      </c>
      <c r="Z94" s="18">
        <f t="shared" si="220"/>
        <v>9.0004878354380544</v>
      </c>
      <c r="AA94" s="18">
        <f t="shared" si="220"/>
        <v>5.7291439974247904</v>
      </c>
      <c r="AB94" s="18">
        <f t="shared" si="221"/>
        <v>6.8568960181647043</v>
      </c>
      <c r="AD94" s="18">
        <f t="shared" si="222"/>
        <v>6.8085349206251866</v>
      </c>
      <c r="AE94" s="18">
        <f t="shared" si="223"/>
        <v>5.1297541170787442</v>
      </c>
      <c r="AF94" s="18">
        <f t="shared" si="224"/>
        <v>9.3151580512431877</v>
      </c>
      <c r="AH94" t="str">
        <f t="shared" si="257"/>
        <v>42 Secretarial and related occupations</v>
      </c>
      <c r="AI94" s="18">
        <f t="shared" si="225"/>
        <v>-3.6980349470817409</v>
      </c>
      <c r="AJ94" s="18">
        <f t="shared" si="225"/>
        <v>15.656591787502983</v>
      </c>
      <c r="AK94" s="18">
        <f t="shared" si="225"/>
        <v>6.7461101528371037</v>
      </c>
      <c r="AL94" s="18">
        <f t="shared" si="225"/>
        <v>1.1447736506962736</v>
      </c>
      <c r="AM94" s="18">
        <f t="shared" si="226"/>
        <v>3.7284341198717375</v>
      </c>
      <c r="AO94" s="18">
        <f t="shared" si="227"/>
        <v>2.978442085959121</v>
      </c>
      <c r="AP94" s="18">
        <f t="shared" si="228"/>
        <v>4.3789556557660703</v>
      </c>
      <c r="AQ94" s="18">
        <f t="shared" si="229"/>
        <v>6.1704294039104379</v>
      </c>
      <c r="AS94" t="str">
        <f t="shared" si="258"/>
        <v>42 Secretarial and related occupations</v>
      </c>
      <c r="AT94" s="18">
        <f t="shared" si="230"/>
        <v>-3.8309484902794733</v>
      </c>
      <c r="AU94" s="18">
        <f t="shared" si="230"/>
        <v>21.168780364423114</v>
      </c>
      <c r="AV94" s="18">
        <f t="shared" si="230"/>
        <v>5.0728796833210854</v>
      </c>
      <c r="AW94" s="18">
        <f t="shared" si="230"/>
        <v>4.1813573907842461</v>
      </c>
      <c r="AX94" s="18">
        <f t="shared" si="231"/>
        <v>5.4499799981771124</v>
      </c>
      <c r="AZ94" s="18">
        <f t="shared" si="232"/>
        <v>4.4776878155014854</v>
      </c>
      <c r="BA94" s="18">
        <f t="shared" si="233"/>
        <v>3.9126289392541924</v>
      </c>
      <c r="BB94" s="18">
        <f t="shared" si="234"/>
        <v>6.8655273791227822</v>
      </c>
      <c r="BD94" t="str">
        <f t="shared" si="259"/>
        <v>42 Secretarial and related occupations</v>
      </c>
      <c r="BE94" s="18">
        <f t="shared" si="235"/>
        <v>-0.47442046930838977</v>
      </c>
      <c r="BF94" s="18">
        <f t="shared" si="235"/>
        <v>-6.7261020239096752</v>
      </c>
      <c r="BG94" s="18">
        <f t="shared" si="235"/>
        <v>2.484947452621622</v>
      </c>
      <c r="BH94" s="18">
        <f t="shared" si="235"/>
        <v>-9.6259684164171073</v>
      </c>
      <c r="BI94" s="18">
        <f t="shared" si="236"/>
        <v>-5.817856765811813</v>
      </c>
      <c r="BK94" s="18">
        <f t="shared" si="237"/>
        <v>-5.7569935786205502</v>
      </c>
      <c r="BL94" s="18">
        <f t="shared" si="238"/>
        <v>2.1215393291429852</v>
      </c>
      <c r="BM94" s="18">
        <f t="shared" si="239"/>
        <v>-1.6341453216990209</v>
      </c>
      <c r="BO94" t="str">
        <f t="shared" si="260"/>
        <v>42 Secretarial and related occupations</v>
      </c>
      <c r="BP94" s="18">
        <f t="shared" si="240"/>
        <v>-3.7651243847248272</v>
      </c>
      <c r="BQ94" s="18">
        <f t="shared" si="240"/>
        <v>-15.081604072664112</v>
      </c>
      <c r="BR94" s="18">
        <f t="shared" si="240"/>
        <v>-5.1284867822919527</v>
      </c>
      <c r="BS94" s="18">
        <f t="shared" si="240"/>
        <v>-13.520687329824877</v>
      </c>
      <c r="BT94" s="18">
        <f t="shared" si="241"/>
        <v>-11.082406392830901</v>
      </c>
      <c r="BV94" s="18">
        <f t="shared" si="242"/>
        <v>-10.809192601434026</v>
      </c>
      <c r="BW94" s="18">
        <f t="shared" si="243"/>
        <v>1.6501764256547036</v>
      </c>
      <c r="BX94" s="18">
        <f t="shared" si="244"/>
        <v>-5.0717089583987018</v>
      </c>
      <c r="BZ94" t="str">
        <f t="shared" si="261"/>
        <v>42 Secretarial and related occupations</v>
      </c>
      <c r="CA94" s="18">
        <f t="shared" si="245"/>
        <v>2.2512342426652232</v>
      </c>
      <c r="CB94" s="18">
        <f t="shared" si="245"/>
        <v>-4.0044563143338259</v>
      </c>
      <c r="CC94" s="18">
        <f t="shared" si="245"/>
        <v>-10.129670870342345</v>
      </c>
      <c r="CD94" s="18">
        <f t="shared" si="245"/>
        <v>-11.237083389704438</v>
      </c>
      <c r="CE94" s="18">
        <f t="shared" si="246"/>
        <v>-10.455168539955228</v>
      </c>
      <c r="CG94" s="18">
        <f t="shared" si="247"/>
        <v>-10.869470459414721</v>
      </c>
      <c r="CH94" s="18">
        <f t="shared" si="248"/>
        <v>1.1685383018175344</v>
      </c>
      <c r="CI94" s="18">
        <f t="shared" si="249"/>
        <v>-6.4411404428413643</v>
      </c>
      <c r="CK94" t="str">
        <f t="shared" si="262"/>
        <v>42 Secretarial and related occupations</v>
      </c>
      <c r="CL94" s="18">
        <f t="shared" si="250"/>
        <v>-2.9834223544086269</v>
      </c>
      <c r="CM94" s="18">
        <f t="shared" si="250"/>
        <v>6.0365317138276753</v>
      </c>
      <c r="CN94" s="18">
        <f t="shared" si="250"/>
        <v>-3.4410586711186575E-2</v>
      </c>
      <c r="CO94" s="18">
        <f t="shared" si="250"/>
        <v>-11.495644700662776</v>
      </c>
      <c r="CP94" s="18">
        <f t="shared" si="251"/>
        <v>-7.0183684765970149</v>
      </c>
      <c r="CR94" s="18">
        <f t="shared" si="252"/>
        <v>-7.8292179853556743</v>
      </c>
      <c r="CS94" s="18">
        <f t="shared" si="253"/>
        <v>1.7592609052726305</v>
      </c>
      <c r="CT94" s="18">
        <f t="shared" si="254"/>
        <v>-3.4196985397643265</v>
      </c>
    </row>
    <row r="95" spans="1:98" x14ac:dyDescent="0.2">
      <c r="A95" t="str">
        <f t="shared" si="209"/>
        <v>51 Skilled agricultural and related trades</v>
      </c>
      <c r="B95" s="18">
        <f t="shared" si="210"/>
        <v>16.916495812357233</v>
      </c>
      <c r="C95" s="18">
        <f t="shared" si="210"/>
        <v>-11.693487080667209</v>
      </c>
      <c r="D95" s="18">
        <f t="shared" si="210"/>
        <v>6.0396254498752189</v>
      </c>
      <c r="E95" s="18">
        <f t="shared" si="210"/>
        <v>5.7736775676166863</v>
      </c>
      <c r="F95" s="18">
        <f t="shared" si="211"/>
        <v>4.6693088559625506</v>
      </c>
      <c r="H95" s="18">
        <f t="shared" si="212"/>
        <v>5.8622526680229825</v>
      </c>
      <c r="I95" s="18">
        <f t="shared" si="213"/>
        <v>5.5161034382341878</v>
      </c>
      <c r="J95" s="18">
        <f t="shared" si="214"/>
        <v>8.8902577012355479</v>
      </c>
      <c r="L95" t="str">
        <f t="shared" si="255"/>
        <v>51 Skilled agricultural and related trades</v>
      </c>
      <c r="M95" s="18">
        <f t="shared" si="215"/>
        <v>2.9093848247076837</v>
      </c>
      <c r="N95" s="18">
        <f t="shared" si="215"/>
        <v>9.98368900547446</v>
      </c>
      <c r="O95" s="18">
        <f t="shared" si="215"/>
        <v>5.9048796720495345</v>
      </c>
      <c r="P95" s="18">
        <f t="shared" si="215"/>
        <v>5.0436149226808391</v>
      </c>
      <c r="Q95" s="18">
        <f t="shared" si="216"/>
        <v>5.6149251213734708</v>
      </c>
      <c r="S95" s="18">
        <f t="shared" si="217"/>
        <v>5.3299221038046074</v>
      </c>
      <c r="T95" s="18">
        <f t="shared" si="218"/>
        <v>4.0381967922231032</v>
      </c>
      <c r="U95" s="18">
        <f t="shared" si="219"/>
        <v>7.5749834628650481</v>
      </c>
      <c r="W95" t="str">
        <f t="shared" si="256"/>
        <v>51 Skilled agricultural and related trades</v>
      </c>
      <c r="X95" s="18">
        <f t="shared" si="220"/>
        <v>-0.70037795356461263</v>
      </c>
      <c r="Y95" s="18">
        <f t="shared" si="220"/>
        <v>23.382000508116473</v>
      </c>
      <c r="Z95" s="18">
        <f t="shared" si="220"/>
        <v>4.1274258474655934</v>
      </c>
      <c r="AA95" s="18">
        <f t="shared" si="220"/>
        <v>3.3892602081967427</v>
      </c>
      <c r="AB95" s="18">
        <f t="shared" si="221"/>
        <v>4.7706128184054064</v>
      </c>
      <c r="AD95" s="18">
        <f t="shared" si="222"/>
        <v>3.6347321483116257</v>
      </c>
      <c r="AE95" s="18">
        <f t="shared" si="223"/>
        <v>4.4452098412618213</v>
      </c>
      <c r="AF95" s="18">
        <f t="shared" si="224"/>
        <v>6.6547771309055648</v>
      </c>
      <c r="AH95" t="str">
        <f t="shared" si="257"/>
        <v>51 Skilled agricultural and related trades</v>
      </c>
      <c r="AI95" s="18">
        <f t="shared" si="225"/>
        <v>1.9329165681571503</v>
      </c>
      <c r="AJ95" s="18">
        <f t="shared" si="225"/>
        <v>3.8442631939637373</v>
      </c>
      <c r="AK95" s="18">
        <f t="shared" si="225"/>
        <v>4.923018230346643</v>
      </c>
      <c r="AL95" s="18">
        <f t="shared" si="225"/>
        <v>3.0814086906836513</v>
      </c>
      <c r="AM95" s="18">
        <f t="shared" si="226"/>
        <v>3.7011898889804717</v>
      </c>
      <c r="AO95" s="18">
        <f t="shared" si="227"/>
        <v>3.6916586804304652</v>
      </c>
      <c r="AP95" s="18">
        <f t="shared" si="228"/>
        <v>4.6894744238200614</v>
      </c>
      <c r="AQ95" s="18">
        <f t="shared" si="229"/>
        <v>6.8750137539668854</v>
      </c>
      <c r="AS95" t="str">
        <f t="shared" si="258"/>
        <v>51 Skilled agricultural and related trades</v>
      </c>
      <c r="AT95" s="18">
        <f t="shared" si="230"/>
        <v>0.62690544865215969</v>
      </c>
      <c r="AU95" s="18">
        <f t="shared" si="230"/>
        <v>5.9438297746459146</v>
      </c>
      <c r="AV95" s="18">
        <f t="shared" si="230"/>
        <v>3.5827885634611034</v>
      </c>
      <c r="AW95" s="18">
        <f t="shared" si="230"/>
        <v>2.8621550626196646</v>
      </c>
      <c r="AX95" s="18">
        <f t="shared" si="231"/>
        <v>3.2771787453744983</v>
      </c>
      <c r="AZ95" s="18">
        <f t="shared" si="232"/>
        <v>3.101807444196214</v>
      </c>
      <c r="BA95" s="18">
        <f t="shared" si="233"/>
        <v>4.0877114731027175</v>
      </c>
      <c r="BB95" s="18">
        <f t="shared" si="234"/>
        <v>6.0251115305764325</v>
      </c>
      <c r="BD95" t="str">
        <f t="shared" si="259"/>
        <v>51 Skilled agricultural and related trades</v>
      </c>
      <c r="BE95" s="18">
        <f t="shared" si="235"/>
        <v>-0.71459882626361271</v>
      </c>
      <c r="BF95" s="18">
        <f t="shared" si="235"/>
        <v>3.6139189397886629</v>
      </c>
      <c r="BG95" s="18">
        <f t="shared" si="235"/>
        <v>-1.7501109127315839E-2</v>
      </c>
      <c r="BH95" s="18">
        <f t="shared" si="235"/>
        <v>0.70725933445430211</v>
      </c>
      <c r="BI95" s="18">
        <f t="shared" si="236"/>
        <v>0.65905825668859386</v>
      </c>
      <c r="BK95" s="18">
        <f t="shared" si="237"/>
        <v>0.46509064862241267</v>
      </c>
      <c r="BL95" s="18">
        <f t="shared" si="238"/>
        <v>2.6579877424112164</v>
      </c>
      <c r="BM95" s="18">
        <f t="shared" si="239"/>
        <v>2.9835002966641433</v>
      </c>
      <c r="BO95" t="str">
        <f t="shared" si="260"/>
        <v>51 Skilled agricultural and related trades</v>
      </c>
      <c r="BP95" s="18">
        <f t="shared" si="240"/>
        <v>-2.7715093090034726</v>
      </c>
      <c r="BQ95" s="18">
        <f t="shared" si="240"/>
        <v>5.8912553846853788</v>
      </c>
      <c r="BR95" s="18">
        <f t="shared" si="240"/>
        <v>-1.6913064895350494</v>
      </c>
      <c r="BS95" s="18">
        <f t="shared" si="240"/>
        <v>-0.42658271219514488</v>
      </c>
      <c r="BT95" s="18">
        <f t="shared" si="241"/>
        <v>-0.44149533876880476</v>
      </c>
      <c r="BV95" s="18">
        <f t="shared" si="242"/>
        <v>-0.84995487221236621</v>
      </c>
      <c r="BW95" s="18">
        <f t="shared" si="243"/>
        <v>2.6976785092362565</v>
      </c>
      <c r="BX95" s="18">
        <f t="shared" si="244"/>
        <v>2.1238258572189306</v>
      </c>
      <c r="BZ95" t="str">
        <f t="shared" si="261"/>
        <v>51 Skilled agricultural and related trades</v>
      </c>
      <c r="CA95" s="18">
        <f t="shared" si="245"/>
        <v>3.0988516292065338</v>
      </c>
      <c r="CB95" s="18">
        <f t="shared" si="245"/>
        <v>-4.8938554042842082</v>
      </c>
      <c r="CC95" s="18">
        <f t="shared" si="245"/>
        <v>-1.0653006317966285</v>
      </c>
      <c r="CD95" s="18">
        <f t="shared" si="245"/>
        <v>0.94580435239157712</v>
      </c>
      <c r="CE95" s="18">
        <f t="shared" si="246"/>
        <v>-5.9928429846922704E-2</v>
      </c>
      <c r="CG95" s="18">
        <f t="shared" si="247"/>
        <v>0.2709342554263916</v>
      </c>
      <c r="CH95" s="18">
        <f t="shared" si="248"/>
        <v>2.2505575338483297</v>
      </c>
      <c r="CI95" s="18">
        <f t="shared" si="249"/>
        <v>2.4500192375467522</v>
      </c>
      <c r="CK95" t="str">
        <f t="shared" si="262"/>
        <v>51 Skilled agricultural and related trades</v>
      </c>
      <c r="CL95" s="18">
        <f t="shared" si="250"/>
        <v>1.8442228165866714</v>
      </c>
      <c r="CM95" s="18">
        <f t="shared" si="250"/>
        <v>63.762159097456994</v>
      </c>
      <c r="CN95" s="18">
        <f t="shared" si="250"/>
        <v>-4.8571876274233539</v>
      </c>
      <c r="CO95" s="18">
        <f t="shared" si="250"/>
        <v>-8.7155941275874227</v>
      </c>
      <c r="CP95" s="18">
        <f t="shared" si="251"/>
        <v>-4.0867265770939358</v>
      </c>
      <c r="CR95" s="18">
        <f t="shared" si="252"/>
        <v>-7.4471655210725292</v>
      </c>
      <c r="CS95" s="18">
        <f t="shared" si="253"/>
        <v>1.3935837238941762</v>
      </c>
      <c r="CT95" s="18">
        <f t="shared" si="254"/>
        <v>-3.9782533458997071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8.8975209056026294</v>
      </c>
      <c r="C96" s="18">
        <f t="shared" si="210"/>
        <v>-1.9007741775798559</v>
      </c>
      <c r="D96" s="18">
        <f t="shared" si="210"/>
        <v>7.2524976561182619</v>
      </c>
      <c r="E96" s="18">
        <f t="shared" si="210"/>
        <v>4.4642929086062821</v>
      </c>
      <c r="F96" s="18">
        <f t="shared" si="211"/>
        <v>4.9146977851667106</v>
      </c>
      <c r="H96" s="18">
        <f t="shared" si="212"/>
        <v>5.3855462279518207</v>
      </c>
      <c r="I96" s="18">
        <f t="shared" si="213"/>
        <v>3.4027494393573665</v>
      </c>
      <c r="J96" s="18">
        <f t="shared" si="214"/>
        <v>7.227416644433049</v>
      </c>
      <c r="L96" t="str">
        <f t="shared" si="255"/>
        <v>52 Skilled metal, electrical and electronic trades</v>
      </c>
      <c r="M96" s="18">
        <f t="shared" si="215"/>
        <v>6.3959300347094405</v>
      </c>
      <c r="N96" s="18">
        <f t="shared" si="215"/>
        <v>-19.81300578000258</v>
      </c>
      <c r="O96" s="18">
        <f t="shared" si="215"/>
        <v>12.22986523704237</v>
      </c>
      <c r="P96" s="18">
        <f t="shared" si="215"/>
        <v>6.7237177122687619</v>
      </c>
      <c r="Q96" s="18">
        <f t="shared" si="216"/>
        <v>6.4948177742530699</v>
      </c>
      <c r="S96" s="18">
        <f t="shared" si="217"/>
        <v>8.5284109251000384</v>
      </c>
      <c r="T96" s="18">
        <f t="shared" si="218"/>
        <v>5.1288787211779763</v>
      </c>
      <c r="U96" s="18">
        <f t="shared" si="219"/>
        <v>10.597183673293941</v>
      </c>
      <c r="W96" t="str">
        <f t="shared" si="256"/>
        <v>52 Skilled metal, electrical and electronic trades</v>
      </c>
      <c r="X96" s="18">
        <f t="shared" si="220"/>
        <v>0.83657792343210247</v>
      </c>
      <c r="Y96" s="18">
        <f t="shared" si="220"/>
        <v>-15.924607715522555</v>
      </c>
      <c r="Z96" s="18">
        <f t="shared" si="220"/>
        <v>6.31991124655642</v>
      </c>
      <c r="AA96" s="18">
        <f t="shared" si="220"/>
        <v>2.8513159470855864</v>
      </c>
      <c r="AB96" s="18">
        <f t="shared" si="221"/>
        <v>2.621894650646972</v>
      </c>
      <c r="AD96" s="18">
        <f t="shared" si="222"/>
        <v>3.9947551999293784</v>
      </c>
      <c r="AE96" s="18">
        <f t="shared" si="223"/>
        <v>3.8775616030169546</v>
      </c>
      <c r="AF96" s="18">
        <f t="shared" si="224"/>
        <v>6.4921041180914907</v>
      </c>
      <c r="AH96" t="str">
        <f t="shared" si="257"/>
        <v>52 Skilled metal, electrical and electronic trades</v>
      </c>
      <c r="AI96" s="18">
        <f t="shared" si="225"/>
        <v>-0.30697588296390022</v>
      </c>
      <c r="AJ96" s="18">
        <f t="shared" si="225"/>
        <v>-10.417662349320844</v>
      </c>
      <c r="AK96" s="18">
        <f t="shared" si="225"/>
        <v>4.1975364628302536</v>
      </c>
      <c r="AL96" s="18">
        <f t="shared" si="225"/>
        <v>2.0298032446006919</v>
      </c>
      <c r="AM96" s="18">
        <f t="shared" si="226"/>
        <v>1.8705752647372398</v>
      </c>
      <c r="AO96" s="18">
        <f t="shared" si="227"/>
        <v>2.7473232287047011</v>
      </c>
      <c r="AP96" s="18">
        <f t="shared" si="228"/>
        <v>3.2683149971508119</v>
      </c>
      <c r="AQ96" s="18">
        <f t="shared" si="229"/>
        <v>5.1422559830363923</v>
      </c>
      <c r="AS96" t="str">
        <f t="shared" si="258"/>
        <v>52 Skilled metal, electrical and electronic trades</v>
      </c>
      <c r="AT96" s="18">
        <f t="shared" si="230"/>
        <v>-0.77468997522956995</v>
      </c>
      <c r="AU96" s="18">
        <f t="shared" si="230"/>
        <v>-11.415725183358882</v>
      </c>
      <c r="AV96" s="18">
        <f t="shared" si="230"/>
        <v>3.1737378847918718</v>
      </c>
      <c r="AW96" s="18">
        <f t="shared" si="230"/>
        <v>1.9871051760521397</v>
      </c>
      <c r="AX96" s="18">
        <f t="shared" si="231"/>
        <v>1.4590856656996776</v>
      </c>
      <c r="AZ96" s="18">
        <f t="shared" si="232"/>
        <v>2.3811251833226965</v>
      </c>
      <c r="BA96" s="18">
        <f t="shared" si="233"/>
        <v>3.0994904221305353</v>
      </c>
      <c r="BB96" s="18">
        <f t="shared" si="234"/>
        <v>4.7433650914226355</v>
      </c>
      <c r="BD96" t="str">
        <f t="shared" si="259"/>
        <v>52 Skilled metal, electrical and electronic trades</v>
      </c>
      <c r="BE96" s="18">
        <f t="shared" si="235"/>
        <v>-0.24096599463583335</v>
      </c>
      <c r="BF96" s="18">
        <f t="shared" si="235"/>
        <v>-11.555746969915203</v>
      </c>
      <c r="BG96" s="18">
        <f t="shared" si="235"/>
        <v>0.17539093783602855</v>
      </c>
      <c r="BH96" s="18">
        <f t="shared" si="235"/>
        <v>0.20976733249371549</v>
      </c>
      <c r="BI96" s="18">
        <f t="shared" si="236"/>
        <v>-0.5800680305429684</v>
      </c>
      <c r="BK96" s="18">
        <f t="shared" si="237"/>
        <v>0.1983072237327077</v>
      </c>
      <c r="BL96" s="18">
        <f t="shared" si="238"/>
        <v>1.9892967039157439</v>
      </c>
      <c r="BM96" s="18">
        <f t="shared" si="239"/>
        <v>2.1403412151430601</v>
      </c>
      <c r="BO96" t="str">
        <f t="shared" si="260"/>
        <v>52 Skilled metal, electrical and electronic trades</v>
      </c>
      <c r="BP96" s="18">
        <f t="shared" si="240"/>
        <v>-3.2704280387218398</v>
      </c>
      <c r="BQ96" s="18">
        <f t="shared" si="240"/>
        <v>-3.1056605584408481</v>
      </c>
      <c r="BR96" s="18">
        <f t="shared" si="240"/>
        <v>-3.2099023592757847</v>
      </c>
      <c r="BS96" s="18">
        <f t="shared" si="240"/>
        <v>-2.7747158301825947</v>
      </c>
      <c r="BT96" s="18">
        <f t="shared" si="241"/>
        <v>-2.9316094964781714</v>
      </c>
      <c r="BV96" s="18">
        <f t="shared" si="242"/>
        <v>-2.9199949821990367</v>
      </c>
      <c r="BW96" s="18">
        <f t="shared" si="243"/>
        <v>1.8382154509853921</v>
      </c>
      <c r="BX96" s="18">
        <f t="shared" si="244"/>
        <v>-0.30417986569525324</v>
      </c>
      <c r="BZ96" t="str">
        <f t="shared" si="261"/>
        <v>52 Skilled metal, electrical and electronic trades</v>
      </c>
      <c r="CA96" s="18">
        <f t="shared" si="245"/>
        <v>3.5290895225587926</v>
      </c>
      <c r="CB96" s="18">
        <f t="shared" si="245"/>
        <v>-21.45995655743036</v>
      </c>
      <c r="CC96" s="18">
        <f t="shared" si="245"/>
        <v>-1.9022717196115813</v>
      </c>
      <c r="CD96" s="18">
        <f t="shared" si="245"/>
        <v>-5.3415018140901989</v>
      </c>
      <c r="CE96" s="18">
        <f t="shared" si="246"/>
        <v>-5.3901455902856892</v>
      </c>
      <c r="CG96" s="18">
        <f t="shared" si="247"/>
        <v>-4.2087023260138912</v>
      </c>
      <c r="CH96" s="18">
        <f t="shared" si="248"/>
        <v>1.6080647144823379</v>
      </c>
      <c r="CI96" s="18">
        <f t="shared" si="249"/>
        <v>-1.5175904691070885</v>
      </c>
      <c r="CK96" t="str">
        <f t="shared" si="262"/>
        <v>52 Skilled metal, electrical and electronic trades</v>
      </c>
      <c r="CL96" s="18">
        <f t="shared" si="250"/>
        <v>1.8211043310468744</v>
      </c>
      <c r="CM96" s="18">
        <f t="shared" si="250"/>
        <v>22.692302701601719</v>
      </c>
      <c r="CN96" s="18">
        <f t="shared" si="250"/>
        <v>-7.1061592713576154</v>
      </c>
      <c r="CO96" s="18">
        <f t="shared" si="250"/>
        <v>-7.3827516290816853</v>
      </c>
      <c r="CP96" s="18">
        <f t="shared" si="251"/>
        <v>-5.6527130884460259</v>
      </c>
      <c r="CR96" s="18">
        <f t="shared" si="252"/>
        <v>-7.2906458040964406</v>
      </c>
      <c r="CS96" s="18">
        <f t="shared" si="253"/>
        <v>1.1876963143556685</v>
      </c>
      <c r="CT96" s="18">
        <f t="shared" si="254"/>
        <v>-4.3273243715190475</v>
      </c>
    </row>
    <row r="97" spans="1:98" x14ac:dyDescent="0.2">
      <c r="A97" t="str">
        <f t="shared" si="209"/>
        <v>53 Skilled construction and building trades</v>
      </c>
      <c r="B97" s="18">
        <f t="shared" si="210"/>
        <v>-5.503168044023365</v>
      </c>
      <c r="C97" s="18">
        <f t="shared" si="210"/>
        <v>-33.933598766051823</v>
      </c>
      <c r="D97" s="18">
        <f t="shared" si="210"/>
        <v>15.536183156042572</v>
      </c>
      <c r="E97" s="18">
        <f t="shared" si="210"/>
        <v>2.4491296407778584</v>
      </c>
      <c r="F97" s="18">
        <f t="shared" si="211"/>
        <v>3.4941593954610495</v>
      </c>
      <c r="H97" s="18">
        <f t="shared" si="212"/>
        <v>6.6378844881017862</v>
      </c>
      <c r="I97" s="18">
        <f t="shared" si="213"/>
        <v>4.3910763488043791</v>
      </c>
      <c r="J97" s="18">
        <f t="shared" si="214"/>
        <v>8.7671351862260494</v>
      </c>
      <c r="L97" t="str">
        <f t="shared" si="255"/>
        <v>53 Skilled construction and building trades</v>
      </c>
      <c r="M97" s="18">
        <f t="shared" si="215"/>
        <v>5.7025100985092614</v>
      </c>
      <c r="N97" s="18">
        <f t="shared" si="215"/>
        <v>-27.34412281923133</v>
      </c>
      <c r="O97" s="18">
        <f t="shared" si="215"/>
        <v>11.749969052650112</v>
      </c>
      <c r="P97" s="18">
        <f t="shared" si="215"/>
        <v>4.2710571828877608</v>
      </c>
      <c r="Q97" s="18">
        <f t="shared" si="216"/>
        <v>4.1739420188947829</v>
      </c>
      <c r="S97" s="18">
        <f t="shared" si="217"/>
        <v>6.706691613398208</v>
      </c>
      <c r="T97" s="18">
        <f t="shared" si="218"/>
        <v>4.43867143788792</v>
      </c>
      <c r="U97" s="18">
        <f t="shared" si="219"/>
        <v>8.8460106207305387</v>
      </c>
      <c r="W97" t="str">
        <f t="shared" si="256"/>
        <v>53 Skilled construction and building trades</v>
      </c>
      <c r="X97" s="18">
        <f t="shared" si="220"/>
        <v>-1.1150072110202469</v>
      </c>
      <c r="Y97" s="18">
        <f t="shared" si="220"/>
        <v>-18.117507637138697</v>
      </c>
      <c r="Z97" s="18">
        <f t="shared" si="220"/>
        <v>7.3950107622362538</v>
      </c>
      <c r="AA97" s="18">
        <f t="shared" si="220"/>
        <v>2.1617905384080149</v>
      </c>
      <c r="AB97" s="18">
        <f t="shared" si="221"/>
        <v>2.3439757342774037</v>
      </c>
      <c r="AD97" s="18">
        <f t="shared" si="222"/>
        <v>3.8772313798993929</v>
      </c>
      <c r="AE97" s="18">
        <f t="shared" si="223"/>
        <v>3.9324199179970654</v>
      </c>
      <c r="AF97" s="18">
        <f t="shared" si="224"/>
        <v>6.4472111502572815</v>
      </c>
      <c r="AH97" t="str">
        <f t="shared" si="257"/>
        <v>53 Skilled construction and building trades</v>
      </c>
      <c r="AI97" s="18">
        <f t="shared" si="225"/>
        <v>3.8229315892702953</v>
      </c>
      <c r="AJ97" s="18">
        <f t="shared" si="225"/>
        <v>-22.016319729910627</v>
      </c>
      <c r="AK97" s="18">
        <f t="shared" si="225"/>
        <v>7.6018032402832336</v>
      </c>
      <c r="AL97" s="18">
        <f t="shared" si="225"/>
        <v>2.502923269116808</v>
      </c>
      <c r="AM97" s="18">
        <f t="shared" si="226"/>
        <v>2.3066818180605519</v>
      </c>
      <c r="AO97" s="18">
        <f t="shared" si="227"/>
        <v>4.1751218897303044</v>
      </c>
      <c r="AP97" s="18">
        <f t="shared" si="228"/>
        <v>4.2898230413394911</v>
      </c>
      <c r="AQ97" s="18">
        <f t="shared" si="229"/>
        <v>6.9106752690405449</v>
      </c>
      <c r="AS97" t="str">
        <f t="shared" si="258"/>
        <v>53 Skilled construction and building trades</v>
      </c>
      <c r="AT97" s="18">
        <f t="shared" si="230"/>
        <v>1.0264471565913924</v>
      </c>
      <c r="AU97" s="18">
        <f t="shared" si="230"/>
        <v>-18.661707858419028</v>
      </c>
      <c r="AV97" s="18">
        <f t="shared" si="230"/>
        <v>8.0566606424462339</v>
      </c>
      <c r="AW97" s="18">
        <f t="shared" si="230"/>
        <v>2.0924614964975996</v>
      </c>
      <c r="AX97" s="18">
        <f t="shared" si="231"/>
        <v>2.4543952873389285</v>
      </c>
      <c r="AZ97" s="18">
        <f t="shared" si="232"/>
        <v>4.0430234205543147</v>
      </c>
      <c r="BA97" s="18">
        <f t="shared" si="233"/>
        <v>4.2986152327811444</v>
      </c>
      <c r="BB97" s="18">
        <f t="shared" si="234"/>
        <v>6.8253297923859035</v>
      </c>
      <c r="BD97" t="str">
        <f t="shared" si="259"/>
        <v>53 Skilled construction and building trades</v>
      </c>
      <c r="BE97" s="18">
        <f t="shared" si="235"/>
        <v>0.93443136864665988</v>
      </c>
      <c r="BF97" s="18">
        <f t="shared" si="235"/>
        <v>-23.264775443685505</v>
      </c>
      <c r="BG97" s="18">
        <f t="shared" si="235"/>
        <v>2.3667746367808551</v>
      </c>
      <c r="BH97" s="18">
        <f t="shared" si="235"/>
        <v>0.16477372700438586</v>
      </c>
      <c r="BI97" s="18">
        <f t="shared" si="236"/>
        <v>-0.81779695897297167</v>
      </c>
      <c r="BK97" s="18">
        <f t="shared" si="237"/>
        <v>0.89346007223456425</v>
      </c>
      <c r="BL97" s="18">
        <f t="shared" si="238"/>
        <v>2.3334668570092809</v>
      </c>
      <c r="BM97" s="18">
        <f t="shared" si="239"/>
        <v>2.991919159708667</v>
      </c>
      <c r="BO97" t="str">
        <f t="shared" si="260"/>
        <v>53 Skilled construction and building trades</v>
      </c>
      <c r="BP97" s="18">
        <f t="shared" si="240"/>
        <v>0.69482735393637807</v>
      </c>
      <c r="BQ97" s="18">
        <f t="shared" si="240"/>
        <v>-13.36666303977302</v>
      </c>
      <c r="BR97" s="18">
        <f t="shared" si="240"/>
        <v>1.6617200360430795</v>
      </c>
      <c r="BS97" s="18">
        <f t="shared" si="240"/>
        <v>-4.6584740539645786E-2</v>
      </c>
      <c r="BT97" s="18">
        <f t="shared" si="241"/>
        <v>-0.41004341481758466</v>
      </c>
      <c r="BV97" s="18">
        <f t="shared" si="242"/>
        <v>0.51963656826485849</v>
      </c>
      <c r="BW97" s="18">
        <f t="shared" si="243"/>
        <v>2.8181026376925766</v>
      </c>
      <c r="BX97" s="18">
        <f t="shared" si="244"/>
        <v>3.1745706882068347</v>
      </c>
      <c r="BZ97" t="str">
        <f t="shared" si="261"/>
        <v>53 Skilled construction and building trades</v>
      </c>
      <c r="CA97" s="18">
        <f t="shared" si="245"/>
        <v>6.7371372674020602</v>
      </c>
      <c r="CB97" s="18">
        <f t="shared" si="245"/>
        <v>-29.584320078654301</v>
      </c>
      <c r="CC97" s="18">
        <f t="shared" si="245"/>
        <v>1.9910807273477937</v>
      </c>
      <c r="CD97" s="18">
        <f t="shared" si="245"/>
        <v>0.77030808125779782</v>
      </c>
      <c r="CE97" s="18">
        <f t="shared" si="246"/>
        <v>-1.0905269654804317</v>
      </c>
      <c r="CG97" s="18">
        <f t="shared" si="247"/>
        <v>1.175600051952097</v>
      </c>
      <c r="CH97" s="18">
        <f t="shared" si="248"/>
        <v>2.324329964173022</v>
      </c>
      <c r="CI97" s="18">
        <f t="shared" si="249"/>
        <v>3.1963928149995935</v>
      </c>
      <c r="CK97" t="str">
        <f t="shared" si="262"/>
        <v>53 Skilled construction and building trades</v>
      </c>
      <c r="CL97" s="18">
        <f t="shared" si="250"/>
        <v>3.6465996111064936</v>
      </c>
      <c r="CM97" s="18">
        <f t="shared" si="250"/>
        <v>13.656806044477076</v>
      </c>
      <c r="CN97" s="18">
        <f t="shared" si="250"/>
        <v>-8.5763127909974646</v>
      </c>
      <c r="CO97" s="18">
        <f t="shared" si="250"/>
        <v>-10.62363154729894</v>
      </c>
      <c r="CP97" s="18">
        <f t="shared" si="251"/>
        <v>-8.6266053786889891</v>
      </c>
      <c r="CR97" s="18">
        <f t="shared" si="252"/>
        <v>-9.9463374609761175</v>
      </c>
      <c r="CS97" s="18">
        <f t="shared" si="253"/>
        <v>0.99572865173238601</v>
      </c>
      <c r="CT97" s="18">
        <f t="shared" si="254"/>
        <v>-6.4477158991842032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5.3958569496192377</v>
      </c>
      <c r="C98" s="18">
        <f t="shared" si="210"/>
        <v>-15.801337840225127</v>
      </c>
      <c r="D98" s="18">
        <f t="shared" si="210"/>
        <v>8.4222687870804549</v>
      </c>
      <c r="E98" s="18">
        <f t="shared" si="210"/>
        <v>5.0470425706645949</v>
      </c>
      <c r="F98" s="18">
        <f t="shared" si="211"/>
        <v>4.6335587535982103</v>
      </c>
      <c r="H98" s="18">
        <f t="shared" si="212"/>
        <v>6.160278778816286</v>
      </c>
      <c r="I98" s="18">
        <f t="shared" si="213"/>
        <v>4.309496685940295</v>
      </c>
      <c r="J98" s="18">
        <f t="shared" si="214"/>
        <v>8.3599855400948933</v>
      </c>
      <c r="L98" t="str">
        <f t="shared" si="255"/>
        <v>54 Textiles, printing and other skilled trades</v>
      </c>
      <c r="M98" s="18">
        <f t="shared" si="215"/>
        <v>9.420774547780697</v>
      </c>
      <c r="N98" s="18">
        <f t="shared" si="215"/>
        <v>7.8801158976071761E-2</v>
      </c>
      <c r="O98" s="18">
        <f t="shared" si="215"/>
        <v>8.0053660082129774</v>
      </c>
      <c r="P98" s="18">
        <f t="shared" si="215"/>
        <v>4.9785941250083621</v>
      </c>
      <c r="Q98" s="18">
        <f t="shared" si="216"/>
        <v>5.5992947371874546</v>
      </c>
      <c r="S98" s="18">
        <f t="shared" si="217"/>
        <v>5.9779739556673039</v>
      </c>
      <c r="T98" s="18">
        <f t="shared" si="218"/>
        <v>4.6534406894102487</v>
      </c>
      <c r="U98" s="18">
        <f t="shared" si="219"/>
        <v>8.4309807165826811</v>
      </c>
      <c r="W98" t="str">
        <f t="shared" si="256"/>
        <v>54 Textiles, printing and other skilled trades</v>
      </c>
      <c r="X98" s="18">
        <f t="shared" si="220"/>
        <v>-0.438662503028453</v>
      </c>
      <c r="Y98" s="18">
        <f t="shared" si="220"/>
        <v>1.2133886230138557</v>
      </c>
      <c r="Z98" s="18">
        <f t="shared" si="220"/>
        <v>4.8293023460764806</v>
      </c>
      <c r="AA98" s="18">
        <f t="shared" si="220"/>
        <v>1.3918000017310694</v>
      </c>
      <c r="AB98" s="18">
        <f t="shared" si="221"/>
        <v>2.4424569421660935</v>
      </c>
      <c r="AD98" s="18">
        <f t="shared" si="222"/>
        <v>2.524923503327714</v>
      </c>
      <c r="AE98" s="18">
        <f t="shared" si="223"/>
        <v>3.8516159302972364</v>
      </c>
      <c r="AF98" s="18">
        <f t="shared" si="224"/>
        <v>5.449094041304936</v>
      </c>
      <c r="AH98" t="str">
        <f t="shared" si="257"/>
        <v>54 Textiles, printing and other skilled trades</v>
      </c>
      <c r="AI98" s="18">
        <f t="shared" si="225"/>
        <v>-3.3304822314861648</v>
      </c>
      <c r="AJ98" s="18">
        <f t="shared" si="225"/>
        <v>19.876920634826444</v>
      </c>
      <c r="AK98" s="18">
        <f t="shared" si="225"/>
        <v>3.2566558099901943</v>
      </c>
      <c r="AL98" s="18">
        <f t="shared" si="225"/>
        <v>2.4578941571977708</v>
      </c>
      <c r="AM98" s="18">
        <f t="shared" si="226"/>
        <v>3.7197011773594246</v>
      </c>
      <c r="AO98" s="18">
        <f t="shared" si="227"/>
        <v>2.723459117676752</v>
      </c>
      <c r="AP98" s="18">
        <f t="shared" si="228"/>
        <v>3.9677851394041452</v>
      </c>
      <c r="AQ98" s="18">
        <f t="shared" si="229"/>
        <v>5.675952084579805</v>
      </c>
      <c r="AS98" t="str">
        <f t="shared" si="258"/>
        <v>54 Textiles, printing and other skilled trades</v>
      </c>
      <c r="AT98" s="18">
        <f t="shared" si="230"/>
        <v>-2.3154149847963823</v>
      </c>
      <c r="AU98" s="18">
        <f t="shared" si="230"/>
        <v>8.5224909765409649</v>
      </c>
      <c r="AV98" s="18">
        <f t="shared" si="230"/>
        <v>4.4145821842357824</v>
      </c>
      <c r="AW98" s="18">
        <f t="shared" si="230"/>
        <v>-0.16299064460136847</v>
      </c>
      <c r="AX98" s="18">
        <f t="shared" si="231"/>
        <v>1.7747566201358866</v>
      </c>
      <c r="AZ98" s="18">
        <f t="shared" si="232"/>
        <v>1.3401230013170284</v>
      </c>
      <c r="BA98" s="18">
        <f t="shared" si="233"/>
        <v>3.7339949039689291</v>
      </c>
      <c r="BB98" s="18">
        <f t="shared" si="234"/>
        <v>4.5673912518695126</v>
      </c>
      <c r="BD98" t="str">
        <f t="shared" si="259"/>
        <v>54 Textiles, printing and other skilled trades</v>
      </c>
      <c r="BE98" s="18">
        <f t="shared" si="235"/>
        <v>-0.81044976354978093</v>
      </c>
      <c r="BF98" s="18">
        <f t="shared" si="235"/>
        <v>-12.073312742892773</v>
      </c>
      <c r="BG98" s="18">
        <f t="shared" si="235"/>
        <v>1.6831007462855263</v>
      </c>
      <c r="BH98" s="18">
        <f t="shared" si="235"/>
        <v>-5.2634291187581006E-2</v>
      </c>
      <c r="BI98" s="18">
        <f t="shared" si="236"/>
        <v>-0.31498385049730793</v>
      </c>
      <c r="BK98" s="18">
        <f t="shared" si="237"/>
        <v>0.52262670745495399</v>
      </c>
      <c r="BL98" s="18">
        <f t="shared" si="238"/>
        <v>2.4238245937420189</v>
      </c>
      <c r="BM98" s="18">
        <f t="shared" si="239"/>
        <v>2.8016456773617415</v>
      </c>
      <c r="BO98" t="str">
        <f t="shared" si="260"/>
        <v>54 Textiles, printing and other skilled trades</v>
      </c>
      <c r="BP98" s="18">
        <f t="shared" si="240"/>
        <v>-4.6103191574478952</v>
      </c>
      <c r="BQ98" s="18">
        <f t="shared" si="240"/>
        <v>0.5972855246884734</v>
      </c>
      <c r="BR98" s="18">
        <f t="shared" si="240"/>
        <v>-2.490593617494774</v>
      </c>
      <c r="BS98" s="18">
        <f t="shared" si="240"/>
        <v>-1.6849112837105551</v>
      </c>
      <c r="BT98" s="18">
        <f t="shared" si="241"/>
        <v>-1.7966538159842727</v>
      </c>
      <c r="BV98" s="18">
        <f t="shared" si="242"/>
        <v>-1.9542090295016745</v>
      </c>
      <c r="BW98" s="18">
        <f t="shared" si="243"/>
        <v>1.9915662830439773</v>
      </c>
      <c r="BX98" s="18">
        <f t="shared" si="244"/>
        <v>0.56362792888939861</v>
      </c>
      <c r="BZ98" t="str">
        <f t="shared" si="261"/>
        <v>54 Textiles, printing and other skilled trades</v>
      </c>
      <c r="CA98" s="18">
        <f t="shared" si="245"/>
        <v>2.1975449017578086</v>
      </c>
      <c r="CB98" s="18">
        <f t="shared" si="245"/>
        <v>-6.8284428893145455</v>
      </c>
      <c r="CC98" s="18">
        <f t="shared" si="245"/>
        <v>-0.94150219986262051</v>
      </c>
      <c r="CD98" s="18">
        <f t="shared" si="245"/>
        <v>-3.060355725926478</v>
      </c>
      <c r="CE98" s="18">
        <f t="shared" si="246"/>
        <v>-2.6446626038177712</v>
      </c>
      <c r="CG98" s="18">
        <f t="shared" si="247"/>
        <v>-2.3591554867790743</v>
      </c>
      <c r="CH98" s="18">
        <f t="shared" si="248"/>
        <v>1.8042758532683223</v>
      </c>
      <c r="CI98" s="18">
        <f t="shared" si="249"/>
        <v>4.4126224066953768E-2</v>
      </c>
      <c r="CK98" t="str">
        <f t="shared" si="262"/>
        <v>54 Textiles, printing and other skilled trades</v>
      </c>
      <c r="CL98" s="18">
        <f t="shared" si="250"/>
        <v>-3.0732326308045232</v>
      </c>
      <c r="CM98" s="18">
        <f t="shared" si="250"/>
        <v>23.42781223296555</v>
      </c>
      <c r="CN98" s="18">
        <f t="shared" si="250"/>
        <v>-11.059612839359334</v>
      </c>
      <c r="CO98" s="18">
        <f t="shared" si="250"/>
        <v>-5.7930221033346445</v>
      </c>
      <c r="CP98" s="18">
        <f t="shared" si="251"/>
        <v>-5.8958715320963968</v>
      </c>
      <c r="CR98" s="18">
        <f t="shared" si="252"/>
        <v>-7.5823218646493213</v>
      </c>
      <c r="CS98" s="18">
        <f t="shared" si="253"/>
        <v>1.0610979955651745</v>
      </c>
      <c r="CT98" s="18">
        <f t="shared" si="254"/>
        <v>-4.8021860443268061</v>
      </c>
    </row>
    <row r="99" spans="1:98" x14ac:dyDescent="0.2">
      <c r="A99" t="str">
        <f t="shared" si="209"/>
        <v>61 Caring personal service occupations</v>
      </c>
      <c r="B99" s="18">
        <f t="shared" si="210"/>
        <v>4.948986595851812</v>
      </c>
      <c r="C99" s="18">
        <f t="shared" si="210"/>
        <v>-4.9819090349812578</v>
      </c>
      <c r="D99" s="18">
        <f t="shared" si="210"/>
        <v>7.7062980530840486</v>
      </c>
      <c r="E99" s="18">
        <f t="shared" si="210"/>
        <v>5.5003282279643573</v>
      </c>
      <c r="F99" s="18">
        <f t="shared" si="211"/>
        <v>5.4925691039916069</v>
      </c>
      <c r="H99" s="18">
        <f t="shared" si="212"/>
        <v>6.2305851155652237</v>
      </c>
      <c r="I99" s="18">
        <f t="shared" si="213"/>
        <v>4.6628472326533776</v>
      </c>
      <c r="J99" s="18">
        <f t="shared" si="214"/>
        <v>8.6208250739182812</v>
      </c>
      <c r="L99" t="str">
        <f t="shared" si="255"/>
        <v>61 Caring personal service occupations</v>
      </c>
      <c r="M99" s="18">
        <f t="shared" si="215"/>
        <v>5.5582865535043213</v>
      </c>
      <c r="N99" s="18">
        <f t="shared" si="215"/>
        <v>1.6836774133933918</v>
      </c>
      <c r="O99" s="18">
        <f t="shared" si="215"/>
        <v>7.3013612427720531</v>
      </c>
      <c r="P99" s="18">
        <f t="shared" si="215"/>
        <v>5.3286210459869698</v>
      </c>
      <c r="Q99" s="18">
        <f t="shared" si="216"/>
        <v>5.7082386866359247</v>
      </c>
      <c r="S99" s="18">
        <f t="shared" si="217"/>
        <v>5.9821379460022861</v>
      </c>
      <c r="T99" s="18">
        <f t="shared" si="218"/>
        <v>4.8101194931562619</v>
      </c>
      <c r="U99" s="18">
        <f t="shared" si="219"/>
        <v>8.5297479286366098</v>
      </c>
      <c r="W99" t="str">
        <f t="shared" si="256"/>
        <v>61 Caring personal service occupations</v>
      </c>
      <c r="X99" s="18">
        <f t="shared" si="220"/>
        <v>6.2129163463864323E-2</v>
      </c>
      <c r="Y99" s="18">
        <f t="shared" si="220"/>
        <v>7.7966210101853672</v>
      </c>
      <c r="Z99" s="18">
        <f t="shared" si="220"/>
        <v>3.9451881194518368</v>
      </c>
      <c r="AA99" s="18">
        <f t="shared" si="220"/>
        <v>1.989540287551117</v>
      </c>
      <c r="AB99" s="18">
        <f t="shared" si="221"/>
        <v>2.9523975413296766</v>
      </c>
      <c r="AD99" s="18">
        <f t="shared" si="222"/>
        <v>2.6373001116738459</v>
      </c>
      <c r="AE99" s="18">
        <f t="shared" si="223"/>
        <v>4.2707693129885982</v>
      </c>
      <c r="AF99" s="18">
        <f t="shared" si="224"/>
        <v>5.8621917620678365</v>
      </c>
      <c r="AH99" t="str">
        <f t="shared" si="257"/>
        <v>61 Caring personal service occupations</v>
      </c>
      <c r="AI99" s="18">
        <f t="shared" si="225"/>
        <v>-3.2839605546155282</v>
      </c>
      <c r="AJ99" s="18">
        <f t="shared" si="225"/>
        <v>7.3613224546897227</v>
      </c>
      <c r="AK99" s="18">
        <f t="shared" si="225"/>
        <v>1.7327333191865524</v>
      </c>
      <c r="AL99" s="18">
        <f t="shared" si="225"/>
        <v>0.55657112706115619</v>
      </c>
      <c r="AM99" s="18">
        <f t="shared" si="226"/>
        <v>1.3365229169572723</v>
      </c>
      <c r="AO99" s="18">
        <f t="shared" si="227"/>
        <v>0.94710649058515894</v>
      </c>
      <c r="AP99" s="18">
        <f t="shared" si="228"/>
        <v>3.4973886690442324</v>
      </c>
      <c r="AQ99" s="18">
        <f t="shared" si="229"/>
        <v>4.0981121120750696</v>
      </c>
      <c r="AS99" t="str">
        <f t="shared" si="258"/>
        <v>61 Caring personal service occupations</v>
      </c>
      <c r="AT99" s="18">
        <f t="shared" si="230"/>
        <v>-0.91275347650867644</v>
      </c>
      <c r="AU99" s="18">
        <f t="shared" si="230"/>
        <v>11.462282604322095</v>
      </c>
      <c r="AV99" s="18">
        <f t="shared" si="230"/>
        <v>2.4317266610289101</v>
      </c>
      <c r="AW99" s="18">
        <f t="shared" si="230"/>
        <v>1.2130720068289635</v>
      </c>
      <c r="AX99" s="18">
        <f t="shared" si="231"/>
        <v>2.2066501059580412</v>
      </c>
      <c r="AZ99" s="18">
        <f t="shared" si="232"/>
        <v>1.6176706887994552</v>
      </c>
      <c r="BA99" s="18">
        <f t="shared" si="233"/>
        <v>3.7545200966942138</v>
      </c>
      <c r="BB99" s="18">
        <f t="shared" si="234"/>
        <v>4.7655376032180063</v>
      </c>
      <c r="BD99" t="str">
        <f t="shared" si="259"/>
        <v>61 Caring personal service occupations</v>
      </c>
      <c r="BE99" s="18">
        <f t="shared" si="235"/>
        <v>4.5486632203590949</v>
      </c>
      <c r="BF99" s="18">
        <f t="shared" si="235"/>
        <v>-6.1219437640658398</v>
      </c>
      <c r="BG99" s="18">
        <f t="shared" si="235"/>
        <v>2.8254606005121419</v>
      </c>
      <c r="BH99" s="18">
        <f t="shared" si="235"/>
        <v>1.7492693256780489</v>
      </c>
      <c r="BI99" s="18">
        <f t="shared" si="236"/>
        <v>1.571946422539594</v>
      </c>
      <c r="BK99" s="18">
        <f t="shared" si="237"/>
        <v>2.1067423790957163</v>
      </c>
      <c r="BL99" s="18">
        <f t="shared" si="238"/>
        <v>3.3945865321195479</v>
      </c>
      <c r="BM99" s="18">
        <f t="shared" si="239"/>
        <v>4.7888231060800202</v>
      </c>
      <c r="BO99" t="str">
        <f t="shared" si="260"/>
        <v>61 Caring personal service occupations</v>
      </c>
      <c r="BP99" s="18">
        <f t="shared" si="240"/>
        <v>-0.35126495987574113</v>
      </c>
      <c r="BQ99" s="18">
        <f t="shared" si="240"/>
        <v>-16.063557138589569</v>
      </c>
      <c r="BR99" s="18">
        <f t="shared" si="240"/>
        <v>-0.85016812534610686</v>
      </c>
      <c r="BS99" s="18">
        <f t="shared" si="240"/>
        <v>-2.8289417806113382</v>
      </c>
      <c r="BT99" s="18">
        <f t="shared" si="241"/>
        <v>-3.1055867548120286</v>
      </c>
      <c r="BV99" s="18">
        <f t="shared" si="242"/>
        <v>-2.1737778523681195</v>
      </c>
      <c r="BW99" s="18">
        <f t="shared" si="243"/>
        <v>2.5111233115155951</v>
      </c>
      <c r="BX99" s="18">
        <f t="shared" si="244"/>
        <v>1.0511731181012784</v>
      </c>
      <c r="BZ99" t="str">
        <f t="shared" si="261"/>
        <v>61 Caring personal service occupations</v>
      </c>
      <c r="CA99" s="18">
        <f t="shared" si="245"/>
        <v>-9.7477869917654161</v>
      </c>
      <c r="CB99" s="18">
        <f t="shared" si="245"/>
        <v>-10.650512084193286</v>
      </c>
      <c r="CC99" s="18">
        <f t="shared" si="245"/>
        <v>-6.1420882143525706</v>
      </c>
      <c r="CD99" s="18">
        <f t="shared" si="245"/>
        <v>-0.13406856136269907</v>
      </c>
      <c r="CE99" s="18">
        <f t="shared" si="246"/>
        <v>-2.730596029402288</v>
      </c>
      <c r="CG99" s="18">
        <f t="shared" si="247"/>
        <v>-2.1783012331482055</v>
      </c>
      <c r="CH99" s="18">
        <f t="shared" si="248"/>
        <v>1.3638001062850957</v>
      </c>
      <c r="CI99" s="18">
        <f t="shared" si="249"/>
        <v>-0.38366928450148663</v>
      </c>
      <c r="CK99" t="str">
        <f t="shared" si="262"/>
        <v>61 Caring personal service occupations</v>
      </c>
      <c r="CL99" s="18">
        <f t="shared" si="250"/>
        <v>-5.3094529457552442</v>
      </c>
      <c r="CM99" s="18">
        <f t="shared" si="250"/>
        <v>21.861348674572014</v>
      </c>
      <c r="CN99" s="18">
        <f t="shared" si="250"/>
        <v>0.99529840589687169</v>
      </c>
      <c r="CO99" s="18">
        <f t="shared" si="250"/>
        <v>1.3701696650720852</v>
      </c>
      <c r="CP99" s="18">
        <f t="shared" si="251"/>
        <v>2.4246747690314541</v>
      </c>
      <c r="CR99" s="18">
        <f t="shared" si="252"/>
        <v>1.2450582292122148</v>
      </c>
      <c r="CS99" s="18">
        <f t="shared" si="253"/>
        <v>2.1385081504537773</v>
      </c>
      <c r="CT99" s="18">
        <f t="shared" si="254"/>
        <v>3.0855529199741882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20.300403845757241</v>
      </c>
      <c r="C100" s="18">
        <f t="shared" si="210"/>
        <v>1.9507836838453141</v>
      </c>
      <c r="D100" s="18">
        <f t="shared" si="210"/>
        <v>7.8114640461922846</v>
      </c>
      <c r="E100" s="18">
        <f t="shared" si="210"/>
        <v>4.9488873198803685</v>
      </c>
      <c r="F100" s="18">
        <f t="shared" si="211"/>
        <v>5.6436394849348703</v>
      </c>
      <c r="H100" s="18">
        <f t="shared" si="212"/>
        <v>5.8945331922402922</v>
      </c>
      <c r="I100" s="18">
        <f t="shared" si="213"/>
        <v>4.7511683160748053</v>
      </c>
      <c r="J100" s="18">
        <f t="shared" si="214"/>
        <v>8.4306215456210865</v>
      </c>
      <c r="L100" t="str">
        <f t="shared" si="255"/>
        <v>62 Leisure, travel and related personal service occupations</v>
      </c>
      <c r="M100" s="18">
        <f t="shared" si="215"/>
        <v>6.2225997905886121</v>
      </c>
      <c r="N100" s="18">
        <f t="shared" si="215"/>
        <v>-10.666183888807968</v>
      </c>
      <c r="O100" s="18">
        <f t="shared" si="215"/>
        <v>7.8200353512758669</v>
      </c>
      <c r="P100" s="18">
        <f t="shared" si="215"/>
        <v>5.7553386267979345</v>
      </c>
      <c r="Q100" s="18">
        <f t="shared" si="216"/>
        <v>5.2800335942962962</v>
      </c>
      <c r="S100" s="18">
        <f t="shared" si="217"/>
        <v>6.4391399615136624</v>
      </c>
      <c r="T100" s="18">
        <f t="shared" si="218"/>
        <v>4.7087810064704305</v>
      </c>
      <c r="U100" s="18">
        <f t="shared" si="219"/>
        <v>8.8009696377934645</v>
      </c>
      <c r="W100" t="str">
        <f t="shared" si="256"/>
        <v>62 Leisure, travel and related personal service occupations</v>
      </c>
      <c r="X100" s="18">
        <f t="shared" si="220"/>
        <v>4.3581462349769451</v>
      </c>
      <c r="Y100" s="18">
        <f t="shared" si="220"/>
        <v>-3.6599133467799971</v>
      </c>
      <c r="Z100" s="18">
        <f t="shared" si="220"/>
        <v>6.0967786354538589</v>
      </c>
      <c r="AA100" s="18">
        <f t="shared" si="220"/>
        <v>3.2373606697588819</v>
      </c>
      <c r="AB100" s="18">
        <f t="shared" si="221"/>
        <v>3.6735415340612088</v>
      </c>
      <c r="AD100" s="18">
        <f t="shared" si="222"/>
        <v>4.1818330866157716</v>
      </c>
      <c r="AE100" s="18">
        <f t="shared" si="223"/>
        <v>4.5743743809450566</v>
      </c>
      <c r="AF100" s="18">
        <f t="shared" si="224"/>
        <v>7.117434915179488</v>
      </c>
      <c r="AH100" t="str">
        <f t="shared" si="257"/>
        <v>62 Leisure, travel and related personal service occupations</v>
      </c>
      <c r="AI100" s="18">
        <f t="shared" si="225"/>
        <v>3.2394531012316596</v>
      </c>
      <c r="AJ100" s="18">
        <f t="shared" si="225"/>
        <v>-1.2240321335779902</v>
      </c>
      <c r="AK100" s="18">
        <f t="shared" si="225"/>
        <v>4.6626495237692689</v>
      </c>
      <c r="AL100" s="18">
        <f t="shared" si="225"/>
        <v>3.2399480862885133</v>
      </c>
      <c r="AM100" s="18">
        <f t="shared" si="226"/>
        <v>3.3964149424486445</v>
      </c>
      <c r="AO100" s="18">
        <f t="shared" si="227"/>
        <v>3.7120200264686876</v>
      </c>
      <c r="AP100" s="18">
        <f t="shared" si="228"/>
        <v>4.4253566415397794</v>
      </c>
      <c r="AQ100" s="18">
        <f t="shared" si="229"/>
        <v>6.6918640441327337</v>
      </c>
      <c r="AS100" t="str">
        <f t="shared" si="258"/>
        <v>62 Leisure, travel and related personal service occupations</v>
      </c>
      <c r="AT100" s="18">
        <f t="shared" si="230"/>
        <v>5.9522507855958473</v>
      </c>
      <c r="AU100" s="18">
        <f t="shared" si="230"/>
        <v>-1.6363170985345343</v>
      </c>
      <c r="AV100" s="18">
        <f t="shared" si="230"/>
        <v>5.2216315203277075</v>
      </c>
      <c r="AW100" s="18">
        <f t="shared" si="230"/>
        <v>3.5510477944388885</v>
      </c>
      <c r="AX100" s="18">
        <f t="shared" si="231"/>
        <v>3.7364919101236183</v>
      </c>
      <c r="AZ100" s="18">
        <f t="shared" si="232"/>
        <v>4.1049409864057251</v>
      </c>
      <c r="BA100" s="18">
        <f t="shared" si="233"/>
        <v>4.5417008249283075</v>
      </c>
      <c r="BB100" s="18">
        <f t="shared" si="234"/>
        <v>7.0419317243497925</v>
      </c>
      <c r="BD100" t="str">
        <f t="shared" si="259"/>
        <v>62 Leisure, travel and related personal service occupations</v>
      </c>
      <c r="BE100" s="18">
        <f t="shared" si="235"/>
        <v>3.2746525776775615</v>
      </c>
      <c r="BF100" s="18">
        <f t="shared" si="235"/>
        <v>-17.952729689179993</v>
      </c>
      <c r="BG100" s="18">
        <f t="shared" si="235"/>
        <v>0.79659285784730027</v>
      </c>
      <c r="BH100" s="18">
        <f t="shared" si="235"/>
        <v>-2.7184186177531267E-3</v>
      </c>
      <c r="BI100" s="18">
        <f t="shared" si="236"/>
        <v>-0.98557755267713043</v>
      </c>
      <c r="BK100" s="18">
        <f t="shared" si="237"/>
        <v>0.26301190280637599</v>
      </c>
      <c r="BL100" s="18">
        <f t="shared" si="238"/>
        <v>2.5167889418568956</v>
      </c>
      <c r="BM100" s="18">
        <f t="shared" si="239"/>
        <v>2.7035609088486234</v>
      </c>
      <c r="BO100" t="str">
        <f t="shared" si="260"/>
        <v>62 Leisure, travel and related personal service occupations</v>
      </c>
      <c r="BP100" s="18">
        <f t="shared" si="240"/>
        <v>1.1044065012195015</v>
      </c>
      <c r="BQ100" s="18">
        <f t="shared" si="240"/>
        <v>-17.723711303587841</v>
      </c>
      <c r="BR100" s="18">
        <f t="shared" si="240"/>
        <v>-1.364101327887568</v>
      </c>
      <c r="BS100" s="18">
        <f t="shared" si="240"/>
        <v>-2.2821456796393247</v>
      </c>
      <c r="BT100" s="18">
        <f t="shared" si="241"/>
        <v>-3.0440850551580079</v>
      </c>
      <c r="BV100" s="18">
        <f t="shared" si="242"/>
        <v>-1.9770842457700222</v>
      </c>
      <c r="BW100" s="18">
        <f t="shared" si="243"/>
        <v>2.4395965785601659</v>
      </c>
      <c r="BX100" s="18">
        <f t="shared" si="244"/>
        <v>1.0907356292799042</v>
      </c>
      <c r="BZ100" t="str">
        <f t="shared" si="261"/>
        <v>62 Leisure, travel and related personal service occupations</v>
      </c>
      <c r="CA100" s="18">
        <f t="shared" si="245"/>
        <v>8.0518497485907439</v>
      </c>
      <c r="CB100" s="18">
        <f t="shared" si="245"/>
        <v>-9.0769086375592103</v>
      </c>
      <c r="CC100" s="18">
        <f t="shared" si="245"/>
        <v>1.4179655436239225</v>
      </c>
      <c r="CD100" s="18">
        <f t="shared" si="245"/>
        <v>2.534568915373292E-2</v>
      </c>
      <c r="CE100" s="18">
        <f t="shared" si="246"/>
        <v>-0.13878870301394786</v>
      </c>
      <c r="CG100" s="18">
        <f t="shared" si="247"/>
        <v>0.48741448575517765</v>
      </c>
      <c r="CH100" s="18">
        <f t="shared" si="248"/>
        <v>2.3706467027656997</v>
      </c>
      <c r="CI100" s="18">
        <f t="shared" si="249"/>
        <v>2.7252628736820439</v>
      </c>
      <c r="CK100" t="str">
        <f t="shared" si="262"/>
        <v>62 Leisure, travel and related personal service occupations</v>
      </c>
      <c r="CL100" s="18">
        <f t="shared" si="250"/>
        <v>-3.6211464905378188</v>
      </c>
      <c r="CM100" s="18">
        <f t="shared" si="250"/>
        <v>11.528780448546883</v>
      </c>
      <c r="CN100" s="18">
        <f t="shared" si="250"/>
        <v>-6.1460473640383988</v>
      </c>
      <c r="CO100" s="18">
        <f t="shared" si="250"/>
        <v>-3.1578450734215835</v>
      </c>
      <c r="CP100" s="18">
        <f t="shared" si="251"/>
        <v>-3.2516894599931234</v>
      </c>
      <c r="CR100" s="18">
        <f t="shared" si="252"/>
        <v>-4.1643368503366247</v>
      </c>
      <c r="CS100" s="18">
        <f t="shared" si="253"/>
        <v>1.4631738838328134</v>
      </c>
      <c r="CT100" s="18">
        <f t="shared" si="254"/>
        <v>-1.712230395321257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-0.71382140060984867</v>
      </c>
      <c r="C101" s="18">
        <f t="shared" si="210"/>
        <v>16.077703218311768</v>
      </c>
      <c r="D101" s="18">
        <f t="shared" si="210"/>
        <v>5.1753823641309094</v>
      </c>
      <c r="E101" s="18">
        <f t="shared" si="210"/>
        <v>5.3144712660992077</v>
      </c>
      <c r="F101" s="18">
        <f t="shared" si="211"/>
        <v>5.9131753857295744</v>
      </c>
      <c r="H101" s="18">
        <f t="shared" si="212"/>
        <v>5.2680878732522141</v>
      </c>
      <c r="I101" s="18">
        <f t="shared" si="213"/>
        <v>3.8965470896803467</v>
      </c>
      <c r="J101" s="18">
        <f t="shared" si="214"/>
        <v>7.4401031497532966</v>
      </c>
      <c r="L101" t="str">
        <f t="shared" si="255"/>
        <v>63 Community and civil enforcement occupations</v>
      </c>
      <c r="M101" s="18">
        <f t="shared" si="215"/>
        <v>-0.62332011574269819</v>
      </c>
      <c r="N101" s="18">
        <f t="shared" si="215"/>
        <v>34.461041424079461</v>
      </c>
      <c r="O101" s="18">
        <f t="shared" si="215"/>
        <v>0.72670974146247236</v>
      </c>
      <c r="P101" s="18">
        <f t="shared" si="215"/>
        <v>5.1318061431858464</v>
      </c>
      <c r="Q101" s="18">
        <f t="shared" si="216"/>
        <v>5.3425459610480841</v>
      </c>
      <c r="S101" s="18">
        <f t="shared" si="217"/>
        <v>3.6424410018548903</v>
      </c>
      <c r="T101" s="18">
        <f t="shared" si="218"/>
        <v>3.3022572649402893</v>
      </c>
      <c r="U101" s="18">
        <f t="shared" si="219"/>
        <v>5.8260613318258381</v>
      </c>
      <c r="W101" t="str">
        <f t="shared" si="256"/>
        <v>63 Community and civil enforcement occupations</v>
      </c>
      <c r="X101" s="18">
        <f t="shared" si="220"/>
        <v>-1.2648525901265195</v>
      </c>
      <c r="Y101" s="18">
        <f t="shared" si="220"/>
        <v>14.126016760372728</v>
      </c>
      <c r="Z101" s="18">
        <f t="shared" si="220"/>
        <v>1.5845235778874311</v>
      </c>
      <c r="AA101" s="18">
        <f t="shared" si="220"/>
        <v>1.380815913632083</v>
      </c>
      <c r="AB101" s="18">
        <f t="shared" si="221"/>
        <v>2.1980275421181306</v>
      </c>
      <c r="AD101" s="18">
        <f t="shared" si="222"/>
        <v>1.4486730395044667</v>
      </c>
      <c r="AE101" s="18">
        <f t="shared" si="223"/>
        <v>3.7512222525059702</v>
      </c>
      <c r="AF101" s="18">
        <f t="shared" si="224"/>
        <v>4.6528352958949748</v>
      </c>
      <c r="AH101" t="str">
        <f t="shared" si="257"/>
        <v>63 Community and civil enforcement occupations</v>
      </c>
      <c r="AI101" s="18">
        <f t="shared" si="225"/>
        <v>-3.4345767586869913</v>
      </c>
      <c r="AJ101" s="18">
        <f t="shared" si="225"/>
        <v>34.052832075462966</v>
      </c>
      <c r="AK101" s="18">
        <f t="shared" si="225"/>
        <v>-2.2634878565690353</v>
      </c>
      <c r="AL101" s="18">
        <f t="shared" si="225"/>
        <v>1.3982493911809835</v>
      </c>
      <c r="AM101" s="18">
        <f t="shared" si="226"/>
        <v>2.0038459564891253</v>
      </c>
      <c r="AO101" s="18">
        <f t="shared" si="227"/>
        <v>0.16267555455018456</v>
      </c>
      <c r="AP101" s="18">
        <f t="shared" si="228"/>
        <v>3.0664866152218639</v>
      </c>
      <c r="AQ101" s="18">
        <f t="shared" si="229"/>
        <v>3.1735079530593513</v>
      </c>
      <c r="AS101" t="str">
        <f t="shared" si="258"/>
        <v>63 Community and civil enforcement occupations</v>
      </c>
      <c r="AT101" s="18">
        <f t="shared" si="230"/>
        <v>-5.4002250764935145</v>
      </c>
      <c r="AU101" s="18">
        <f t="shared" si="230"/>
        <v>33.523354832563925</v>
      </c>
      <c r="AV101" s="18">
        <f t="shared" si="230"/>
        <v>-4.54350337673608</v>
      </c>
      <c r="AW101" s="18">
        <f t="shared" si="230"/>
        <v>5.1236734590776045E-2</v>
      </c>
      <c r="AX101" s="18">
        <f t="shared" si="231"/>
        <v>0.38656213953438545</v>
      </c>
      <c r="AZ101" s="18">
        <f t="shared" si="232"/>
        <v>-1.5044057847076298</v>
      </c>
      <c r="BA101" s="18">
        <f t="shared" si="233"/>
        <v>2.6960111224215266</v>
      </c>
      <c r="BB101" s="18">
        <f t="shared" si="234"/>
        <v>1.6964476159861075</v>
      </c>
      <c r="BD101" t="str">
        <f t="shared" si="259"/>
        <v>63 Community and civil enforcement occupations</v>
      </c>
      <c r="BE101" s="18">
        <f t="shared" si="235"/>
        <v>-9.6831988111171778</v>
      </c>
      <c r="BF101" s="18">
        <f t="shared" si="235"/>
        <v>43.705751607136193</v>
      </c>
      <c r="BG101" s="18">
        <f t="shared" si="235"/>
        <v>-9.2932585119435807</v>
      </c>
      <c r="BH101" s="18">
        <f t="shared" si="235"/>
        <v>-0.1552086037817868</v>
      </c>
      <c r="BI101" s="18">
        <f t="shared" si="236"/>
        <v>-0.87507255527623506</v>
      </c>
      <c r="BK101" s="18">
        <f t="shared" si="237"/>
        <v>-3.2991856943610398</v>
      </c>
      <c r="BL101" s="18">
        <f t="shared" si="238"/>
        <v>1.3547706239046997</v>
      </c>
      <c r="BM101" s="18">
        <f t="shared" si="239"/>
        <v>-1.2484611839682525</v>
      </c>
      <c r="BO101" t="str">
        <f t="shared" si="260"/>
        <v>63 Community and civil enforcement occupations</v>
      </c>
      <c r="BP101" s="18">
        <f t="shared" si="240"/>
        <v>-6.9637587785976844</v>
      </c>
      <c r="BQ101" s="18">
        <f t="shared" si="240"/>
        <v>37.556072436635482</v>
      </c>
      <c r="BR101" s="18">
        <f t="shared" si="240"/>
        <v>-8.2868073751306337</v>
      </c>
      <c r="BS101" s="18">
        <f t="shared" si="240"/>
        <v>-1.7152406677299781</v>
      </c>
      <c r="BT101" s="18">
        <f t="shared" si="241"/>
        <v>-1.7757348769864456</v>
      </c>
      <c r="BV101" s="18">
        <f t="shared" si="242"/>
        <v>-3.9564827089811461</v>
      </c>
      <c r="BW101" s="18">
        <f t="shared" si="243"/>
        <v>1.6831171919069465</v>
      </c>
      <c r="BX101" s="18">
        <f t="shared" si="244"/>
        <v>-1.232292065387075</v>
      </c>
      <c r="BZ101" t="str">
        <f t="shared" si="261"/>
        <v>63 Community and civil enforcement occupations</v>
      </c>
      <c r="CA101" s="18">
        <f t="shared" si="245"/>
        <v>0.34118953863779833</v>
      </c>
      <c r="CB101" s="18">
        <f t="shared" si="245"/>
        <v>20.862309300306194</v>
      </c>
      <c r="CC101" s="18">
        <f t="shared" si="245"/>
        <v>-4.5062746536137954</v>
      </c>
      <c r="CD101" s="18">
        <f t="shared" si="245"/>
        <v>3.448496550910729E-2</v>
      </c>
      <c r="CE101" s="18">
        <f t="shared" si="246"/>
        <v>-0.2348397260285906</v>
      </c>
      <c r="CG101" s="18">
        <f t="shared" si="247"/>
        <v>-1.5025987238147076</v>
      </c>
      <c r="CH101" s="18">
        <f t="shared" si="248"/>
        <v>1.7032660304642011</v>
      </c>
      <c r="CI101" s="18">
        <f t="shared" si="249"/>
        <v>0.54633719481216314</v>
      </c>
      <c r="CK101" t="str">
        <f t="shared" si="262"/>
        <v>63 Community and civil enforcement occupations</v>
      </c>
      <c r="CL101" s="18">
        <f t="shared" si="250"/>
        <v>-8.156407858500458</v>
      </c>
      <c r="CM101" s="18">
        <f t="shared" si="250"/>
        <v>119.78932035342345</v>
      </c>
      <c r="CN101" s="18">
        <f t="shared" si="250"/>
        <v>-15.732639353676026</v>
      </c>
      <c r="CO101" s="18">
        <f t="shared" si="250"/>
        <v>-2.0649766689022409</v>
      </c>
      <c r="CP101" s="18">
        <f t="shared" si="251"/>
        <v>-1.7165843965372796</v>
      </c>
      <c r="CR101" s="18">
        <f t="shared" si="252"/>
        <v>-6.8509382945969977</v>
      </c>
      <c r="CS101" s="18">
        <f t="shared" si="253"/>
        <v>0.79597214426161411</v>
      </c>
      <c r="CT101" s="18">
        <f t="shared" si="254"/>
        <v>-4.8931307277296217</v>
      </c>
    </row>
    <row r="102" spans="1:98" x14ac:dyDescent="0.2">
      <c r="A102" t="str">
        <f t="shared" si="209"/>
        <v>71 Sales occupations</v>
      </c>
      <c r="B102" s="18">
        <f t="shared" si="210"/>
        <v>4.6741583880972826</v>
      </c>
      <c r="C102" s="18">
        <f t="shared" si="210"/>
        <v>-15.026318265786065</v>
      </c>
      <c r="D102" s="18">
        <f t="shared" si="210"/>
        <v>5.852961212064689</v>
      </c>
      <c r="E102" s="18">
        <f t="shared" si="210"/>
        <v>3.779342291286425</v>
      </c>
      <c r="F102" s="18">
        <f t="shared" si="211"/>
        <v>3.1262651905342942</v>
      </c>
      <c r="H102" s="18">
        <f t="shared" si="212"/>
        <v>4.4659953576997591</v>
      </c>
      <c r="I102" s="18">
        <f t="shared" si="213"/>
        <v>3.4306661105601544</v>
      </c>
      <c r="J102" s="18">
        <f t="shared" si="214"/>
        <v>6.5347317992961784</v>
      </c>
      <c r="L102" t="str">
        <f t="shared" si="255"/>
        <v>71 Sales occupations</v>
      </c>
      <c r="M102" s="18">
        <f t="shared" si="215"/>
        <v>3.6926417680202661</v>
      </c>
      <c r="N102" s="18">
        <f t="shared" si="215"/>
        <v>-0.99331533732341937</v>
      </c>
      <c r="O102" s="18">
        <f t="shared" si="215"/>
        <v>6.1828864865447919</v>
      </c>
      <c r="P102" s="18">
        <f t="shared" si="215"/>
        <v>5.4979555810485747</v>
      </c>
      <c r="Q102" s="18">
        <f t="shared" si="216"/>
        <v>5.2927817027274005</v>
      </c>
      <c r="S102" s="18">
        <f t="shared" si="217"/>
        <v>5.7257735662910703</v>
      </c>
      <c r="T102" s="18">
        <f t="shared" si="218"/>
        <v>3.8894325425864684</v>
      </c>
      <c r="U102" s="18">
        <f t="shared" si="219"/>
        <v>7.7824475717981567</v>
      </c>
      <c r="W102" t="str">
        <f t="shared" si="256"/>
        <v>71 Sales occupations</v>
      </c>
      <c r="X102" s="18">
        <f t="shared" si="220"/>
        <v>-1.0714154288696931</v>
      </c>
      <c r="Y102" s="18">
        <f t="shared" si="220"/>
        <v>8.7620674953381439</v>
      </c>
      <c r="Z102" s="18">
        <f t="shared" si="220"/>
        <v>2.4824779287084819</v>
      </c>
      <c r="AA102" s="18">
        <f t="shared" si="220"/>
        <v>2.2435363009761344</v>
      </c>
      <c r="AB102" s="18">
        <f t="shared" si="221"/>
        <v>2.7141461379986076</v>
      </c>
      <c r="AD102" s="18">
        <f t="shared" si="222"/>
        <v>2.3231215458670684</v>
      </c>
      <c r="AE102" s="18">
        <f t="shared" si="223"/>
        <v>3.6100408752089974</v>
      </c>
      <c r="AF102" s="18">
        <f t="shared" si="224"/>
        <v>5.1155996219053534</v>
      </c>
      <c r="AH102" t="str">
        <f t="shared" si="257"/>
        <v>71 Sales occupations</v>
      </c>
      <c r="AI102" s="18">
        <f t="shared" si="225"/>
        <v>-1.810460196855912</v>
      </c>
      <c r="AJ102" s="18">
        <f t="shared" si="225"/>
        <v>12.406700206708665</v>
      </c>
      <c r="AK102" s="18">
        <f t="shared" si="225"/>
        <v>1.5782527769776955</v>
      </c>
      <c r="AL102" s="18">
        <f t="shared" si="225"/>
        <v>2.2668970141400235</v>
      </c>
      <c r="AM102" s="18">
        <f t="shared" si="226"/>
        <v>2.6559596910625149</v>
      </c>
      <c r="AO102" s="18">
        <f t="shared" si="227"/>
        <v>2.0368317556930249</v>
      </c>
      <c r="AP102" s="18">
        <f t="shared" si="228"/>
        <v>3.5734990054421933</v>
      </c>
      <c r="AQ102" s="18">
        <f t="shared" si="229"/>
        <v>4.8898718194394952</v>
      </c>
      <c r="AS102" t="str">
        <f t="shared" si="258"/>
        <v>71 Sales occupations</v>
      </c>
      <c r="AT102" s="18">
        <f t="shared" si="230"/>
        <v>-2.8903001269259598</v>
      </c>
      <c r="AU102" s="18">
        <f t="shared" si="230"/>
        <v>7.3505884154526635</v>
      </c>
      <c r="AV102" s="18">
        <f t="shared" si="230"/>
        <v>0.97115340436311204</v>
      </c>
      <c r="AW102" s="18">
        <f t="shared" si="230"/>
        <v>1.5236105256759336</v>
      </c>
      <c r="AX102" s="18">
        <f t="shared" si="231"/>
        <v>1.7047759577312194</v>
      </c>
      <c r="AZ102" s="18">
        <f t="shared" si="232"/>
        <v>1.3391231067741316</v>
      </c>
      <c r="BA102" s="18">
        <f t="shared" si="233"/>
        <v>3.0382556620510259</v>
      </c>
      <c r="BB102" s="18">
        <f t="shared" si="234"/>
        <v>3.9480838614211589</v>
      </c>
      <c r="BD102" t="str">
        <f t="shared" si="259"/>
        <v>71 Sales occupations</v>
      </c>
      <c r="BE102" s="18">
        <f t="shared" si="235"/>
        <v>-0.24701443293577707</v>
      </c>
      <c r="BF102" s="18">
        <f t="shared" si="235"/>
        <v>-0.17557482924943635</v>
      </c>
      <c r="BG102" s="18">
        <f t="shared" si="235"/>
        <v>-0.24928495258123018</v>
      </c>
      <c r="BH102" s="18">
        <f t="shared" si="235"/>
        <v>0.73479603874941901</v>
      </c>
      <c r="BI102" s="18">
        <f t="shared" si="236"/>
        <v>0.36926671451338322</v>
      </c>
      <c r="BK102" s="18">
        <f t="shared" si="237"/>
        <v>0.40569503815817143</v>
      </c>
      <c r="BL102" s="18">
        <f t="shared" si="238"/>
        <v>2.4669971678165092</v>
      </c>
      <c r="BM102" s="18">
        <f t="shared" si="239"/>
        <v>2.7578996279922219</v>
      </c>
      <c r="BO102" t="str">
        <f t="shared" si="260"/>
        <v>71 Sales occupations</v>
      </c>
      <c r="BP102" s="18">
        <f t="shared" si="240"/>
        <v>-3.4850971277225251</v>
      </c>
      <c r="BQ102" s="18">
        <f t="shared" si="240"/>
        <v>-5.7019363595854795</v>
      </c>
      <c r="BR102" s="18">
        <f t="shared" si="240"/>
        <v>-3.1585881118721737</v>
      </c>
      <c r="BS102" s="18">
        <f t="shared" si="240"/>
        <v>-2.715737320075351</v>
      </c>
      <c r="BT102" s="18">
        <f t="shared" si="241"/>
        <v>-3.0434528337679456</v>
      </c>
      <c r="BV102" s="18">
        <f t="shared" si="242"/>
        <v>-2.8635788094405257</v>
      </c>
      <c r="BW102" s="18">
        <f t="shared" si="243"/>
        <v>2.1928321528096539</v>
      </c>
      <c r="BX102" s="18">
        <f t="shared" si="244"/>
        <v>0.20558734945423929</v>
      </c>
      <c r="BZ102" t="str">
        <f t="shared" si="261"/>
        <v>71 Sales occupations</v>
      </c>
      <c r="CA102" s="18">
        <f t="shared" si="245"/>
        <v>2.7133193779667275</v>
      </c>
      <c r="CB102" s="18">
        <f t="shared" si="245"/>
        <v>-3.0329751378897707</v>
      </c>
      <c r="CC102" s="18">
        <f t="shared" si="245"/>
        <v>-3.8529610526159663</v>
      </c>
      <c r="CD102" s="18">
        <f t="shared" si="245"/>
        <v>-9.8075335766775851</v>
      </c>
      <c r="CE102" s="18">
        <f t="shared" si="246"/>
        <v>-7.5700129687331525</v>
      </c>
      <c r="CG102" s="18">
        <f t="shared" si="247"/>
        <v>-7.8648217932130615</v>
      </c>
      <c r="CH102" s="18">
        <f t="shared" si="248"/>
        <v>1.357705619758387</v>
      </c>
      <c r="CI102" s="18">
        <f t="shared" si="249"/>
        <v>-4.3043687673255393</v>
      </c>
      <c r="CK102" t="str">
        <f t="shared" si="262"/>
        <v>71 Sales occupations</v>
      </c>
      <c r="CL102" s="18">
        <f t="shared" si="250"/>
        <v>-6.151257238501584</v>
      </c>
      <c r="CM102" s="18">
        <f t="shared" si="250"/>
        <v>17.988326463535429</v>
      </c>
      <c r="CN102" s="18">
        <f t="shared" si="250"/>
        <v>-10.054313538272975</v>
      </c>
      <c r="CO102" s="18">
        <f t="shared" si="250"/>
        <v>-3.7652046405436623</v>
      </c>
      <c r="CP102" s="18">
        <f t="shared" si="251"/>
        <v>-4.5685822192418239</v>
      </c>
      <c r="CR102" s="18">
        <f t="shared" si="252"/>
        <v>-5.9089752871443473</v>
      </c>
      <c r="CS102" s="18">
        <f t="shared" si="253"/>
        <v>1.0539338954887789</v>
      </c>
      <c r="CT102" s="18">
        <f t="shared" si="254"/>
        <v>-3.6626300813476509</v>
      </c>
    </row>
    <row r="103" spans="1:98" x14ac:dyDescent="0.2">
      <c r="A103" t="str">
        <f t="shared" si="209"/>
        <v>72 Customer service occupations</v>
      </c>
      <c r="B103" s="18">
        <f t="shared" si="210"/>
        <v>6.5116365915704799</v>
      </c>
      <c r="C103" s="18">
        <f t="shared" si="210"/>
        <v>6.561104426236164</v>
      </c>
      <c r="D103" s="18">
        <f t="shared" si="210"/>
        <v>12.527843770234814</v>
      </c>
      <c r="E103" s="18">
        <f t="shared" si="210"/>
        <v>5.653779452526364</v>
      </c>
      <c r="F103" s="18">
        <f t="shared" si="211"/>
        <v>7.813170319807905</v>
      </c>
      <c r="H103" s="18">
        <f t="shared" si="212"/>
        <v>7.8971625520712463</v>
      </c>
      <c r="I103" s="18">
        <f t="shared" si="213"/>
        <v>4.7866285445801404</v>
      </c>
      <c r="J103" s="18">
        <f t="shared" si="214"/>
        <v>9.9407315164242718</v>
      </c>
      <c r="L103" t="str">
        <f t="shared" si="255"/>
        <v>72 Customer service occupations</v>
      </c>
      <c r="M103" s="18">
        <f t="shared" si="215"/>
        <v>7.2888715938725479</v>
      </c>
      <c r="N103" s="18">
        <f t="shared" si="215"/>
        <v>6.9624291536335869</v>
      </c>
      <c r="O103" s="18">
        <f t="shared" si="215"/>
        <v>11.626315726261517</v>
      </c>
      <c r="P103" s="18">
        <f t="shared" si="215"/>
        <v>5.4755620378158065</v>
      </c>
      <c r="Q103" s="18">
        <f t="shared" si="216"/>
        <v>7.4543294561640217</v>
      </c>
      <c r="S103" s="18">
        <f t="shared" si="217"/>
        <v>7.4872031271253636</v>
      </c>
      <c r="T103" s="18">
        <f t="shared" si="218"/>
        <v>4.698372230191139</v>
      </c>
      <c r="U103" s="18">
        <f t="shared" si="219"/>
        <v>9.5807960014336224</v>
      </c>
      <c r="W103" t="str">
        <f t="shared" si="256"/>
        <v>72 Customer service occupations</v>
      </c>
      <c r="X103" s="18">
        <f t="shared" si="220"/>
        <v>1.8838266023068595</v>
      </c>
      <c r="Y103" s="18">
        <f t="shared" si="220"/>
        <v>13.254050970807384</v>
      </c>
      <c r="Z103" s="18">
        <f t="shared" si="220"/>
        <v>7.7370021659680877</v>
      </c>
      <c r="AA103" s="18">
        <f t="shared" si="220"/>
        <v>2.9328826779769335</v>
      </c>
      <c r="AB103" s="18">
        <f t="shared" si="221"/>
        <v>5.0361321583715757</v>
      </c>
      <c r="AD103" s="18">
        <f t="shared" si="222"/>
        <v>4.5099691008232412</v>
      </c>
      <c r="AE103" s="18">
        <f t="shared" si="223"/>
        <v>4.1724943461938668</v>
      </c>
      <c r="AF103" s="18">
        <f t="shared" si="224"/>
        <v>7.0651212930407548</v>
      </c>
      <c r="AH103" t="str">
        <f t="shared" si="257"/>
        <v>72 Customer service occupations</v>
      </c>
      <c r="AI103" s="18">
        <f t="shared" si="225"/>
        <v>2.1262640016532108</v>
      </c>
      <c r="AJ103" s="18">
        <f t="shared" si="225"/>
        <v>12.867936745522556</v>
      </c>
      <c r="AK103" s="18">
        <f t="shared" si="225"/>
        <v>7.9860436382563016</v>
      </c>
      <c r="AL103" s="18">
        <f t="shared" si="225"/>
        <v>2.584802242863149</v>
      </c>
      <c r="AM103" s="18">
        <f t="shared" si="226"/>
        <v>4.867263906089514</v>
      </c>
      <c r="AO103" s="18">
        <f t="shared" si="227"/>
        <v>4.3545109249170544</v>
      </c>
      <c r="AP103" s="18">
        <f t="shared" si="228"/>
        <v>4.336122295431788</v>
      </c>
      <c r="AQ103" s="18">
        <f t="shared" si="229"/>
        <v>7.0681622179560755</v>
      </c>
      <c r="AS103" t="str">
        <f t="shared" si="258"/>
        <v>72 Customer service occupations</v>
      </c>
      <c r="AT103" s="18">
        <f t="shared" si="230"/>
        <v>0.10118621263650596</v>
      </c>
      <c r="AU103" s="18">
        <f t="shared" si="230"/>
        <v>8.5608422307172471</v>
      </c>
      <c r="AV103" s="18">
        <f t="shared" si="230"/>
        <v>6.8467022474330896</v>
      </c>
      <c r="AW103" s="18">
        <f t="shared" si="230"/>
        <v>1.7169201476850748</v>
      </c>
      <c r="AX103" s="18">
        <f t="shared" si="231"/>
        <v>3.714189353457753</v>
      </c>
      <c r="AZ103" s="18">
        <f t="shared" si="232"/>
        <v>3.3988817826536399</v>
      </c>
      <c r="BA103" s="18">
        <f t="shared" si="233"/>
        <v>3.7413417226749734</v>
      </c>
      <c r="BB103" s="18">
        <f t="shared" si="234"/>
        <v>5.9684417207340967</v>
      </c>
      <c r="BD103" t="str">
        <f t="shared" si="259"/>
        <v>72 Customer service occupations</v>
      </c>
      <c r="BE103" s="18">
        <f t="shared" si="235"/>
        <v>2.7902152801572377</v>
      </c>
      <c r="BF103" s="18">
        <f t="shared" si="235"/>
        <v>4.7972884448446163</v>
      </c>
      <c r="BG103" s="18">
        <f t="shared" si="235"/>
        <v>4.6287059793010066</v>
      </c>
      <c r="BH103" s="18">
        <f t="shared" si="235"/>
        <v>1.4442569468330335</v>
      </c>
      <c r="BI103" s="18">
        <f t="shared" si="236"/>
        <v>2.6372330646030395</v>
      </c>
      <c r="BK103" s="18">
        <f t="shared" si="237"/>
        <v>2.4948226490513425</v>
      </c>
      <c r="BL103" s="18">
        <f t="shared" si="238"/>
        <v>2.9670377479957821</v>
      </c>
      <c r="BM103" s="18">
        <f t="shared" si="239"/>
        <v>4.7214018764909715</v>
      </c>
      <c r="BO103" t="str">
        <f t="shared" si="260"/>
        <v>72 Customer service occupations</v>
      </c>
      <c r="BP103" s="18">
        <f t="shared" si="240"/>
        <v>2.5200575478336873</v>
      </c>
      <c r="BQ103" s="18">
        <f t="shared" si="240"/>
        <v>-6.0292722652536153</v>
      </c>
      <c r="BR103" s="18">
        <f t="shared" si="240"/>
        <v>3.3132191776159114</v>
      </c>
      <c r="BS103" s="18">
        <f t="shared" si="240"/>
        <v>-1.2050576810244906</v>
      </c>
      <c r="BT103" s="18">
        <f t="shared" si="241"/>
        <v>-0.12772362632107459</v>
      </c>
      <c r="BV103" s="18">
        <f t="shared" si="242"/>
        <v>0.27864093287572889</v>
      </c>
      <c r="BW103" s="18">
        <f t="shared" si="243"/>
        <v>2.87020537997138</v>
      </c>
      <c r="BX103" s="18">
        <f t="shared" si="244"/>
        <v>3.0589585516890061</v>
      </c>
      <c r="BZ103" t="str">
        <f t="shared" si="261"/>
        <v>72 Customer service occupations</v>
      </c>
      <c r="CA103" s="18">
        <f t="shared" si="245"/>
        <v>3.7645196900868871</v>
      </c>
      <c r="CB103" s="18">
        <f t="shared" si="245"/>
        <v>-1.2997965252456334</v>
      </c>
      <c r="CC103" s="18">
        <f t="shared" si="245"/>
        <v>0.35526097415223834</v>
      </c>
      <c r="CD103" s="18">
        <f t="shared" si="245"/>
        <v>-2.1516620114143126</v>
      </c>
      <c r="CE103" s="18">
        <f t="shared" si="246"/>
        <v>-1.3216039934004997</v>
      </c>
      <c r="CG103" s="18">
        <f t="shared" si="247"/>
        <v>-1.3230576532822669</v>
      </c>
      <c r="CH103" s="18">
        <f t="shared" si="248"/>
        <v>1.6861191248964458</v>
      </c>
      <c r="CI103" s="18">
        <f t="shared" si="249"/>
        <v>0.6616172243874896</v>
      </c>
      <c r="CK103" t="str">
        <f t="shared" si="262"/>
        <v>72 Customer service occupations</v>
      </c>
      <c r="CL103" s="18">
        <f t="shared" si="250"/>
        <v>3.2518374721440368</v>
      </c>
      <c r="CM103" s="18">
        <f t="shared" si="250"/>
        <v>21.054507629871889</v>
      </c>
      <c r="CN103" s="18">
        <f t="shared" si="250"/>
        <v>6.5146268100570559</v>
      </c>
      <c r="CO103" s="18">
        <f t="shared" si="250"/>
        <v>0.78126660451851571</v>
      </c>
      <c r="CP103" s="18">
        <f t="shared" si="251"/>
        <v>3.7203762766795823</v>
      </c>
      <c r="CR103" s="18">
        <f t="shared" si="252"/>
        <v>2.6572496946276392</v>
      </c>
      <c r="CS103" s="18">
        <f t="shared" si="253"/>
        <v>2.6082468722298691</v>
      </c>
      <c r="CT103" s="18">
        <f t="shared" si="254"/>
        <v>4.5649294676137986</v>
      </c>
    </row>
    <row r="104" spans="1:98" x14ac:dyDescent="0.2">
      <c r="A104" t="str">
        <f t="shared" si="209"/>
        <v>81 Process, plant and machine operatives</v>
      </c>
      <c r="B104" s="18">
        <f t="shared" si="210"/>
        <v>8.9369546455642102</v>
      </c>
      <c r="C104" s="18">
        <f t="shared" si="210"/>
        <v>-23.610746494953894</v>
      </c>
      <c r="D104" s="18">
        <f t="shared" si="210"/>
        <v>14.531945845446437</v>
      </c>
      <c r="E104" s="18">
        <f t="shared" si="210"/>
        <v>8.7015814415939641</v>
      </c>
      <c r="F104" s="18">
        <f t="shared" si="211"/>
        <v>8.0815353509740895</v>
      </c>
      <c r="H104" s="18">
        <f t="shared" si="212"/>
        <v>10.611289342521646</v>
      </c>
      <c r="I104" s="18">
        <f t="shared" si="213"/>
        <v>5.9169637183466017</v>
      </c>
      <c r="J104" s="18">
        <f t="shared" si="214"/>
        <v>12.571586952694913</v>
      </c>
      <c r="L104" t="str">
        <f t="shared" si="255"/>
        <v>81 Process, plant and machine operatives</v>
      </c>
      <c r="M104" s="18">
        <f t="shared" si="215"/>
        <v>5.2897504614761059</v>
      </c>
      <c r="N104" s="18">
        <f t="shared" si="215"/>
        <v>-14.986152063683278</v>
      </c>
      <c r="O104" s="18">
        <f t="shared" si="215"/>
        <v>14.120308897693734</v>
      </c>
      <c r="P104" s="18">
        <f t="shared" si="215"/>
        <v>6.7437152474493445</v>
      </c>
      <c r="Q104" s="18">
        <f t="shared" si="216"/>
        <v>7.4565689178829553</v>
      </c>
      <c r="S104" s="18">
        <f t="shared" si="217"/>
        <v>9.1480185003097958</v>
      </c>
      <c r="T104" s="18">
        <f t="shared" si="218"/>
        <v>5.0708253335097098</v>
      </c>
      <c r="U104" s="18">
        <f t="shared" si="219"/>
        <v>11.050660508975296</v>
      </c>
      <c r="W104" t="str">
        <f t="shared" si="256"/>
        <v>81 Process, plant and machine operatives</v>
      </c>
      <c r="X104" s="18">
        <f t="shared" si="220"/>
        <v>-1.9539178787022826</v>
      </c>
      <c r="Y104" s="18">
        <f t="shared" si="220"/>
        <v>-8.1278979692428912</v>
      </c>
      <c r="Z104" s="18">
        <f t="shared" si="220"/>
        <v>11.82631573274131</v>
      </c>
      <c r="AA104" s="18">
        <f t="shared" si="220"/>
        <v>5.5259006462348603</v>
      </c>
      <c r="AB104" s="18">
        <f t="shared" si="221"/>
        <v>6.5291350211284405</v>
      </c>
      <c r="AD104" s="18">
        <f t="shared" si="222"/>
        <v>7.585576295412455</v>
      </c>
      <c r="AE104" s="18">
        <f t="shared" si="223"/>
        <v>5.0237463439525731</v>
      </c>
      <c r="AF104" s="18">
        <f t="shared" si="224"/>
        <v>9.8281084184463907</v>
      </c>
      <c r="AH104" t="str">
        <f t="shared" si="257"/>
        <v>81 Process, plant and machine operatives</v>
      </c>
      <c r="AI104" s="18">
        <f t="shared" si="225"/>
        <v>-0.98874032187910021</v>
      </c>
      <c r="AJ104" s="18">
        <f t="shared" si="225"/>
        <v>-7.8312331938456214</v>
      </c>
      <c r="AK104" s="18">
        <f t="shared" si="225"/>
        <v>11.586550471770485</v>
      </c>
      <c r="AL104" s="18">
        <f t="shared" si="225"/>
        <v>5.5581397580892977</v>
      </c>
      <c r="AM104" s="18">
        <f t="shared" si="226"/>
        <v>6.4994880073690586</v>
      </c>
      <c r="AO104" s="18">
        <f t="shared" si="227"/>
        <v>7.530525813890887</v>
      </c>
      <c r="AP104" s="18">
        <f t="shared" si="228"/>
        <v>4.7367911489723635</v>
      </c>
      <c r="AQ104" s="18">
        <f t="shared" si="229"/>
        <v>9.6341256624793203</v>
      </c>
      <c r="AS104" t="str">
        <f t="shared" si="258"/>
        <v>81 Process, plant and machine operatives</v>
      </c>
      <c r="AT104" s="18">
        <f t="shared" si="230"/>
        <v>-1.8834897184465293</v>
      </c>
      <c r="AU104" s="18">
        <f t="shared" si="230"/>
        <v>-9.8611065228675248</v>
      </c>
      <c r="AV104" s="18">
        <f t="shared" si="230"/>
        <v>9.5177097654297818</v>
      </c>
      <c r="AW104" s="18">
        <f t="shared" si="230"/>
        <v>3.562316888785344</v>
      </c>
      <c r="AX104" s="18">
        <f t="shared" si="231"/>
        <v>4.4773077793057947</v>
      </c>
      <c r="AZ104" s="18">
        <f t="shared" si="232"/>
        <v>5.5105668666482144</v>
      </c>
      <c r="BA104" s="18">
        <f t="shared" si="233"/>
        <v>4.1369611235029469</v>
      </c>
      <c r="BB104" s="18">
        <f t="shared" si="234"/>
        <v>7.7708170552666322</v>
      </c>
      <c r="BD104" t="str">
        <f t="shared" si="259"/>
        <v>81 Process, plant and machine operatives</v>
      </c>
      <c r="BE104" s="18">
        <f t="shared" si="235"/>
        <v>-0.22798092579364715</v>
      </c>
      <c r="BF104" s="18">
        <f t="shared" si="235"/>
        <v>-14.397058623880776</v>
      </c>
      <c r="BG104" s="18">
        <f t="shared" si="235"/>
        <v>6.4120559051010995</v>
      </c>
      <c r="BH104" s="18">
        <f t="shared" si="235"/>
        <v>1.885799790125553</v>
      </c>
      <c r="BI104" s="18">
        <f t="shared" si="236"/>
        <v>2.161254070852503</v>
      </c>
      <c r="BK104" s="18">
        <f t="shared" si="237"/>
        <v>3.3727454206699647</v>
      </c>
      <c r="BL104" s="18">
        <f t="shared" si="238"/>
        <v>2.7415503856930812</v>
      </c>
      <c r="BM104" s="18">
        <f t="shared" si="239"/>
        <v>5.2194423802500056</v>
      </c>
      <c r="BO104" t="str">
        <f t="shared" si="260"/>
        <v>81 Process, plant and machine operatives</v>
      </c>
      <c r="BP104" s="18">
        <f t="shared" si="240"/>
        <v>-2.9633695562315543</v>
      </c>
      <c r="BQ104" s="18">
        <f t="shared" si="240"/>
        <v>-8.9117313138604608</v>
      </c>
      <c r="BR104" s="18">
        <f t="shared" si="240"/>
        <v>3.849936852842184</v>
      </c>
      <c r="BS104" s="18">
        <f t="shared" si="240"/>
        <v>-0.46770332523834446</v>
      </c>
      <c r="BT104" s="18">
        <f t="shared" si="241"/>
        <v>0.30460403672356584</v>
      </c>
      <c r="BV104" s="18">
        <f t="shared" si="242"/>
        <v>0.95118685492010524</v>
      </c>
      <c r="BW104" s="18">
        <f t="shared" si="243"/>
        <v>2.6255066997936893</v>
      </c>
      <c r="BX104" s="18">
        <f t="shared" si="244"/>
        <v>3.3011407316448027</v>
      </c>
      <c r="BZ104" t="str">
        <f t="shared" si="261"/>
        <v>81 Process, plant and machine operatives</v>
      </c>
      <c r="CA104" s="18">
        <f t="shared" si="245"/>
        <v>2.1615190154827602</v>
      </c>
      <c r="CB104" s="18">
        <f t="shared" si="245"/>
        <v>-20.214852630605861</v>
      </c>
      <c r="CC104" s="18">
        <f t="shared" si="245"/>
        <v>1.500219974437722</v>
      </c>
      <c r="CD104" s="18">
        <f t="shared" si="245"/>
        <v>-8.7377999575055547</v>
      </c>
      <c r="CE104" s="18">
        <f t="shared" si="246"/>
        <v>-6.4437309155095051</v>
      </c>
      <c r="CG104" s="18">
        <f t="shared" si="247"/>
        <v>-5.4453371314494241</v>
      </c>
      <c r="CH104" s="18">
        <f t="shared" si="248"/>
        <v>1.6167594017767239</v>
      </c>
      <c r="CI104" s="18">
        <f t="shared" si="249"/>
        <v>-2.3150771233071299</v>
      </c>
      <c r="CK104" t="str">
        <f t="shared" si="262"/>
        <v>81 Process, plant and machine operatives</v>
      </c>
      <c r="CL104" s="18">
        <f t="shared" si="250"/>
        <v>-5.0468227832861761</v>
      </c>
      <c r="CM104" s="18">
        <f t="shared" si="250"/>
        <v>13.49066330256723</v>
      </c>
      <c r="CN104" s="18">
        <f t="shared" si="250"/>
        <v>-12.374579841391176</v>
      </c>
      <c r="CO104" s="18">
        <f t="shared" si="250"/>
        <v>-5.9115477799691174</v>
      </c>
      <c r="CP104" s="18">
        <f t="shared" si="251"/>
        <v>-6.8962611815067243</v>
      </c>
      <c r="CR104" s="18">
        <f t="shared" si="252"/>
        <v>-8.1171930653493369</v>
      </c>
      <c r="CS104" s="18">
        <f t="shared" si="253"/>
        <v>0.83655833969784599</v>
      </c>
      <c r="CT104" s="18">
        <f t="shared" si="254"/>
        <v>-5.7100654659014367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5.9057713378572796</v>
      </c>
      <c r="C105" s="18">
        <f t="shared" si="210"/>
        <v>-17.331357350143751</v>
      </c>
      <c r="D105" s="18">
        <f t="shared" si="210"/>
        <v>11.890377902199178</v>
      </c>
      <c r="E105" s="18">
        <f t="shared" si="210"/>
        <v>4.9871487278543736</v>
      </c>
      <c r="F105" s="18">
        <f t="shared" si="211"/>
        <v>5.509513402501387</v>
      </c>
      <c r="H105" s="18">
        <f t="shared" si="212"/>
        <v>7.2395561114025453</v>
      </c>
      <c r="I105" s="18">
        <f t="shared" si="213"/>
        <v>5.4535922449507224</v>
      </c>
      <c r="J105" s="18">
        <f t="shared" si="214"/>
        <v>9.8111264453695455</v>
      </c>
      <c r="L105" t="str">
        <f t="shared" si="255"/>
        <v>82 Transport and mobile machine drivers and operatives</v>
      </c>
      <c r="M105" s="18">
        <f t="shared" si="215"/>
        <v>8.8276349701998935</v>
      </c>
      <c r="N105" s="18">
        <f t="shared" si="215"/>
        <v>-11.663867769812386</v>
      </c>
      <c r="O105" s="18">
        <f t="shared" si="215"/>
        <v>9.188473898540451</v>
      </c>
      <c r="P105" s="18">
        <f t="shared" si="215"/>
        <v>5.0419026084183916</v>
      </c>
      <c r="Q105" s="18">
        <f t="shared" si="216"/>
        <v>5.1757238544490214</v>
      </c>
      <c r="S105" s="18">
        <f t="shared" si="217"/>
        <v>6.4062941951172014</v>
      </c>
      <c r="T105" s="18">
        <f t="shared" si="218"/>
        <v>5.0660957265100892</v>
      </c>
      <c r="U105" s="18">
        <f t="shared" si="219"/>
        <v>8.9885570188460449</v>
      </c>
      <c r="W105" t="str">
        <f t="shared" si="256"/>
        <v>82 Transport and mobile machine drivers and operatives</v>
      </c>
      <c r="X105" s="18">
        <f t="shared" si="220"/>
        <v>3.2683897377337123</v>
      </c>
      <c r="Y105" s="18">
        <f t="shared" si="220"/>
        <v>-5.4056473616275857</v>
      </c>
      <c r="Z105" s="18">
        <f t="shared" si="220"/>
        <v>5.1919782364483247</v>
      </c>
      <c r="AA105" s="18">
        <f t="shared" si="220"/>
        <v>3.2510160272367861</v>
      </c>
      <c r="AB105" s="18">
        <f t="shared" si="221"/>
        <v>3.2868669239803472</v>
      </c>
      <c r="AD105" s="18">
        <f t="shared" si="222"/>
        <v>3.8939911198920152</v>
      </c>
      <c r="AE105" s="18">
        <f t="shared" si="223"/>
        <v>4.5773983542362062</v>
      </c>
      <c r="AF105" s="18">
        <f t="shared" si="224"/>
        <v>6.9258697066720387</v>
      </c>
      <c r="AH105" t="str">
        <f t="shared" si="257"/>
        <v>82 Transport and mobile machine drivers and operatives</v>
      </c>
      <c r="AI105" s="18">
        <f t="shared" si="225"/>
        <v>4.4879895445719242</v>
      </c>
      <c r="AJ105" s="18">
        <f t="shared" si="225"/>
        <v>-1.7822159099855073</v>
      </c>
      <c r="AK105" s="18">
        <f t="shared" si="225"/>
        <v>6.2914843120110531</v>
      </c>
      <c r="AL105" s="18">
        <f t="shared" si="225"/>
        <v>2.9588619505680258</v>
      </c>
      <c r="AM105" s="18">
        <f t="shared" si="226"/>
        <v>3.68298432951224</v>
      </c>
      <c r="AO105" s="18">
        <f t="shared" si="227"/>
        <v>4.0579612910486507</v>
      </c>
      <c r="AP105" s="18">
        <f t="shared" si="228"/>
        <v>4.7399807732189103</v>
      </c>
      <c r="AQ105" s="18">
        <f t="shared" si="229"/>
        <v>7.1537159178578724</v>
      </c>
      <c r="AS105" t="str">
        <f t="shared" si="258"/>
        <v>82 Transport and mobile machine drivers and operatives</v>
      </c>
      <c r="AT105" s="18">
        <f t="shared" si="230"/>
        <v>1.0908460186987989</v>
      </c>
      <c r="AU105" s="18">
        <f t="shared" si="230"/>
        <v>-10.649827551799607</v>
      </c>
      <c r="AV105" s="18">
        <f t="shared" si="230"/>
        <v>6.4152557756871342</v>
      </c>
      <c r="AW105" s="18">
        <f t="shared" si="230"/>
        <v>2.1649299068468908</v>
      </c>
      <c r="AX105" s="18">
        <f t="shared" si="231"/>
        <v>2.6114511874459012</v>
      </c>
      <c r="AZ105" s="18">
        <f t="shared" si="232"/>
        <v>3.5624998959522536</v>
      </c>
      <c r="BA105" s="18">
        <f t="shared" si="233"/>
        <v>4.6551854141645643</v>
      </c>
      <c r="BB105" s="18">
        <f t="shared" si="234"/>
        <v>6.7647565574301405</v>
      </c>
      <c r="BD105" t="str">
        <f t="shared" si="259"/>
        <v>82 Transport and mobile machine drivers and operatives</v>
      </c>
      <c r="BE105" s="18">
        <f t="shared" si="235"/>
        <v>0.4277967248736303</v>
      </c>
      <c r="BF105" s="18">
        <f t="shared" si="235"/>
        <v>-14.229734553126129</v>
      </c>
      <c r="BG105" s="18">
        <f t="shared" si="235"/>
        <v>3.4573855123871677</v>
      </c>
      <c r="BH105" s="18">
        <f t="shared" si="235"/>
        <v>1.478371146401547</v>
      </c>
      <c r="BI105" s="18">
        <f t="shared" si="236"/>
        <v>1.0252526849331645</v>
      </c>
      <c r="BK105" s="18">
        <f t="shared" si="237"/>
        <v>2.1338001990227173</v>
      </c>
      <c r="BL105" s="18">
        <f t="shared" si="238"/>
        <v>3.2314989279900397</v>
      </c>
      <c r="BM105" s="18">
        <f t="shared" si="239"/>
        <v>4.6730697847124469</v>
      </c>
      <c r="BO105" t="str">
        <f t="shared" si="260"/>
        <v>82 Transport and mobile machine drivers and operatives</v>
      </c>
      <c r="BP105" s="18">
        <f t="shared" si="240"/>
        <v>-1.3142109455373197</v>
      </c>
      <c r="BQ105" s="18">
        <f t="shared" si="240"/>
        <v>-5.4119535139562132</v>
      </c>
      <c r="BR105" s="18">
        <f t="shared" si="240"/>
        <v>0.71471122867994286</v>
      </c>
      <c r="BS105" s="18">
        <f t="shared" si="240"/>
        <v>-0.30058294068202596</v>
      </c>
      <c r="BT105" s="18">
        <f t="shared" si="241"/>
        <v>-0.31284818597657749</v>
      </c>
      <c r="BV105" s="18">
        <f t="shared" si="242"/>
        <v>3.6706093553262598E-2</v>
      </c>
      <c r="BW105" s="18">
        <f t="shared" si="243"/>
        <v>3.1468220799942825</v>
      </c>
      <c r="BX105" s="18">
        <f t="shared" si="244"/>
        <v>3.1706326920353911</v>
      </c>
      <c r="BZ105" t="str">
        <f t="shared" si="261"/>
        <v>82 Transport and mobile machine drivers and operatives</v>
      </c>
      <c r="CA105" s="18">
        <f t="shared" si="245"/>
        <v>3.5147510761514456</v>
      </c>
      <c r="CB105" s="18">
        <f t="shared" si="245"/>
        <v>-24.249096139119686</v>
      </c>
      <c r="CC105" s="18">
        <f t="shared" si="245"/>
        <v>-0.81149124877303302</v>
      </c>
      <c r="CD105" s="18">
        <f t="shared" si="245"/>
        <v>-1.7702351259555771</v>
      </c>
      <c r="CE105" s="18">
        <f t="shared" si="246"/>
        <v>-3.0589198868721024</v>
      </c>
      <c r="CG105" s="18">
        <f t="shared" si="247"/>
        <v>-1.451687959873138</v>
      </c>
      <c r="CH105" s="18">
        <f t="shared" si="248"/>
        <v>2.2027605117197702</v>
      </c>
      <c r="CI105" s="18">
        <f t="shared" si="249"/>
        <v>1.1641919856183236</v>
      </c>
      <c r="CK105" t="str">
        <f t="shared" si="262"/>
        <v>82 Transport and mobile machine drivers and operatives</v>
      </c>
      <c r="CL105" s="18">
        <f t="shared" si="250"/>
        <v>3.7336736319166119</v>
      </c>
      <c r="CM105" s="18">
        <f t="shared" si="250"/>
        <v>36.245732645441151</v>
      </c>
      <c r="CN105" s="18">
        <f t="shared" si="250"/>
        <v>-4.7272611652959151</v>
      </c>
      <c r="CO105" s="18">
        <f t="shared" si="250"/>
        <v>-4.0551350895841942</v>
      </c>
      <c r="CP105" s="18">
        <f t="shared" si="251"/>
        <v>-2.144222979204824</v>
      </c>
      <c r="CR105" s="18">
        <f t="shared" si="252"/>
        <v>-4.2797023237223453</v>
      </c>
      <c r="CS105" s="18">
        <f t="shared" si="253"/>
        <v>1.7967060398893064</v>
      </c>
      <c r="CT105" s="18">
        <f t="shared" si="254"/>
        <v>-1.2738038241956962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-1.490957910451407</v>
      </c>
      <c r="C106" s="18">
        <f t="shared" si="210"/>
        <v>-21.31923000317293</v>
      </c>
      <c r="D106" s="18">
        <f t="shared" si="210"/>
        <v>4.531448268621352</v>
      </c>
      <c r="E106" s="18">
        <f t="shared" si="210"/>
        <v>4.2315448482116436</v>
      </c>
      <c r="F106" s="18">
        <f t="shared" si="211"/>
        <v>2.5075725113234082</v>
      </c>
      <c r="H106" s="18">
        <f t="shared" si="212"/>
        <v>4.3314169294992766</v>
      </c>
      <c r="I106" s="18">
        <f t="shared" si="213"/>
        <v>3.8887327713540643</v>
      </c>
      <c r="J106" s="18">
        <f t="shared" si="214"/>
        <v>6.7428682065765244</v>
      </c>
      <c r="L106" t="str">
        <f t="shared" si="255"/>
        <v>91 Elementary trades and related occupations</v>
      </c>
      <c r="M106" s="18">
        <f t="shared" si="215"/>
        <v>5.5662170456414195</v>
      </c>
      <c r="N106" s="18">
        <f t="shared" si="215"/>
        <v>-21.800183208238131</v>
      </c>
      <c r="O106" s="18">
        <f t="shared" si="215"/>
        <v>8.3957179023401949</v>
      </c>
      <c r="P106" s="18">
        <f t="shared" si="215"/>
        <v>4.7910449355197171</v>
      </c>
      <c r="Q106" s="18">
        <f t="shared" si="216"/>
        <v>3.9846548749093325</v>
      </c>
      <c r="S106" s="18">
        <f t="shared" si="217"/>
        <v>5.9790826615909731</v>
      </c>
      <c r="T106" s="18">
        <f t="shared" si="218"/>
        <v>3.7686218159655116</v>
      </c>
      <c r="U106" s="18">
        <f t="shared" si="219"/>
        <v>7.9065463785841006</v>
      </c>
      <c r="W106" t="str">
        <f t="shared" si="256"/>
        <v>91 Elementary trades and related occupations</v>
      </c>
      <c r="X106" s="18">
        <f t="shared" si="220"/>
        <v>-2.6286560975225082</v>
      </c>
      <c r="Y106" s="18">
        <f t="shared" si="220"/>
        <v>-4.0185410848681773</v>
      </c>
      <c r="Z106" s="18">
        <f t="shared" si="220"/>
        <v>2.3655949832651624</v>
      </c>
      <c r="AA106" s="18">
        <f t="shared" si="220"/>
        <v>1.1884966263360441</v>
      </c>
      <c r="AB106" s="18">
        <f t="shared" si="221"/>
        <v>1.2201096918579291</v>
      </c>
      <c r="AD106" s="18">
        <f t="shared" si="222"/>
        <v>1.5793510725631732</v>
      </c>
      <c r="AE106" s="18">
        <f t="shared" si="223"/>
        <v>3.4105688876706175</v>
      </c>
      <c r="AF106" s="18">
        <f t="shared" si="224"/>
        <v>4.4402083392069303</v>
      </c>
      <c r="AH106" t="str">
        <f t="shared" si="257"/>
        <v>91 Elementary trades and related occupations</v>
      </c>
      <c r="AI106" s="18">
        <f t="shared" si="225"/>
        <v>-1.7075282449672824</v>
      </c>
      <c r="AJ106" s="18">
        <f t="shared" si="225"/>
        <v>-9.8709283525652225</v>
      </c>
      <c r="AK106" s="18">
        <f t="shared" si="225"/>
        <v>2.0890759248890722</v>
      </c>
      <c r="AL106" s="18">
        <f t="shared" si="225"/>
        <v>2.0415157211361112</v>
      </c>
      <c r="AM106" s="18">
        <f t="shared" si="226"/>
        <v>1.267629019726968</v>
      </c>
      <c r="AO106" s="18">
        <f t="shared" si="227"/>
        <v>2.0573666600043117</v>
      </c>
      <c r="AP106" s="18">
        <f t="shared" si="228"/>
        <v>3.4063836036390738</v>
      </c>
      <c r="AQ106" s="18">
        <f t="shared" si="229"/>
        <v>4.7643416453040377</v>
      </c>
      <c r="AS106" t="str">
        <f t="shared" si="258"/>
        <v>91 Elementary trades and related occupations</v>
      </c>
      <c r="AT106" s="18">
        <f t="shared" si="230"/>
        <v>-2.5629810180005652</v>
      </c>
      <c r="AU106" s="18">
        <f t="shared" si="230"/>
        <v>-0.57139356763848959</v>
      </c>
      <c r="AV106" s="18">
        <f t="shared" si="230"/>
        <v>1.9649724723697748</v>
      </c>
      <c r="AW106" s="18">
        <f t="shared" si="230"/>
        <v>1.2504835858466956</v>
      </c>
      <c r="AX106" s="18">
        <f t="shared" si="231"/>
        <v>1.3581302059159306</v>
      </c>
      <c r="AZ106" s="18">
        <f t="shared" si="232"/>
        <v>1.4880885233454988</v>
      </c>
      <c r="BA106" s="18">
        <f t="shared" si="233"/>
        <v>2.9401234821543998</v>
      </c>
      <c r="BB106" s="18">
        <f t="shared" si="234"/>
        <v>3.9673078747657131</v>
      </c>
      <c r="BD106" t="str">
        <f t="shared" si="259"/>
        <v>91 Elementary trades and related occupations</v>
      </c>
      <c r="BE106" s="18">
        <f t="shared" si="235"/>
        <v>-2.6037160031866069</v>
      </c>
      <c r="BF106" s="18">
        <f t="shared" si="235"/>
        <v>-10.23424174521973</v>
      </c>
      <c r="BG106" s="18">
        <f t="shared" si="235"/>
        <v>0.41161550358372878</v>
      </c>
      <c r="BH106" s="18">
        <f t="shared" si="235"/>
        <v>1.7025691743973281</v>
      </c>
      <c r="BI106" s="18">
        <f t="shared" si="236"/>
        <v>0.51001950634548265</v>
      </c>
      <c r="BK106" s="18">
        <f t="shared" si="237"/>
        <v>1.2704175992201527</v>
      </c>
      <c r="BL106" s="18">
        <f t="shared" si="238"/>
        <v>2.2047240123274747</v>
      </c>
      <c r="BM106" s="18">
        <f t="shared" si="239"/>
        <v>3.1633360084073692</v>
      </c>
      <c r="BO106" t="str">
        <f t="shared" si="260"/>
        <v>91 Elementary trades and related occupations</v>
      </c>
      <c r="BP106" s="18">
        <f t="shared" si="240"/>
        <v>-6.8025786621560114</v>
      </c>
      <c r="BQ106" s="18">
        <f t="shared" si="240"/>
        <v>-7.0307630092215856</v>
      </c>
      <c r="BR106" s="18">
        <f t="shared" si="240"/>
        <v>-3.9080891714270982</v>
      </c>
      <c r="BS106" s="18">
        <f t="shared" si="240"/>
        <v>-1.2941733026526681</v>
      </c>
      <c r="BT106" s="18">
        <f t="shared" si="241"/>
        <v>-2.4841788170170354</v>
      </c>
      <c r="BV106" s="18">
        <f t="shared" si="242"/>
        <v>-2.1732850520922997</v>
      </c>
      <c r="BW106" s="18">
        <f t="shared" si="243"/>
        <v>1.9146368424625582</v>
      </c>
      <c r="BX106" s="18">
        <f t="shared" si="244"/>
        <v>0.3149106517032596</v>
      </c>
      <c r="BZ106" t="str">
        <f t="shared" si="261"/>
        <v>91 Elementary trades and related occupations</v>
      </c>
      <c r="CA106" s="18">
        <f t="shared" si="245"/>
        <v>0.35061157702078738</v>
      </c>
      <c r="CB106" s="18">
        <f t="shared" si="245"/>
        <v>-21.269427671343209</v>
      </c>
      <c r="CC106" s="18">
        <f t="shared" si="245"/>
        <v>-4.7259401865517141</v>
      </c>
      <c r="CD106" s="18">
        <f t="shared" si="245"/>
        <v>-2.124218102229336</v>
      </c>
      <c r="CE106" s="18">
        <f t="shared" si="246"/>
        <v>-4.2562186362810728</v>
      </c>
      <c r="CG106" s="18">
        <f t="shared" si="247"/>
        <v>-2.9992586228977824</v>
      </c>
      <c r="CH106" s="18">
        <f t="shared" si="248"/>
        <v>1.5439958788296071</v>
      </c>
      <c r="CI106" s="18">
        <f t="shared" si="249"/>
        <v>-0.76118809802314669</v>
      </c>
      <c r="CK106" t="str">
        <f t="shared" si="262"/>
        <v>91 Elementary trades and related occupations</v>
      </c>
      <c r="CL106" s="18">
        <f t="shared" si="250"/>
        <v>-2.1836281444975847</v>
      </c>
      <c r="CM106" s="18">
        <f t="shared" si="250"/>
        <v>17.09940957807332</v>
      </c>
      <c r="CN106" s="18">
        <f t="shared" si="250"/>
        <v>-4.448796770578789</v>
      </c>
      <c r="CO106" s="18">
        <f t="shared" si="250"/>
        <v>0.19330675131390418</v>
      </c>
      <c r="CP106" s="18">
        <f t="shared" si="251"/>
        <v>-0.31434586785872298</v>
      </c>
      <c r="CR106" s="18">
        <f t="shared" si="252"/>
        <v>-1.3785931444994071</v>
      </c>
      <c r="CS106" s="18">
        <f t="shared" si="253"/>
        <v>1.5330222176860753</v>
      </c>
      <c r="CT106" s="18">
        <f t="shared" si="254"/>
        <v>0.44186424732075569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3.7364620811617844</v>
      </c>
      <c r="C107" s="18">
        <f t="shared" si="210"/>
        <v>-12.331628856749244</v>
      </c>
      <c r="D107" s="18">
        <f t="shared" si="210"/>
        <v>10.194261103483381</v>
      </c>
      <c r="E107" s="18">
        <f t="shared" si="210"/>
        <v>4.1009025979796609</v>
      </c>
      <c r="F107" s="18">
        <f t="shared" si="211"/>
        <v>4.8362368539285772</v>
      </c>
      <c r="H107" s="18">
        <f t="shared" si="212"/>
        <v>6.093633255519304</v>
      </c>
      <c r="I107" s="18">
        <f t="shared" si="213"/>
        <v>4.6718468583960115</v>
      </c>
      <c r="J107" s="18">
        <f t="shared" si="214"/>
        <v>8.5262110455714524</v>
      </c>
      <c r="L107" t="str">
        <f t="shared" ref="L107" si="263">A107</f>
        <v>92 Elementary administration and service occupations</v>
      </c>
      <c r="M107" s="18">
        <f t="shared" si="215"/>
        <v>7.3974851576193545</v>
      </c>
      <c r="N107" s="18">
        <f t="shared" si="215"/>
        <v>-2.5103298772843896E-2</v>
      </c>
      <c r="O107" s="18">
        <f t="shared" si="215"/>
        <v>10.408788905849086</v>
      </c>
      <c r="P107" s="18">
        <f t="shared" si="215"/>
        <v>5.8871464371068383</v>
      </c>
      <c r="Q107" s="18">
        <f t="shared" si="216"/>
        <v>6.8953595832599746</v>
      </c>
      <c r="S107" s="18">
        <f t="shared" si="217"/>
        <v>7.3734015859178603</v>
      </c>
      <c r="T107" s="18">
        <f t="shared" si="218"/>
        <v>5.060559540206655</v>
      </c>
      <c r="U107" s="18">
        <f t="shared" si="219"/>
        <v>9.6898511421831923</v>
      </c>
      <c r="W107" t="str">
        <f t="shared" ref="W107" si="264">A107</f>
        <v>92 Elementary administration and service occupations</v>
      </c>
      <c r="X107" s="18">
        <f t="shared" si="220"/>
        <v>2.0186071689277885</v>
      </c>
      <c r="Y107" s="18">
        <f t="shared" si="220"/>
        <v>7.3156212252095454</v>
      </c>
      <c r="Z107" s="18">
        <f t="shared" si="220"/>
        <v>5.6120276858900864</v>
      </c>
      <c r="AA107" s="18">
        <f t="shared" si="220"/>
        <v>2.5617180561899433</v>
      </c>
      <c r="AB107" s="18">
        <f t="shared" si="221"/>
        <v>3.7988806271176623</v>
      </c>
      <c r="AD107" s="18">
        <f t="shared" si="222"/>
        <v>3.5685712625478816</v>
      </c>
      <c r="AE107" s="18">
        <f t="shared" si="223"/>
        <v>4.4776604689215738</v>
      </c>
      <c r="AF107" s="18">
        <f t="shared" si="224"/>
        <v>6.6349542369694259</v>
      </c>
      <c r="AH107" t="str">
        <f t="shared" ref="AH107" si="265">L107</f>
        <v>92 Elementary administration and service occupations</v>
      </c>
      <c r="AI107" s="18">
        <f t="shared" si="225"/>
        <v>1.4897798805194151</v>
      </c>
      <c r="AJ107" s="18">
        <f t="shared" si="225"/>
        <v>7.5470972479290133</v>
      </c>
      <c r="AK107" s="18">
        <f t="shared" si="225"/>
        <v>5.4205598357240703</v>
      </c>
      <c r="AL107" s="18">
        <f t="shared" si="225"/>
        <v>2.7399683773789985</v>
      </c>
      <c r="AM107" s="18">
        <f t="shared" si="226"/>
        <v>3.8666734339984687</v>
      </c>
      <c r="AO107" s="18">
        <f t="shared" si="227"/>
        <v>3.6258385391740422</v>
      </c>
      <c r="AP107" s="18">
        <f t="shared" si="228"/>
        <v>4.2622623983750607</v>
      </c>
      <c r="AQ107" s="18">
        <f t="shared" si="229"/>
        <v>6.5127041377981643</v>
      </c>
      <c r="AS107" t="str">
        <f t="shared" ref="AS107" si="266">W107</f>
        <v>92 Elementary administration and service occupations</v>
      </c>
      <c r="AT107" s="18">
        <f t="shared" si="230"/>
        <v>0.86559286369274346</v>
      </c>
      <c r="AU107" s="18">
        <f t="shared" si="230"/>
        <v>13.37365590212678</v>
      </c>
      <c r="AV107" s="18">
        <f t="shared" si="230"/>
        <v>4.7387183585411163</v>
      </c>
      <c r="AW107" s="18">
        <f t="shared" si="230"/>
        <v>2.6278418900055778</v>
      </c>
      <c r="AX107" s="18">
        <f t="shared" si="231"/>
        <v>3.9276900451146401</v>
      </c>
      <c r="AZ107" s="18">
        <f t="shared" si="232"/>
        <v>3.3266976410614602</v>
      </c>
      <c r="BA107" s="18">
        <f t="shared" si="233"/>
        <v>4.0985827177235423</v>
      </c>
      <c r="BB107" s="18">
        <f t="shared" si="234"/>
        <v>6.1861810205779966</v>
      </c>
      <c r="BD107" t="str">
        <f t="shared" ref="BD107" si="267">AH107</f>
        <v>92 Elementary administration and service occupations</v>
      </c>
      <c r="BE107" s="18">
        <f t="shared" si="235"/>
        <v>0.20273602048523909</v>
      </c>
      <c r="BF107" s="18">
        <f t="shared" si="235"/>
        <v>-8.2342987430688908</v>
      </c>
      <c r="BG107" s="18">
        <f t="shared" si="235"/>
        <v>0.77569616191928148</v>
      </c>
      <c r="BH107" s="18">
        <f t="shared" si="235"/>
        <v>-0.26985115755717715</v>
      </c>
      <c r="BI107" s="18">
        <f t="shared" si="236"/>
        <v>-0.46341054128242742</v>
      </c>
      <c r="BK107" s="18">
        <f t="shared" si="237"/>
        <v>7.7453740933530746E-2</v>
      </c>
      <c r="BL107" s="18">
        <f t="shared" si="238"/>
        <v>2.6380354554154106</v>
      </c>
      <c r="BM107" s="18">
        <f t="shared" si="239"/>
        <v>2.6919225951306025</v>
      </c>
      <c r="BO107" t="str">
        <f t="shared" ref="BO107" si="268">AS107</f>
        <v>92 Elementary administration and service occupations</v>
      </c>
      <c r="BP107" s="18">
        <f t="shared" si="240"/>
        <v>-0.5813777452838842</v>
      </c>
      <c r="BQ107" s="18">
        <f t="shared" si="240"/>
        <v>-9.8237491707657725</v>
      </c>
      <c r="BR107" s="18">
        <f t="shared" si="240"/>
        <v>2.362103250719283E-2</v>
      </c>
      <c r="BS107" s="18">
        <f t="shared" si="240"/>
        <v>-1.9546234347619151</v>
      </c>
      <c r="BT107" s="18">
        <f t="shared" si="241"/>
        <v>-1.8552068102136499</v>
      </c>
      <c r="BV107" s="18">
        <f t="shared" si="242"/>
        <v>-1.2995945241880968</v>
      </c>
      <c r="BW107" s="18">
        <f t="shared" si="243"/>
        <v>2.6046902862137733</v>
      </c>
      <c r="BX107" s="18">
        <f t="shared" si="244"/>
        <v>1.7251310061929814</v>
      </c>
      <c r="BZ107" t="str">
        <f t="shared" ref="BZ107" si="269">BD107</f>
        <v>92 Elementary administration and service occupations</v>
      </c>
      <c r="CA107" s="18">
        <f t="shared" si="245"/>
        <v>4.0332426526579868</v>
      </c>
      <c r="CB107" s="18">
        <f t="shared" si="245"/>
        <v>-11.280373135716992</v>
      </c>
      <c r="CC107" s="18">
        <f t="shared" si="245"/>
        <v>0.15070972441999508</v>
      </c>
      <c r="CD107" s="18">
        <f t="shared" si="245"/>
        <v>-3.2233651772877958</v>
      </c>
      <c r="CE107" s="18">
        <f t="shared" si="246"/>
        <v>-2.7113472719807241</v>
      </c>
      <c r="CG107" s="18">
        <f t="shared" si="247"/>
        <v>-2.1114967404423757</v>
      </c>
      <c r="CH107" s="18">
        <f t="shared" si="248"/>
        <v>1.9088651681697044</v>
      </c>
      <c r="CI107" s="18">
        <f t="shared" si="249"/>
        <v>0.35128149055634328</v>
      </c>
      <c r="CK107" t="str">
        <f t="shared" ref="CK107" si="270">BO107</f>
        <v>92 Elementary administration and service occupations</v>
      </c>
      <c r="CL107" s="18">
        <f t="shared" si="250"/>
        <v>-6.5107746647352194</v>
      </c>
      <c r="CM107" s="18">
        <f t="shared" si="250"/>
        <v>10.273406141079523</v>
      </c>
      <c r="CN107" s="18">
        <f t="shared" si="250"/>
        <v>-6.1262834543473144</v>
      </c>
      <c r="CO107" s="18">
        <f t="shared" si="250"/>
        <v>-0.59066817291900664</v>
      </c>
      <c r="CP107" s="18">
        <f t="shared" si="251"/>
        <v>-1.7197166564529742</v>
      </c>
      <c r="CR107" s="18">
        <f t="shared" si="252"/>
        <v>-2.4712239703854944</v>
      </c>
      <c r="CS107" s="18">
        <f t="shared" si="253"/>
        <v>1.3502829420129592</v>
      </c>
      <c r="CT107" s="18">
        <f t="shared" si="254"/>
        <v>-0.62742935451671755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7.6142922087007792</v>
      </c>
      <c r="C109" s="26">
        <f>IF(AND(D$6-C$6 &lt;&gt; 0,C35&lt;&gt;0,D35&lt;&gt;0),(EXP(LN(D35/C35)/(D$6-C$6))-1)*100,0)</f>
        <v>-1.9903894512840581</v>
      </c>
      <c r="D109" s="26">
        <f>IF(AND(E$6-D$6 &lt;&gt; 0,D35&lt;&gt;0,E35&lt;&gt;0),(EXP(LN(E35/D35)/(E$6-D$6))-1)*100,0)</f>
        <v>5.532674739570731</v>
      </c>
      <c r="E109" s="26">
        <f>IF(AND(F$6-E$6 &lt;&gt; 0,E35&lt;&gt;0,F35&lt;&gt;0),(EXP(LN(F35/E35)/(F$6-E$6))-1)*100,0)</f>
        <v>3.9500962092408942</v>
      </c>
      <c r="F109" s="26">
        <f>IF(AND(F$6-C$6 &lt;&gt; 0,C35&lt;&gt;0,F35&lt;&gt;0),(EXP(LN(F35/C35)/(F$6-C$6))-1)*100,0)</f>
        <v>4.0586702254088891</v>
      </c>
      <c r="H109" s="26">
        <f t="shared" ref="H109" si="271">IF($F$6-$D$6 &lt;&gt; 0,(EXP(LN(1+(H72/100))/($F$6-$D$6))-1)*100,0)</f>
        <v>4.4749677105812014</v>
      </c>
      <c r="I109" s="26">
        <f t="shared" ref="I109" si="272">IF(D35&gt;0,((1+(I35/D35))^(1/($F$6-$D$6))-1)*100,0)</f>
        <v>3.6147000346746561</v>
      </c>
      <c r="J109" s="26">
        <f t="shared" ref="J109" si="273">IF($F$6-$D$6 &lt;&gt; 0,(EXP(LN(1+(J72/100))/($F$6-$D$6))-1)*100,0)</f>
        <v>6.6636334325563373</v>
      </c>
      <c r="L109" s="24" t="str">
        <f>L35</f>
        <v>All occupations</v>
      </c>
      <c r="M109" s="26">
        <f>IF(AND(N$6-M$6 &lt;&gt; 0,M35&lt;&gt;0,N35&lt;&gt;0),(EXP(LN(N35/M35)/(N$6-M$6))-1)*100,0)</f>
        <v>7.728268656993964</v>
      </c>
      <c r="N109" s="26">
        <f>IF(AND(O$6-N$6 &lt;&gt; 0,N35&lt;&gt;0,O35&lt;&gt;0),(EXP(LN(O35/N35)/(O$6-N$6))-1)*100,0)</f>
        <v>1.9878317148498414</v>
      </c>
      <c r="O109" s="26">
        <f>IF(AND(P$6-O$6 &lt;&gt; 0,O35&lt;&gt;0,P35&lt;&gt;0),(EXP(LN(P35/O35)/(P$6-O$6))-1)*100,0)</f>
        <v>5.3494900507856658</v>
      </c>
      <c r="P109" s="26">
        <f>IF(AND(Q$6-P$6 &lt;&gt; 0,P35&lt;&gt;0,Q35&lt;&gt;0),(EXP(LN(Q35/P35)/(Q$6-P$6))-1)*100,0)</f>
        <v>3.9931448443189632</v>
      </c>
      <c r="Q109" s="26">
        <f>IF(AND(Q$6-N$6 &lt;&gt; 0,N35&lt;&gt;0,Q35&lt;&gt;0),(EXP(LN(Q35/N35)/(Q$6-N$6))-1)*100,0)</f>
        <v>4.2881237472248923</v>
      </c>
      <c r="S109" s="26">
        <f t="shared" ref="S109" si="274">IF($F$6-$D$6 &lt;&gt; 0,(EXP(LN(1+(S72/100))/($F$6-$D$6))-1)*100,0)</f>
        <v>4.4433084415340884</v>
      </c>
      <c r="T109" s="26">
        <f t="shared" ref="T109" si="275">IF(O35&gt;0,((1+(T35/O35))^(1/($F$6-$D$6))-1)*100,0)</f>
        <v>3.7696871154154321</v>
      </c>
      <c r="U109" s="26">
        <f t="shared" ref="U109" si="276">IF($F$6-$D$6 &lt;&gt; 0,(EXP(LN(1+(U72/100))/($F$6-$D$6))-1)*100,0)</f>
        <v>6.7439319772766293</v>
      </c>
      <c r="W109" s="24" t="str">
        <f>W35</f>
        <v>All occupations</v>
      </c>
      <c r="X109" s="26">
        <f>IF(AND(Y$6-X$6 &lt;&gt; 0,X35&lt;&gt;0,Y35&lt;&gt;0),(EXP(LN(Y35/X35)/(Y$6-X$6))-1)*100,0)</f>
        <v>1.4759772723495379</v>
      </c>
      <c r="Y109" s="26">
        <f>IF(AND(Z$6-Y$6 &lt;&gt; 0,Y35&lt;&gt;0,Z35&lt;&gt;0),(EXP(LN(Z35/Y35)/(Z$6-Y$6))-1)*100,0)</f>
        <v>5.2000722712608249</v>
      </c>
      <c r="Z109" s="26">
        <f>IF(AND(AA$6-Z$6 &lt;&gt; 0,Z35&lt;&gt;0,AA35&lt;&gt;0),(EXP(LN(AA35/Z35)/(AA$6-Z$6))-1)*100,0)</f>
        <v>2.2222651528559734</v>
      </c>
      <c r="AA109" s="26">
        <f>IF(AND(AB$6-AA$6 &lt;&gt; 0,AA35&lt;&gt;0,AB35&lt;&gt;0),(EXP(LN(AB35/AA35)/(AB$6-AA$6))-1)*100,0)</f>
        <v>1.2347640846425811</v>
      </c>
      <c r="AB109" s="26">
        <f>IF(AND(AB$6-Y$6 &lt;&gt; 0,Y35&lt;&gt;0,AB35&lt;&gt;0),(EXP(LN(AB35/Y35)/(AB$6-Y$6))-1)*100,0)</f>
        <v>1.7864618165339907</v>
      </c>
      <c r="AD109" s="26">
        <f t="shared" ref="AD109" si="277">IF($F$6-$D$6 &lt;&gt; 0,(EXP(LN(1+(AD72/100))/($F$6-$D$6))-1)*100,0)</f>
        <v>1.562866576381472</v>
      </c>
      <c r="AE109" s="26">
        <f t="shared" ref="AE109" si="278">IF(Z35&gt;0,((1+(AE35/Z35))^(1/($F$6-$D$6))-1)*100,0)</f>
        <v>3.4098894521207068</v>
      </c>
      <c r="AF109" s="26">
        <f t="shared" ref="AF109" si="279">IF($F$6-$D$6 &lt;&gt; 0,(EXP(LN(1+(AF72/100))/($F$6-$D$6))-1)*100,0)</f>
        <v>4.4284464771471743</v>
      </c>
      <c r="AH109" s="24" t="str">
        <f>AH35</f>
        <v>All occupations</v>
      </c>
      <c r="AI109" s="26">
        <f>IF(AND(AJ$6-AI$6 &lt;&gt; 0,AI35&lt;&gt;0,AJ35&lt;&gt;0),(EXP(LN(AJ35/AI35)/(AJ$6-AI$6))-1)*100,0)</f>
        <v>-1.7158291680545945</v>
      </c>
      <c r="AJ109" s="26">
        <f>IF(AND(AK$6-AJ$6 &lt;&gt; 0,AJ35&lt;&gt;0,AK35&lt;&gt;0),(EXP(LN(AK35/AJ35)/(AK$6-AJ$6))-1)*100,0)</f>
        <v>5.1250543311397667</v>
      </c>
      <c r="AK109" s="26">
        <f>IF(AND(AL$6-AK$6 &lt;&gt; 0,AK35&lt;&gt;0,AL35&lt;&gt;0),(EXP(LN(AL35/AK35)/(AL$6-AK$6))-1)*100,0)</f>
        <v>0.83013674371343882</v>
      </c>
      <c r="AL109" s="26">
        <f>IF(AND(AM$6-AL$6 &lt;&gt; 0,AL35&lt;&gt;0,AM35&lt;&gt;0),(EXP(LN(AM35/AL35)/(AM$6-AL$6))-1)*100,0)</f>
        <v>0.95111651126458252</v>
      </c>
      <c r="AM109" s="26">
        <f>IF(AND(AM$6-AJ$6 &lt;&gt; 0,AJ35&lt;&gt;0,AM35&lt;&gt;0),(EXP(LN(AM35/AJ35)/(AM$6-AJ$6))-1)*100,0)</f>
        <v>1.1691450662543845</v>
      </c>
      <c r="AO109" s="26">
        <f t="shared" ref="AO109" si="280">IF($F$6-$D$6 &lt;&gt; 0,(EXP(LN(1+(AO72/100))/($F$6-$D$6))-1)*100,0)</f>
        <v>0.91077380222577276</v>
      </c>
      <c r="AP109" s="26">
        <f t="shared" ref="AP109" si="281">IF(AK35&gt;0,((1+(AP35/AK35))^(1/($F$6-$D$6))-1)*100,0)</f>
        <v>3.1713903309934288</v>
      </c>
      <c r="AQ109" s="26">
        <f t="shared" ref="AQ109" si="282">IF($F$6-$D$6 &lt;&gt; 0,(EXP(LN(1+(AQ72/100))/($F$6-$D$6))-1)*100,0)</f>
        <v>3.7734645173469028</v>
      </c>
      <c r="AS109" s="24" t="str">
        <f>AS35</f>
        <v>All occupations</v>
      </c>
      <c r="AT109" s="26">
        <f>IF(AND(AU$6-AT$6 &lt;&gt; 0,AT35&lt;&gt;0,AU35&lt;&gt;0),(EXP(LN(AU35/AT35)/(AU$6-AT$6))-1)*100,0)</f>
        <v>0.43983582802820109</v>
      </c>
      <c r="AU109" s="26">
        <f>IF(AND(AV$6-AU$6 &lt;&gt; 0,AU35&lt;&gt;0,AV35&lt;&gt;0),(EXP(LN(AV35/AU35)/(AV$6-AU$6))-1)*100,0)</f>
        <v>5.2490683616604805</v>
      </c>
      <c r="AV109" s="26">
        <f>IF(AND(AW$6-AV$6 &lt;&gt; 0,AV35&lt;&gt;0,AW35&lt;&gt;0),(EXP(LN(AW35/AV35)/(AW$6-AV$6))-1)*100,0)</f>
        <v>1.8787353371011672</v>
      </c>
      <c r="AW109" s="26">
        <f>IF(AND(AX$6-AW$6 &lt;&gt; 0,AW35&lt;&gt;0,AX35&lt;&gt;0),(EXP(LN(AX35/AW35)/(AX$6-AW$6))-1)*100,0)</f>
        <v>1.2711154495596899</v>
      </c>
      <c r="AX109" s="26">
        <f>IF(AND(AX$6-AU$6 &lt;&gt; 0,AU35&lt;&gt;0,AX35&lt;&gt;0),(EXP(LN(AX35/AU35)/(AX$6-AU$6))-1)*100,0)</f>
        <v>1.7052203618546091</v>
      </c>
      <c r="AZ109" s="26">
        <f t="shared" ref="AZ109" si="283">IF($F$6-$D$6 &lt;&gt; 0,(EXP(LN(1+(AZ72/100))/($F$6-$D$6))-1)*100,0)</f>
        <v>1.4732516815441521</v>
      </c>
      <c r="BA109" s="26">
        <f t="shared" ref="BA109" si="284">IF(AV35&gt;0,((1+(BA35/AV35))^(1/($F$6-$D$6))-1)*100,0)</f>
        <v>3.2635105193737246</v>
      </c>
      <c r="BB109" s="26">
        <f t="shared" ref="BB109" si="285">IF($F$6-$D$6 &lt;&gt; 0,(EXP(LN(1+(BB72/100))/($F$6-$D$6))-1)*100,0)</f>
        <v>4.2393871845101794</v>
      </c>
      <c r="BD109" s="24" t="str">
        <f>BD35</f>
        <v>All occupations</v>
      </c>
      <c r="BE109" s="26">
        <f>IF(AND(BF$6-BE$6 &lt;&gt; 0,BE35&lt;&gt;0,BF35&lt;&gt;0),(EXP(LN(BF35/BE35)/(BF$6-BE$6))-1)*100,0)</f>
        <v>1.9066156589994332</v>
      </c>
      <c r="BF109" s="26">
        <f>IF(AND(BG$6-BF$6 &lt;&gt; 0,BF35&lt;&gt;0,BG35&lt;&gt;0),(EXP(LN(BG35/BF35)/(BG$6-BF$6))-1)*100,0)</f>
        <v>-4.7223429767604301</v>
      </c>
      <c r="BG109" s="26">
        <f>IF(AND(BH$6-BG$6 &lt;&gt; 0,BG35&lt;&gt;0,BH35&lt;&gt;0),(EXP(LN(BH35/BG35)/(BH$6-BG$6))-1)*100,0)</f>
        <v>0.60948110636107611</v>
      </c>
      <c r="BH109" s="26">
        <f>IF(AND(BI$6-BH$6 &lt;&gt; 0,BH35&lt;&gt;0,BI35&lt;&gt;0),(EXP(LN(BI35/BH35)/(BI$6-BH$6))-1)*100,0)</f>
        <v>0.40252913866334339</v>
      </c>
      <c r="BI109" s="26">
        <f>IF(AND(BI$6-BF$6 &lt;&gt; 0,BF35&lt;&gt;0,BI35&lt;&gt;0),(EXP(LN(BI35/BF35)/(BI$6-BF$6))-1)*100,0)</f>
        <v>0.13871379507259807</v>
      </c>
      <c r="BK109" s="26">
        <f t="shared" ref="BK109" si="286">IF($F$6-$D$6 &lt;&gt; 0,(EXP(LN(1+(BK72/100))/($F$6-$D$6))-1)*100,0)</f>
        <v>0.47146578497652136</v>
      </c>
      <c r="BL109" s="26">
        <f t="shared" ref="BL109" si="287">IF(BG35&gt;0,((1+(BL35/BG35))^(1/($F$6-$D$6))-1)*100,0)</f>
        <v>2.5101174479773114</v>
      </c>
      <c r="BM109" s="26">
        <f t="shared" ref="BM109" si="288">IF($F$6-$D$6 &lt;&gt; 0,(EXP(LN(1+(BM72/100))/($F$6-$D$6))-1)*100,0)</f>
        <v>2.8467031973862911</v>
      </c>
      <c r="BO109" s="24" t="str">
        <f>BO35</f>
        <v>All occupations</v>
      </c>
      <c r="BP109" s="26">
        <f>IF(AND(BQ$6-BP$6 &lt;&gt; 0,BP35&lt;&gt;0,BQ35&lt;&gt;0),(EXP(LN(BQ35/BP35)/(BQ$6-BP$6))-1)*100,0)</f>
        <v>-0.94361251738186436</v>
      </c>
      <c r="BQ109" s="26">
        <f>IF(AND(BR$6-BQ$6 &lt;&gt; 0,BQ35&lt;&gt;0,BR35&lt;&gt;0),(EXP(LN(BR35/BQ35)/(BR$6-BQ$6))-1)*100,0)</f>
        <v>-5.4333134124048277</v>
      </c>
      <c r="BR109" s="26">
        <f>IF(AND(BS$6-BR$6 &lt;&gt; 0,BR35&lt;&gt;0,BS35&lt;&gt;0),(EXP(LN(BS35/BR35)/(BS$6-BR$6))-1)*100,0)</f>
        <v>-1.7931766938036664</v>
      </c>
      <c r="BS109" s="26">
        <f>IF(AND(BT$6-BS$6 &lt;&gt; 0,BS35&lt;&gt;0,BT35&lt;&gt;0),(EXP(LN(BT35/BS35)/(BT$6-BS$6))-1)*100,0)</f>
        <v>-2.3581711559167662</v>
      </c>
      <c r="BT109" s="26">
        <f>IF(AND(BT$6-BQ$6 &lt;&gt; 0,BQ35&lt;&gt;0,BT35&lt;&gt;0),(EXP(LN(BT35/BQ35)/(BT$6-BQ$6))-1)*100,0)</f>
        <v>-2.3774053581063881</v>
      </c>
      <c r="BV109" s="26">
        <f t="shared" ref="BV109" si="289">IF($F$6-$D$6 &lt;&gt; 0,(EXP(LN(1+(BV72/100))/($F$6-$D$6))-1)*100,0)</f>
        <v>-2.1702017589262379</v>
      </c>
      <c r="BW109" s="26">
        <f t="shared" ref="BW109" si="290">IF(BR35&gt;0,((1+(BW35/BR35))^(1/($F$6-$D$6))-1)*100,0)</f>
        <v>2.2892532073455207</v>
      </c>
      <c r="BX109" s="26">
        <f t="shared" ref="BX109" si="291">IF($F$6-$D$6 &lt;&gt; 0,(EXP(LN(1+(BX72/100))/($F$6-$D$6))-1)*100,0)</f>
        <v>0.78131366076299447</v>
      </c>
      <c r="BZ109" s="24" t="str">
        <f>BZ35</f>
        <v>All occupations</v>
      </c>
      <c r="CA109" s="26">
        <f>IF(AND(CB$6-CA$6 &lt;&gt; 0,CA35&lt;&gt;0,CB35&lt;&gt;0),(EXP(LN(CB35/CA35)/(CB$6-CA$6))-1)*100,0)</f>
        <v>3.9635308451605233</v>
      </c>
      <c r="CB109" s="26">
        <f>IF(AND(CC$6-CB$6 &lt;&gt; 0,CB35&lt;&gt;0,CC35&lt;&gt;0),(EXP(LN(CC35/CB35)/(CC$6-CB$6))-1)*100,0)</f>
        <v>-9.1276436234861258</v>
      </c>
      <c r="CC109" s="26">
        <f>IF(AND(CD$6-CC$6 &lt;&gt; 0,CC35&lt;&gt;0,CD35&lt;&gt;0),(EXP(LN(CD35/CC35)/(CD$6-CC$6))-1)*100,0)</f>
        <v>-2.0291005480750579</v>
      </c>
      <c r="CD109" s="26">
        <f>IF(AND(CE$6-CD$6 &lt;&gt; 0,CD35&lt;&gt;0,CE35&lt;&gt;0),(EXP(LN(CE35/CD35)/(CE$6-CD$6))-1)*100,0)</f>
        <v>-3.2650428805424347</v>
      </c>
      <c r="CE109" s="26">
        <f>IF(AND(CE$6-CB$6 &lt;&gt; 0,CB35&lt;&gt;0,CE35&lt;&gt;0),(EXP(LN(CE35/CB35)/(CE$6-CB$6))-1)*100,0)</f>
        <v>-3.2592430313681753</v>
      </c>
      <c r="CG109" s="26">
        <f t="shared" ref="CG109" si="292">IF($F$6-$D$6 &lt;&gt; 0,(EXP(LN(1+(CG72/100))/($F$6-$D$6))-1)*100,0)</f>
        <v>-2.8548043230809284</v>
      </c>
      <c r="CH109" s="26">
        <f t="shared" ref="CH109" si="293">IF(CC35&gt;0,((1+(CH35/CC35))^(1/($F$6-$D$6))-1)*100,0)</f>
        <v>1.7474009973686533</v>
      </c>
      <c r="CI109" s="26">
        <f t="shared" ref="CI109" si="294">IF($F$6-$D$6 &lt;&gt; 0,(EXP(LN(1+(CI72/100))/($F$6-$D$6))-1)*100,0)</f>
        <v>-0.38099222661982513</v>
      </c>
      <c r="CK109" s="24" t="str">
        <f>CK35</f>
        <v>All occupations</v>
      </c>
      <c r="CL109" s="26">
        <f>IF(AND(CM$6-CL$6 &lt;&gt; 0,CL35&lt;&gt;0,CM35&lt;&gt;0),(EXP(LN(CM35/CL35)/(CM$6-CL$6))-1)*100,0)</f>
        <v>-1.9236520409921631</v>
      </c>
      <c r="CM109" s="26">
        <f>IF(AND(CN$6-CM$6 &lt;&gt; 0,CM35&lt;&gt;0,CN35&lt;&gt;0),(EXP(LN(CN35/CM35)/(CN$6-CM$6))-1)*100,0)</f>
        <v>21.596583174208163</v>
      </c>
      <c r="CN109" s="26">
        <f>IF(AND(CO$6-CN$6 &lt;&gt; 0,CN35&lt;&gt;0,CO35&lt;&gt;0),(EXP(LN(CO35/CN35)/(CO$6-CN$6))-1)*100,0)</f>
        <v>-5.6235693782705098</v>
      </c>
      <c r="CO109" s="26">
        <f>IF(AND(CP$6-CO$6 &lt;&gt; 0,CO35&lt;&gt;0,CP35&lt;&gt;0),(EXP(LN(CP35/CO35)/(CP$6-CO$6))-1)*100,0)</f>
        <v>-2.776390328452949</v>
      </c>
      <c r="CP109" s="26">
        <f>IF(AND(CP$6-CM$6 &lt;&gt; 0,CM35&lt;&gt;0,CP35&lt;&gt;0),(EXP(LN(CP35/CM35)/(CP$6-CM$6))-1)*100,0)</f>
        <v>-2.3190706712884812</v>
      </c>
      <c r="CR109" s="26">
        <f t="shared" ref="CR109" si="295">IF($F$6-$D$6 &lt;&gt; 0,(EXP(LN(1+(CR72/100))/($F$6-$D$6))-1)*100,0)</f>
        <v>-3.7348681017795426</v>
      </c>
      <c r="CS109" s="26">
        <f t="shared" ref="CS109" si="296">IF(CN35&gt;0,((1+(CS35/CN35))^(1/($F$6-$D$6))-1)*100,0)</f>
        <v>1.4435527228660039</v>
      </c>
      <c r="CT109" s="26">
        <f t="shared" ref="CT109" si="297">IF($F$6-$D$6 &lt;&gt; 0,(EXP(LN(1+(CT72/100))/($F$6-$D$6))-1)*100,0)</f>
        <v>-1.437102444568783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Dorset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Dorset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Dorset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Dorset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Dorset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Dorset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Dorset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Dorset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Dorset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0.13697800569698609</v>
      </c>
      <c r="C119" s="27">
        <f t="shared" si="299"/>
        <v>1.3097666468175562E-2</v>
      </c>
      <c r="D119" s="27">
        <f t="shared" si="299"/>
        <v>0.11862469523818753</v>
      </c>
      <c r="E119" s="27">
        <f t="shared" si="299"/>
        <v>0.32243649947358155</v>
      </c>
      <c r="F119" s="27">
        <f t="shared" ref="F119:F144" si="300">F8-D8</f>
        <v>0.44106119471176908</v>
      </c>
      <c r="L119" t="str">
        <f>A119</f>
        <v>11 Corporate managers and directors</v>
      </c>
      <c r="M119" s="27">
        <f t="shared" ref="M119:P144" si="301">N8-M8</f>
        <v>1.175368364458663</v>
      </c>
      <c r="N119" s="27">
        <f t="shared" si="301"/>
        <v>4.6443728169523357E-2</v>
      </c>
      <c r="O119" s="27">
        <f t="shared" si="301"/>
        <v>0.72660334283472228</v>
      </c>
      <c r="P119" s="27">
        <f t="shared" si="301"/>
        <v>2.3980540586571495</v>
      </c>
      <c r="Q119" s="27">
        <f t="shared" ref="Q119:Q144" si="302">Q8-O8</f>
        <v>3.1246574014918718</v>
      </c>
      <c r="W119" t="str">
        <f>A119</f>
        <v>11 Corporate managers and directors</v>
      </c>
      <c r="X119" s="27">
        <f t="shared" ref="X119:AA144" si="303">Y8-X8</f>
        <v>1.2524793890153054</v>
      </c>
      <c r="Y119" s="27">
        <f t="shared" si="303"/>
        <v>0.23353066148767709</v>
      </c>
      <c r="Z119" s="27">
        <f t="shared" si="303"/>
        <v>-6.6834904006235263E-2</v>
      </c>
      <c r="AA119" s="27">
        <f t="shared" si="303"/>
        <v>0.94089515817448799</v>
      </c>
      <c r="AB119" s="27">
        <f t="shared" ref="AB119:AB144" si="304">AB8-Z8</f>
        <v>0.87406025416825273</v>
      </c>
      <c r="AH119" t="str">
        <f>L119</f>
        <v>11 Corporate managers and directors</v>
      </c>
      <c r="AI119" s="27">
        <f t="shared" ref="AI119:AL144" si="305">AJ8-AI8</f>
        <v>0.14022141358084994</v>
      </c>
      <c r="AJ119" s="27">
        <f t="shared" si="305"/>
        <v>0.13319227601773465</v>
      </c>
      <c r="AK119" s="27">
        <f t="shared" si="305"/>
        <v>-0.11019539268799572</v>
      </c>
      <c r="AL119" s="27">
        <f t="shared" si="305"/>
        <v>8.5649209770161105E-2</v>
      </c>
      <c r="AM119" s="27">
        <f t="shared" ref="AM119:AM144" si="306">AM8-AK8</f>
        <v>-2.4546182917834614E-2</v>
      </c>
      <c r="AS119" t="str">
        <f>W119</f>
        <v>11 Corporate managers and directors</v>
      </c>
      <c r="AT119" s="27">
        <f t="shared" ref="AT119:AW144" si="307">AU8-AT8</f>
        <v>0.19176877393147218</v>
      </c>
      <c r="AU119" s="27">
        <f t="shared" si="307"/>
        <v>0.18522881778302702</v>
      </c>
      <c r="AV119" s="27">
        <f t="shared" si="307"/>
        <v>-0.13849705231063902</v>
      </c>
      <c r="AW119" s="27">
        <f t="shared" si="307"/>
        <v>0.16970876082594977</v>
      </c>
      <c r="AX119" s="27">
        <f t="shared" ref="AX119:AX144" si="308">AX8-AV8</f>
        <v>3.1211708515310743E-2</v>
      </c>
      <c r="BD119" t="str">
        <f>AH119</f>
        <v>11 Corporate managers and directors</v>
      </c>
      <c r="BE119" s="27">
        <f t="shared" ref="BE119:BH144" si="309">BF8-BE8</f>
        <v>1.0847004959673248</v>
      </c>
      <c r="BF119" s="27">
        <f t="shared" si="309"/>
        <v>3.935217089732479E-2</v>
      </c>
      <c r="BG119" s="27">
        <f t="shared" si="309"/>
        <v>-0.87382688490588212</v>
      </c>
      <c r="BH119" s="27">
        <f t="shared" si="309"/>
        <v>0.18186926904887013</v>
      </c>
      <c r="BI119" s="27">
        <f t="shared" ref="BI119:BI144" si="310">BI8-BG8</f>
        <v>-0.69195761585701199</v>
      </c>
      <c r="BO119" t="str">
        <f>AS119</f>
        <v>11 Corporate managers and directors</v>
      </c>
      <c r="BP119" s="27">
        <f t="shared" ref="BP119:BS144" si="311">BQ8-BP8</f>
        <v>0.25219379919232798</v>
      </c>
      <c r="BQ119" s="27">
        <f t="shared" si="311"/>
        <v>0.21043271191154256</v>
      </c>
      <c r="BR119" s="27">
        <f t="shared" si="311"/>
        <v>-1.0608269989643828</v>
      </c>
      <c r="BS119" s="27">
        <f t="shared" si="311"/>
        <v>-0.80901688224984269</v>
      </c>
      <c r="BT119" s="27">
        <f t="shared" ref="BT119:BT144" si="312">BT8-BR8</f>
        <v>-1.8698438812142255</v>
      </c>
      <c r="BZ119" t="str">
        <f>BD119</f>
        <v>11 Corporate managers and directors</v>
      </c>
      <c r="CA119" s="68">
        <f t="shared" ref="CA119:CD144" si="313">CB8-CA8</f>
        <v>0.86126091470159727</v>
      </c>
      <c r="CB119" s="68">
        <f t="shared" si="313"/>
        <v>-3.8928524734791914E-2</v>
      </c>
      <c r="CC119" s="68">
        <f t="shared" si="313"/>
        <v>-0.42789644029348395</v>
      </c>
      <c r="CD119" s="68">
        <f t="shared" si="313"/>
        <v>-0.28500912918131105</v>
      </c>
      <c r="CE119" s="68">
        <f t="shared" ref="CE119:CE144" si="314">CE8-CC8</f>
        <v>-0.712905569474795</v>
      </c>
      <c r="CK119" t="str">
        <f>BO119</f>
        <v>11 Corporate managers and directors</v>
      </c>
      <c r="CL119" s="68">
        <f t="shared" ref="CL119:CO144" si="315">CM8-CL8</f>
        <v>0.10778857580407625</v>
      </c>
      <c r="CM119" s="68">
        <f t="shared" si="315"/>
        <v>0.11710600778830155</v>
      </c>
      <c r="CN119" s="68">
        <f t="shared" si="315"/>
        <v>-0.12753114592100201</v>
      </c>
      <c r="CO119" s="68">
        <f t="shared" si="315"/>
        <v>-7.2521819629098594E-2</v>
      </c>
      <c r="CP119" s="68">
        <f t="shared" ref="CP119:CP144" si="316">CP8-CN8</f>
        <v>-0.2000529655501006</v>
      </c>
    </row>
    <row r="120" spans="1:94" x14ac:dyDescent="0.2">
      <c r="A120" t="str">
        <f t="shared" si="298"/>
        <v>12 Other managers and proprietors</v>
      </c>
      <c r="B120" s="27">
        <f t="shared" si="299"/>
        <v>5.9196119896196386E-2</v>
      </c>
      <c r="C120" s="27">
        <f t="shared" si="299"/>
        <v>-2.3803675543360464E-2</v>
      </c>
      <c r="D120" s="27">
        <f t="shared" si="299"/>
        <v>0.13526713902937082</v>
      </c>
      <c r="E120" s="27">
        <f t="shared" si="299"/>
        <v>0.21473273250890496</v>
      </c>
      <c r="F120" s="27">
        <f t="shared" si="300"/>
        <v>0.34999987153827578</v>
      </c>
      <c r="L120" t="str">
        <f t="shared" ref="L120:L143" si="317">A120</f>
        <v>12 Other managers and proprietors</v>
      </c>
      <c r="M120" s="27">
        <f t="shared" si="301"/>
        <v>0.46499956788110852</v>
      </c>
      <c r="N120" s="27">
        <f t="shared" si="301"/>
        <v>-6.0726212025310478E-3</v>
      </c>
      <c r="O120" s="27">
        <f t="shared" si="301"/>
        <v>1.042855014994351</v>
      </c>
      <c r="P120" s="27">
        <f t="shared" si="301"/>
        <v>1.8486321628833569</v>
      </c>
      <c r="Q120" s="27">
        <f t="shared" si="302"/>
        <v>2.8914871778777078</v>
      </c>
      <c r="W120" t="str">
        <f t="shared" ref="W120:W143" si="318">A120</f>
        <v>12 Other managers and proprietors</v>
      </c>
      <c r="X120" s="27">
        <f t="shared" si="303"/>
        <v>0.35954575137126499</v>
      </c>
      <c r="Y120" s="27">
        <f t="shared" si="303"/>
        <v>4.9644498386989255E-2</v>
      </c>
      <c r="Z120" s="27">
        <f t="shared" si="303"/>
        <v>1.2968841189851168</v>
      </c>
      <c r="AA120" s="27">
        <f t="shared" si="303"/>
        <v>0.98970307431628246</v>
      </c>
      <c r="AB120" s="27">
        <f t="shared" si="304"/>
        <v>2.2865871933013993</v>
      </c>
      <c r="AH120" t="str">
        <f t="shared" ref="AH120:AH143" si="319">L120</f>
        <v>12 Other managers and proprietors</v>
      </c>
      <c r="AI120" s="27">
        <f t="shared" si="305"/>
        <v>6.7745581197884763E-2</v>
      </c>
      <c r="AJ120" s="27">
        <f t="shared" si="305"/>
        <v>8.3359533854694079E-2</v>
      </c>
      <c r="AK120" s="27">
        <f t="shared" si="305"/>
        <v>0.26516766645171019</v>
      </c>
      <c r="AL120" s="27">
        <f t="shared" si="305"/>
        <v>0.29771541787998612</v>
      </c>
      <c r="AM120" s="27">
        <f t="shared" si="306"/>
        <v>0.56288308433169632</v>
      </c>
      <c r="AS120" t="str">
        <f t="shared" ref="AS120:AS143" si="320">W120</f>
        <v>12 Other managers and proprietors</v>
      </c>
      <c r="AT120" s="27">
        <f t="shared" si="307"/>
        <v>6.6053428800484371E-2</v>
      </c>
      <c r="AU120" s="27">
        <f t="shared" si="307"/>
        <v>4.4186544359125612E-2</v>
      </c>
      <c r="AV120" s="27">
        <f t="shared" si="307"/>
        <v>0.32534256281205698</v>
      </c>
      <c r="AW120" s="27">
        <f t="shared" si="307"/>
        <v>0.11544061401044137</v>
      </c>
      <c r="AX120" s="27">
        <f t="shared" si="308"/>
        <v>0.44078317682249835</v>
      </c>
      <c r="BD120" t="str">
        <f t="shared" ref="BD120:BD143" si="321">AH120</f>
        <v>12 Other managers and proprietors</v>
      </c>
      <c r="BE120" s="27">
        <f t="shared" si="309"/>
        <v>1.9167718768824837E-2</v>
      </c>
      <c r="BF120" s="27">
        <f t="shared" si="309"/>
        <v>7.45627427998099E-2</v>
      </c>
      <c r="BG120" s="27">
        <f t="shared" si="309"/>
        <v>0.29543095729019209</v>
      </c>
      <c r="BH120" s="27">
        <f t="shared" si="309"/>
        <v>0.18939713407005554</v>
      </c>
      <c r="BI120" s="27">
        <f t="shared" si="310"/>
        <v>0.48482809136024763</v>
      </c>
      <c r="BO120" t="str">
        <f t="shared" ref="BO120:BO143" si="322">AS120</f>
        <v>12 Other managers and proprietors</v>
      </c>
      <c r="BP120" s="27">
        <f t="shared" si="311"/>
        <v>5.8229995095117726E-2</v>
      </c>
      <c r="BQ120" s="27">
        <f t="shared" si="311"/>
        <v>4.2915308223562931E-2</v>
      </c>
      <c r="BR120" s="27">
        <f t="shared" si="311"/>
        <v>0.1694645026086854</v>
      </c>
      <c r="BS120" s="27">
        <f t="shared" si="311"/>
        <v>-0.58266086238591575</v>
      </c>
      <c r="BT120" s="27">
        <f t="shared" si="312"/>
        <v>-0.41319635977723035</v>
      </c>
      <c r="BZ120" t="str">
        <f t="shared" ref="BZ120:BZ143" si="323">BD120</f>
        <v>12 Other managers and proprietors</v>
      </c>
      <c r="CA120" s="68">
        <f t="shared" si="313"/>
        <v>0.57094298514690012</v>
      </c>
      <c r="CB120" s="68">
        <f t="shared" si="313"/>
        <v>-0.11200325624888308</v>
      </c>
      <c r="CC120" s="68">
        <f t="shared" si="313"/>
        <v>0.16304765068319282</v>
      </c>
      <c r="CD120" s="68">
        <f t="shared" si="313"/>
        <v>-0.37335789886235604</v>
      </c>
      <c r="CE120" s="68">
        <f t="shared" si="314"/>
        <v>-0.21031024817916322</v>
      </c>
      <c r="CK120" t="str">
        <f t="shared" ref="CK120:CK143" si="324">BO120</f>
        <v>12 Other managers and proprietors</v>
      </c>
      <c r="CL120" s="68">
        <f t="shared" si="315"/>
        <v>-7.4945179629146708E-3</v>
      </c>
      <c r="CM120" s="68">
        <f t="shared" si="315"/>
        <v>0.11813122225498823</v>
      </c>
      <c r="CN120" s="68">
        <f t="shared" si="315"/>
        <v>-3.9162995590217853E-3</v>
      </c>
      <c r="CO120" s="68">
        <f t="shared" si="315"/>
        <v>1.379409407021448E-2</v>
      </c>
      <c r="CP120" s="68">
        <f t="shared" si="316"/>
        <v>9.8777945111926946E-3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0.30695388477362295</v>
      </c>
      <c r="C121" s="27">
        <f t="shared" si="299"/>
        <v>-2.7136808589139916E-2</v>
      </c>
      <c r="D121" s="27">
        <f t="shared" si="299"/>
        <v>0.32262543151877199</v>
      </c>
      <c r="E121" s="27">
        <f t="shared" si="299"/>
        <v>0.64146225231350096</v>
      </c>
      <c r="F121" s="27">
        <f t="shared" si="300"/>
        <v>0.96408768383227295</v>
      </c>
      <c r="L121" t="str">
        <f t="shared" si="317"/>
        <v>21 Science, research, engineering and technology professionals</v>
      </c>
      <c r="M121" s="27">
        <f t="shared" si="301"/>
        <v>1.3273219512165051</v>
      </c>
      <c r="N121" s="27">
        <f t="shared" si="301"/>
        <v>4.5206260474317084E-2</v>
      </c>
      <c r="O121" s="27">
        <f t="shared" si="301"/>
        <v>1.6418848645652044</v>
      </c>
      <c r="P121" s="27">
        <f t="shared" si="301"/>
        <v>3.0437495536932309</v>
      </c>
      <c r="Q121" s="27">
        <f t="shared" si="302"/>
        <v>4.6856344182584353</v>
      </c>
      <c r="W121" t="str">
        <f t="shared" si="318"/>
        <v>21 Science, research, engineering and technology professionals</v>
      </c>
      <c r="X121" s="27">
        <f t="shared" si="303"/>
        <v>0.53546342006732051</v>
      </c>
      <c r="Y121" s="27">
        <f t="shared" si="303"/>
        <v>0.14977529068996187</v>
      </c>
      <c r="Z121" s="27">
        <f t="shared" si="303"/>
        <v>0.41394065820225645</v>
      </c>
      <c r="AA121" s="27">
        <f t="shared" si="303"/>
        <v>0.18912598847652795</v>
      </c>
      <c r="AB121" s="27">
        <f t="shared" si="304"/>
        <v>0.6030666466787844</v>
      </c>
      <c r="AH121" t="str">
        <f t="shared" si="319"/>
        <v>21 Science, research, engineering and technology professionals</v>
      </c>
      <c r="AI121" s="27">
        <f t="shared" si="305"/>
        <v>3.3959030106869292E-3</v>
      </c>
      <c r="AJ121" s="27">
        <f t="shared" si="305"/>
        <v>0.10017535798755683</v>
      </c>
      <c r="AK121" s="27">
        <f t="shared" si="305"/>
        <v>4.3886008941241172E-2</v>
      </c>
      <c r="AL121" s="27">
        <f t="shared" si="305"/>
        <v>6.3994067498905682E-2</v>
      </c>
      <c r="AM121" s="27">
        <f t="shared" si="306"/>
        <v>0.10788007644014685</v>
      </c>
      <c r="AS121" t="str">
        <f t="shared" si="320"/>
        <v>21 Science, research, engineering and technology professionals</v>
      </c>
      <c r="AT121" s="27">
        <f t="shared" si="307"/>
        <v>6.9419660379916426E-2</v>
      </c>
      <c r="AU121" s="27">
        <f t="shared" si="307"/>
        <v>-6.4091513130746236E-3</v>
      </c>
      <c r="AV121" s="27">
        <f t="shared" si="307"/>
        <v>-0.10192918368589177</v>
      </c>
      <c r="AW121" s="27">
        <f t="shared" si="307"/>
        <v>-9.1684933047494255E-2</v>
      </c>
      <c r="AX121" s="27">
        <f t="shared" si="308"/>
        <v>-0.19361411673338602</v>
      </c>
      <c r="BD121" t="str">
        <f t="shared" si="321"/>
        <v>21 Science, research, engineering and technology professionals</v>
      </c>
      <c r="BE121" s="27">
        <f t="shared" si="309"/>
        <v>0.41757234734409865</v>
      </c>
      <c r="BF121" s="27">
        <f t="shared" si="309"/>
        <v>0.14285186337912981</v>
      </c>
      <c r="BG121" s="27">
        <f t="shared" si="309"/>
        <v>-0.29679051642587018</v>
      </c>
      <c r="BH121" s="27">
        <f t="shared" si="309"/>
        <v>-2.9112932142242087E-2</v>
      </c>
      <c r="BI121" s="27">
        <f t="shared" si="310"/>
        <v>-0.32590344856811226</v>
      </c>
      <c r="BO121" t="str">
        <f t="shared" si="322"/>
        <v>21 Science, research, engineering and technology professionals</v>
      </c>
      <c r="BP121" s="27">
        <f t="shared" si="311"/>
        <v>0.12139377366325954</v>
      </c>
      <c r="BQ121" s="27">
        <f t="shared" si="311"/>
        <v>0.23918447676521293</v>
      </c>
      <c r="BR121" s="27">
        <f t="shared" si="311"/>
        <v>-0.34232884825019916</v>
      </c>
      <c r="BS121" s="27">
        <f t="shared" si="311"/>
        <v>-0.38111412162859248</v>
      </c>
      <c r="BT121" s="27">
        <f t="shared" si="312"/>
        <v>-0.72344296987879164</v>
      </c>
      <c r="BZ121" t="str">
        <f t="shared" si="323"/>
        <v>21 Science, research, engineering and technology professionals</v>
      </c>
      <c r="CA121" s="68">
        <f t="shared" si="313"/>
        <v>0.38683757273791319</v>
      </c>
      <c r="CB121" s="68">
        <f t="shared" si="313"/>
        <v>4.1725217886230404E-3</v>
      </c>
      <c r="CC121" s="68">
        <f t="shared" si="313"/>
        <v>-0.15337570133090228</v>
      </c>
      <c r="CD121" s="68">
        <f t="shared" si="313"/>
        <v>-0.31467182397242843</v>
      </c>
      <c r="CE121" s="68">
        <f t="shared" si="314"/>
        <v>-0.46804752530333071</v>
      </c>
      <c r="CK121" t="str">
        <f t="shared" si="324"/>
        <v>21 Science, research, engineering and technology professionals</v>
      </c>
      <c r="CL121" s="68">
        <f t="shared" si="315"/>
        <v>5.5838872129706868E-2</v>
      </c>
      <c r="CM121" s="68">
        <f t="shared" si="315"/>
        <v>9.6687976584532986E-2</v>
      </c>
      <c r="CN121" s="68">
        <f t="shared" si="315"/>
        <v>-1.8606151350304634E-2</v>
      </c>
      <c r="CO121" s="68">
        <f t="shared" si="315"/>
        <v>-2.2464775849463797E-2</v>
      </c>
      <c r="CP121" s="68">
        <f t="shared" si="316"/>
        <v>-4.1070927199768431E-2</v>
      </c>
    </row>
    <row r="122" spans="1:94" x14ac:dyDescent="0.2">
      <c r="A122" t="str">
        <f t="shared" si="298"/>
        <v>22 Health professionals</v>
      </c>
      <c r="B122" s="27">
        <f t="shared" si="299"/>
        <v>0.36361064697866152</v>
      </c>
      <c r="C122" s="27">
        <f t="shared" si="299"/>
        <v>-6.267819076799519E-5</v>
      </c>
      <c r="D122" s="27">
        <f t="shared" si="299"/>
        <v>0.51285537895735223</v>
      </c>
      <c r="E122" s="27">
        <f t="shared" si="299"/>
        <v>1.0099562781519342</v>
      </c>
      <c r="F122" s="27">
        <f t="shared" si="300"/>
        <v>1.5228116571092865</v>
      </c>
      <c r="L122" t="str">
        <f t="shared" si="317"/>
        <v>22 Health professionals</v>
      </c>
      <c r="M122" s="27">
        <f t="shared" si="301"/>
        <v>1.0830555446542296</v>
      </c>
      <c r="N122" s="27">
        <f t="shared" si="301"/>
        <v>-7.0559403458898995E-2</v>
      </c>
      <c r="O122" s="27">
        <f t="shared" si="301"/>
        <v>1.1500786154009206</v>
      </c>
      <c r="P122" s="27">
        <f t="shared" si="301"/>
        <v>2.3689785623410256</v>
      </c>
      <c r="Q122" s="27">
        <f t="shared" si="302"/>
        <v>3.5190571777419462</v>
      </c>
      <c r="W122" t="str">
        <f t="shared" si="318"/>
        <v>22 Health professionals</v>
      </c>
      <c r="X122" s="27">
        <f t="shared" si="303"/>
        <v>0.80064494363851324</v>
      </c>
      <c r="Y122" s="27">
        <f t="shared" si="303"/>
        <v>9.2926120168694837E-2</v>
      </c>
      <c r="Z122" s="27">
        <f t="shared" si="303"/>
        <v>1.0535795138513029</v>
      </c>
      <c r="AA122" s="27">
        <f t="shared" si="303"/>
        <v>0.78964260143992426</v>
      </c>
      <c r="AB122" s="27">
        <f t="shared" si="304"/>
        <v>1.8432221152912271</v>
      </c>
      <c r="AH122" t="str">
        <f t="shared" si="319"/>
        <v>22 Health professionals</v>
      </c>
      <c r="AI122" s="27">
        <f t="shared" si="305"/>
        <v>-0.76088750788734538</v>
      </c>
      <c r="AJ122" s="27">
        <f t="shared" si="305"/>
        <v>-0.21970690195121545</v>
      </c>
      <c r="AK122" s="27">
        <f t="shared" si="305"/>
        <v>-0.88450695428533122</v>
      </c>
      <c r="AL122" s="27">
        <f t="shared" si="305"/>
        <v>-0.84333004309484338</v>
      </c>
      <c r="AM122" s="27">
        <f t="shared" si="306"/>
        <v>-1.7278369973801746</v>
      </c>
      <c r="AS122" t="str">
        <f t="shared" si="320"/>
        <v>22 Health professionals</v>
      </c>
      <c r="AT122" s="27">
        <f t="shared" si="307"/>
        <v>4.9371802065254711E-2</v>
      </c>
      <c r="AU122" s="27">
        <f t="shared" si="307"/>
        <v>5.4784957334314544E-2</v>
      </c>
      <c r="AV122" s="27">
        <f t="shared" si="307"/>
        <v>5.9571346506254508E-2</v>
      </c>
      <c r="AW122" s="27">
        <f t="shared" si="307"/>
        <v>6.668728411307856E-2</v>
      </c>
      <c r="AX122" s="27">
        <f t="shared" si="308"/>
        <v>0.12625863061933307</v>
      </c>
      <c r="BD122" t="str">
        <f t="shared" si="321"/>
        <v>22 Health professionals</v>
      </c>
      <c r="BE122" s="27">
        <f t="shared" si="309"/>
        <v>0.64559013679450716</v>
      </c>
      <c r="BF122" s="27">
        <f t="shared" si="309"/>
        <v>-2.6777913675913645E-2</v>
      </c>
      <c r="BG122" s="27">
        <f t="shared" si="309"/>
        <v>0.29003199459424067</v>
      </c>
      <c r="BH122" s="27">
        <f t="shared" si="309"/>
        <v>0.28471964334134725</v>
      </c>
      <c r="BI122" s="27">
        <f t="shared" si="310"/>
        <v>0.57475163793558792</v>
      </c>
      <c r="BO122" t="str">
        <f t="shared" si="322"/>
        <v>22 Health professionals</v>
      </c>
      <c r="BP122" s="27">
        <f t="shared" si="311"/>
        <v>0.27647632885061824</v>
      </c>
      <c r="BQ122" s="27">
        <f t="shared" si="311"/>
        <v>-7.5765888020605798E-2</v>
      </c>
      <c r="BR122" s="27">
        <f t="shared" si="311"/>
        <v>-7.3768194343007298E-2</v>
      </c>
      <c r="BS122" s="27">
        <f t="shared" si="311"/>
        <v>-0.34983438951803447</v>
      </c>
      <c r="BT122" s="27">
        <f t="shared" si="312"/>
        <v>-0.42360258386104177</v>
      </c>
      <c r="BZ122" t="str">
        <f t="shared" si="323"/>
        <v>22 Health professionals</v>
      </c>
      <c r="CA122" s="68">
        <f t="shared" si="313"/>
        <v>0.28457155991403449</v>
      </c>
      <c r="CB122" s="68">
        <f t="shared" si="313"/>
        <v>-7.2135487030875467E-2</v>
      </c>
      <c r="CC122" s="68">
        <f t="shared" si="313"/>
        <v>-3.4124318255080555E-2</v>
      </c>
      <c r="CD122" s="68">
        <f t="shared" si="313"/>
        <v>-0.2087093872606256</v>
      </c>
      <c r="CE122" s="68">
        <f t="shared" si="314"/>
        <v>-0.24283370551570616</v>
      </c>
      <c r="CK122" t="str">
        <f t="shared" si="324"/>
        <v>22 Health professionals</v>
      </c>
      <c r="CL122" s="68">
        <f t="shared" si="315"/>
        <v>1.1126299281177129E-2</v>
      </c>
      <c r="CM122" s="68">
        <f t="shared" si="315"/>
        <v>2.3336796626092574E-2</v>
      </c>
      <c r="CN122" s="68">
        <f t="shared" si="315"/>
        <v>4.3448683678298225E-2</v>
      </c>
      <c r="CO122" s="68">
        <f t="shared" si="315"/>
        <v>4.3674252233270316E-2</v>
      </c>
      <c r="CP122" s="68">
        <f t="shared" si="316"/>
        <v>8.7122935911568541E-2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0.37639876322888877</v>
      </c>
      <c r="C123" s="27">
        <f t="shared" si="299"/>
        <v>-4.7295679563551962E-2</v>
      </c>
      <c r="D123" s="27">
        <f t="shared" si="299"/>
        <v>0.32280899207823577</v>
      </c>
      <c r="E123" s="27">
        <f t="shared" si="299"/>
        <v>0.53741598776136357</v>
      </c>
      <c r="F123" s="27">
        <f t="shared" si="300"/>
        <v>0.86022497983959934</v>
      </c>
      <c r="L123" t="str">
        <f t="shared" si="317"/>
        <v>23 Teaching and other educational professionals</v>
      </c>
      <c r="M123" s="27">
        <f t="shared" si="301"/>
        <v>2.3164932899391859</v>
      </c>
      <c r="N123" s="27">
        <f t="shared" si="301"/>
        <v>0.10510084608826453</v>
      </c>
      <c r="O123" s="27">
        <f t="shared" si="301"/>
        <v>1.6132092276572525</v>
      </c>
      <c r="P123" s="27">
        <f t="shared" si="301"/>
        <v>2.9000651723832451</v>
      </c>
      <c r="Q123" s="27">
        <f t="shared" si="302"/>
        <v>4.5132744000404976</v>
      </c>
      <c r="W123" t="str">
        <f t="shared" si="318"/>
        <v>23 Teaching and other educational professionals</v>
      </c>
      <c r="X123" s="27">
        <f t="shared" si="303"/>
        <v>-0.32203360585224949</v>
      </c>
      <c r="Y123" s="27">
        <f t="shared" si="303"/>
        <v>0.24618840100150674</v>
      </c>
      <c r="Z123" s="27">
        <f t="shared" si="303"/>
        <v>-0.60527550324582968</v>
      </c>
      <c r="AA123" s="27">
        <f t="shared" si="303"/>
        <v>-1.0767943353659266</v>
      </c>
      <c r="AB123" s="27">
        <f t="shared" si="304"/>
        <v>-1.6820698386117563</v>
      </c>
      <c r="AH123" t="str">
        <f t="shared" si="319"/>
        <v>23 Teaching and other educational professionals</v>
      </c>
      <c r="AI123" s="27">
        <f t="shared" si="305"/>
        <v>-0.30557513811708303</v>
      </c>
      <c r="AJ123" s="27">
        <f t="shared" si="305"/>
        <v>-6.6946005693089894E-2</v>
      </c>
      <c r="AK123" s="27">
        <f t="shared" si="305"/>
        <v>-0.11699248474328539</v>
      </c>
      <c r="AL123" s="27">
        <f t="shared" si="305"/>
        <v>1.8531162190640882E-2</v>
      </c>
      <c r="AM123" s="27">
        <f t="shared" si="306"/>
        <v>-9.8461322552644504E-2</v>
      </c>
      <c r="AS123" t="str">
        <f t="shared" si="320"/>
        <v>23 Teaching and other educational professionals</v>
      </c>
      <c r="AT123" s="27">
        <f t="shared" si="307"/>
        <v>1.9176331183640982E-2</v>
      </c>
      <c r="AU123" s="27">
        <f t="shared" si="307"/>
        <v>-2.1276224724480514E-2</v>
      </c>
      <c r="AV123" s="27">
        <f t="shared" si="307"/>
        <v>-2.9965693747989242E-2</v>
      </c>
      <c r="AW123" s="27">
        <f t="shared" si="307"/>
        <v>-3.8421892934763252E-2</v>
      </c>
      <c r="AX123" s="27">
        <f t="shared" si="308"/>
        <v>-6.8387586682752494E-2</v>
      </c>
      <c r="BD123" t="str">
        <f t="shared" si="321"/>
        <v>23 Teaching and other educational professionals</v>
      </c>
      <c r="BE123" s="27">
        <f t="shared" si="309"/>
        <v>0.17019757300025651</v>
      </c>
      <c r="BF123" s="27">
        <f t="shared" si="309"/>
        <v>-5.25594684409596E-2</v>
      </c>
      <c r="BG123" s="27">
        <f t="shared" si="309"/>
        <v>-8.8685801581246393E-3</v>
      </c>
      <c r="BH123" s="27">
        <f t="shared" si="309"/>
        <v>9.1340587743128476E-2</v>
      </c>
      <c r="BI123" s="27">
        <f t="shared" si="310"/>
        <v>8.2472007585003837E-2</v>
      </c>
      <c r="BO123" t="str">
        <f t="shared" si="322"/>
        <v>23 Teaching and other educational professionals</v>
      </c>
      <c r="BP123" s="27">
        <f t="shared" si="311"/>
        <v>6.9526102108339982E-2</v>
      </c>
      <c r="BQ123" s="27">
        <f t="shared" si="311"/>
        <v>-6.1263049356583554E-2</v>
      </c>
      <c r="BR123" s="27">
        <f t="shared" si="311"/>
        <v>-8.1024246782471887E-2</v>
      </c>
      <c r="BS123" s="27">
        <f t="shared" si="311"/>
        <v>-0.13117366765695077</v>
      </c>
      <c r="BT123" s="27">
        <f t="shared" si="312"/>
        <v>-0.21219791443942265</v>
      </c>
      <c r="BZ123" t="str">
        <f t="shared" si="323"/>
        <v>23 Teaching and other educational professionals</v>
      </c>
      <c r="CA123" s="68">
        <f t="shared" si="313"/>
        <v>0.14229154290402596</v>
      </c>
      <c r="CB123" s="68">
        <f t="shared" si="313"/>
        <v>3.8897452754746875E-2</v>
      </c>
      <c r="CC123" s="68">
        <f t="shared" si="313"/>
        <v>-4.9033427884484282E-2</v>
      </c>
      <c r="CD123" s="68">
        <f t="shared" si="313"/>
        <v>-8.226547321979083E-2</v>
      </c>
      <c r="CE123" s="68">
        <f t="shared" si="314"/>
        <v>-0.13129890110427511</v>
      </c>
      <c r="CK123" t="str">
        <f t="shared" si="324"/>
        <v>23 Teaching and other educational professionals</v>
      </c>
      <c r="CL123" s="68">
        <f t="shared" si="315"/>
        <v>1.4295593526368479E-2</v>
      </c>
      <c r="CM123" s="68">
        <f t="shared" si="315"/>
        <v>2.8196173952763082E-2</v>
      </c>
      <c r="CN123" s="68">
        <f t="shared" si="315"/>
        <v>4.0635395888382608E-3</v>
      </c>
      <c r="CO123" s="68">
        <f t="shared" si="315"/>
        <v>-2.2519454050654461E-2</v>
      </c>
      <c r="CP123" s="68">
        <f t="shared" si="316"/>
        <v>-1.84559144618162E-2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0.13255538926008764</v>
      </c>
      <c r="C124" s="27">
        <f t="shared" si="299"/>
        <v>3.4725643210284929E-3</v>
      </c>
      <c r="D124" s="27">
        <f t="shared" si="299"/>
        <v>0.20136119007204661</v>
      </c>
      <c r="E124" s="27">
        <f t="shared" si="299"/>
        <v>0.35758270684703053</v>
      </c>
      <c r="F124" s="27">
        <f t="shared" si="300"/>
        <v>0.5589438969190772</v>
      </c>
      <c r="L124" t="str">
        <f t="shared" si="317"/>
        <v>24 Business, media and public service professionals</v>
      </c>
      <c r="M124" s="27">
        <f t="shared" si="301"/>
        <v>1.7352116894176381</v>
      </c>
      <c r="N124" s="27">
        <f t="shared" si="301"/>
        <v>0.42254383680495788</v>
      </c>
      <c r="O124" s="27">
        <f t="shared" si="301"/>
        <v>2.107636276194941</v>
      </c>
      <c r="P124" s="27">
        <f t="shared" si="301"/>
        <v>3.823655563865664</v>
      </c>
      <c r="Q124" s="27">
        <f t="shared" si="302"/>
        <v>5.9312918400606049</v>
      </c>
      <c r="W124" t="str">
        <f t="shared" si="318"/>
        <v>24 Business, media and public service professionals</v>
      </c>
      <c r="X124" s="27">
        <f t="shared" si="303"/>
        <v>0.80206021681005879</v>
      </c>
      <c r="Y124" s="27">
        <f t="shared" si="303"/>
        <v>0.83569819689174096</v>
      </c>
      <c r="Z124" s="27">
        <f t="shared" si="303"/>
        <v>1.0361824311784265</v>
      </c>
      <c r="AA124" s="27">
        <f t="shared" si="303"/>
        <v>0.29546288048632618</v>
      </c>
      <c r="AB124" s="27">
        <f t="shared" si="304"/>
        <v>1.3316453116647526</v>
      </c>
      <c r="AH124" t="str">
        <f t="shared" si="319"/>
        <v>24 Business, media and public service professionals</v>
      </c>
      <c r="AI124" s="27">
        <f t="shared" si="305"/>
        <v>-6.6546259332023849E-2</v>
      </c>
      <c r="AJ124" s="27">
        <f t="shared" si="305"/>
        <v>9.3448561151437404E-2</v>
      </c>
      <c r="AK124" s="27">
        <f t="shared" si="305"/>
        <v>-1.0724525500852899E-2</v>
      </c>
      <c r="AL124" s="27">
        <f t="shared" si="305"/>
        <v>5.2668596059640693E-3</v>
      </c>
      <c r="AM124" s="27">
        <f t="shared" si="306"/>
        <v>-5.4576658948888301E-3</v>
      </c>
      <c r="AS124" t="str">
        <f t="shared" si="320"/>
        <v>24 Business, media and public service professionals</v>
      </c>
      <c r="AT124" s="27">
        <f t="shared" si="307"/>
        <v>9.8229639425661874E-2</v>
      </c>
      <c r="AU124" s="27">
        <f t="shared" si="307"/>
        <v>0.15428352097082554</v>
      </c>
      <c r="AV124" s="27">
        <f t="shared" si="307"/>
        <v>0.14932159241253684</v>
      </c>
      <c r="AW124" s="27">
        <f t="shared" si="307"/>
        <v>8.5168528393972931E-2</v>
      </c>
      <c r="AX124" s="27">
        <f t="shared" si="308"/>
        <v>0.23449012080650977</v>
      </c>
      <c r="BD124" t="str">
        <f t="shared" si="321"/>
        <v>24 Business, media and public service professionals</v>
      </c>
      <c r="BE124" s="27">
        <f t="shared" si="309"/>
        <v>0.69964292620887791</v>
      </c>
      <c r="BF124" s="27">
        <f t="shared" si="309"/>
        <v>0.25186639433496794</v>
      </c>
      <c r="BG124" s="27">
        <f t="shared" si="309"/>
        <v>0.25375247801808687</v>
      </c>
      <c r="BH124" s="27">
        <f t="shared" si="309"/>
        <v>0.30821178953040196</v>
      </c>
      <c r="BI124" s="27">
        <f t="shared" si="310"/>
        <v>0.56196426754848883</v>
      </c>
      <c r="BO124" t="str">
        <f t="shared" si="322"/>
        <v>24 Business, media and public service professionals</v>
      </c>
      <c r="BP124" s="27">
        <f t="shared" si="311"/>
        <v>0.10830645529771044</v>
      </c>
      <c r="BQ124" s="27">
        <f t="shared" si="311"/>
        <v>0.31149245177090368</v>
      </c>
      <c r="BR124" s="27">
        <f t="shared" si="311"/>
        <v>-0.26794473761697146</v>
      </c>
      <c r="BS124" s="27">
        <f t="shared" si="311"/>
        <v>-0.51164348649143032</v>
      </c>
      <c r="BT124" s="27">
        <f t="shared" si="312"/>
        <v>-0.77958822410840178</v>
      </c>
      <c r="BZ124" t="str">
        <f t="shared" si="323"/>
        <v>24 Business, media and public service professionals</v>
      </c>
      <c r="CA124" s="68">
        <f t="shared" si="313"/>
        <v>0.45161853217588099</v>
      </c>
      <c r="CB124" s="68">
        <f t="shared" si="313"/>
        <v>5.4936376977584134E-2</v>
      </c>
      <c r="CC124" s="68">
        <f t="shared" si="313"/>
        <v>-0.10222079278763907</v>
      </c>
      <c r="CD124" s="68">
        <f t="shared" si="313"/>
        <v>-0.28059178796907469</v>
      </c>
      <c r="CE124" s="68">
        <f t="shared" si="314"/>
        <v>-0.38281258075671376</v>
      </c>
      <c r="CK124" t="str">
        <f t="shared" si="324"/>
        <v>24 Business, media and public service professionals</v>
      </c>
      <c r="CL124" s="68">
        <f t="shared" si="315"/>
        <v>5.6286446639117194E-2</v>
      </c>
      <c r="CM124" s="68">
        <f t="shared" si="315"/>
        <v>8.5637343533323113E-2</v>
      </c>
      <c r="CN124" s="68">
        <f t="shared" si="315"/>
        <v>-1.5864662124985385E-2</v>
      </c>
      <c r="CO124" s="68">
        <f t="shared" si="315"/>
        <v>-4.1599091266832727E-2</v>
      </c>
      <c r="CP124" s="68">
        <f t="shared" si="316"/>
        <v>-5.7463753391818112E-2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5.0869189655460195E-2</v>
      </c>
      <c r="C125" s="27">
        <f t="shared" si="299"/>
        <v>2.2200183658111911E-2</v>
      </c>
      <c r="D125" s="27">
        <f t="shared" si="299"/>
        <v>3.1049659862667334E-2</v>
      </c>
      <c r="E125" s="27">
        <f t="shared" si="299"/>
        <v>0.12189410140593931</v>
      </c>
      <c r="F125" s="27">
        <f t="shared" si="300"/>
        <v>0.15294376126860665</v>
      </c>
      <c r="L125" t="str">
        <f t="shared" si="317"/>
        <v>31 Science, engineering and technology associate professionals</v>
      </c>
      <c r="M125" s="27">
        <f t="shared" si="301"/>
        <v>0.24735682561491723</v>
      </c>
      <c r="N125" s="27">
        <f t="shared" si="301"/>
        <v>6.3424464206168429E-2</v>
      </c>
      <c r="O125" s="27">
        <f t="shared" si="301"/>
        <v>0.12976516008535588</v>
      </c>
      <c r="P125" s="27">
        <f t="shared" si="301"/>
        <v>0.51286747539595123</v>
      </c>
      <c r="Q125" s="27">
        <f t="shared" si="302"/>
        <v>0.64263263548130711</v>
      </c>
      <c r="W125" t="str">
        <f t="shared" si="318"/>
        <v>31 Science, engineering and technology associate professionals</v>
      </c>
      <c r="X125" s="27">
        <f t="shared" si="303"/>
        <v>0.22975443205096302</v>
      </c>
      <c r="Y125" s="27">
        <f t="shared" si="303"/>
        <v>0.15043476892874619</v>
      </c>
      <c r="Z125" s="27">
        <f t="shared" si="303"/>
        <v>-0.1172155781796258</v>
      </c>
      <c r="AA125" s="27">
        <f t="shared" si="303"/>
        <v>0.1275298143447039</v>
      </c>
      <c r="AB125" s="27">
        <f t="shared" si="304"/>
        <v>1.0314236165078094E-2</v>
      </c>
      <c r="AH125" t="str">
        <f t="shared" si="319"/>
        <v>31 Science, engineering and technology associate professionals</v>
      </c>
      <c r="AI125" s="27">
        <f t="shared" si="305"/>
        <v>6.5616630007927834E-2</v>
      </c>
      <c r="AJ125" s="27">
        <f t="shared" si="305"/>
        <v>1.1412238299405075E-2</v>
      </c>
      <c r="AK125" s="27">
        <f t="shared" si="305"/>
        <v>1.1504362714291338E-2</v>
      </c>
      <c r="AL125" s="27">
        <f t="shared" si="305"/>
        <v>9.6700418392251575E-2</v>
      </c>
      <c r="AM125" s="27">
        <f t="shared" si="306"/>
        <v>0.10820478110654291</v>
      </c>
      <c r="AS125" t="str">
        <f t="shared" si="320"/>
        <v>31 Science, engineering and technology associate professionals</v>
      </c>
      <c r="AT125" s="27">
        <f t="shared" si="307"/>
        <v>6.4762687444030909E-2</v>
      </c>
      <c r="AU125" s="27">
        <f t="shared" si="307"/>
        <v>1.9454755431791648E-2</v>
      </c>
      <c r="AV125" s="27">
        <f t="shared" si="307"/>
        <v>-0.11983340841739276</v>
      </c>
      <c r="AW125" s="27">
        <f t="shared" si="307"/>
        <v>-2.2441753059102343E-2</v>
      </c>
      <c r="AX125" s="27">
        <f t="shared" si="308"/>
        <v>-0.1422751614764951</v>
      </c>
      <c r="BD125" t="str">
        <f t="shared" si="321"/>
        <v>31 Science, engineering and technology associate professionals</v>
      </c>
      <c r="BE125" s="27">
        <f t="shared" si="309"/>
        <v>0.12046919370752041</v>
      </c>
      <c r="BF125" s="27">
        <f t="shared" si="309"/>
        <v>0.12172830644506871</v>
      </c>
      <c r="BG125" s="27">
        <f t="shared" si="309"/>
        <v>-0.38138449980890332</v>
      </c>
      <c r="BH125" s="27">
        <f t="shared" si="309"/>
        <v>-0.22797199589290029</v>
      </c>
      <c r="BI125" s="27">
        <f t="shared" si="310"/>
        <v>-0.60935649570180361</v>
      </c>
      <c r="BO125" t="str">
        <f t="shared" si="322"/>
        <v>31 Science, engineering and technology associate professionals</v>
      </c>
      <c r="BP125" s="27">
        <f t="shared" si="311"/>
        <v>9.7981071373911655E-2</v>
      </c>
      <c r="BQ125" s="27">
        <f t="shared" si="311"/>
        <v>0.13650586589151625</v>
      </c>
      <c r="BR125" s="27">
        <f t="shared" si="311"/>
        <v>-0.26120355340363044</v>
      </c>
      <c r="BS125" s="27">
        <f t="shared" si="311"/>
        <v>-9.4740613594198941E-2</v>
      </c>
      <c r="BT125" s="27">
        <f t="shared" si="312"/>
        <v>-0.35594416699782938</v>
      </c>
      <c r="BZ125" t="str">
        <f t="shared" si="323"/>
        <v>31 Science, engineering and technology associate professionals</v>
      </c>
      <c r="CA125" s="68">
        <f t="shared" si="313"/>
        <v>0.26031796565295007</v>
      </c>
      <c r="CB125" s="68">
        <f t="shared" si="313"/>
        <v>6.6458323819512222E-2</v>
      </c>
      <c r="CC125" s="68">
        <f t="shared" si="313"/>
        <v>-0.16141701494687388</v>
      </c>
      <c r="CD125" s="68">
        <f t="shared" si="313"/>
        <v>-5.508711414999512E-2</v>
      </c>
      <c r="CE125" s="68">
        <f t="shared" si="314"/>
        <v>-0.216504129096869</v>
      </c>
      <c r="CK125" t="str">
        <f t="shared" si="324"/>
        <v>31 Science, engineering and technology associate professionals</v>
      </c>
      <c r="CL125" s="68">
        <f t="shared" si="315"/>
        <v>3.2148225856085483E-2</v>
      </c>
      <c r="CM125" s="68">
        <f t="shared" si="315"/>
        <v>4.5991137979600721E-2</v>
      </c>
      <c r="CN125" s="68">
        <f t="shared" si="315"/>
        <v>-2.9476879600636441E-3</v>
      </c>
      <c r="CO125" s="68">
        <f t="shared" si="315"/>
        <v>2.8340272134914329E-2</v>
      </c>
      <c r="CP125" s="68">
        <f t="shared" si="316"/>
        <v>2.5392584174850685E-2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1.2455428681071648E-2</v>
      </c>
      <c r="C126" s="27">
        <f t="shared" si="299"/>
        <v>-7.3640097657746151E-3</v>
      </c>
      <c r="D126" s="27">
        <f t="shared" si="299"/>
        <v>1.6689031614306467E-2</v>
      </c>
      <c r="E126" s="27">
        <f t="shared" si="299"/>
        <v>4.2844890111233616E-2</v>
      </c>
      <c r="F126" s="27">
        <f t="shared" si="300"/>
        <v>5.9533921725540083E-2</v>
      </c>
      <c r="L126" t="str">
        <f t="shared" si="317"/>
        <v>32 Health and social care associate professionals</v>
      </c>
      <c r="M126" s="27">
        <f t="shared" si="301"/>
        <v>0.24258604841687625</v>
      </c>
      <c r="N126" s="27">
        <f t="shared" si="301"/>
        <v>2.7662068959952713E-3</v>
      </c>
      <c r="O126" s="27">
        <f t="shared" si="301"/>
        <v>0.27781157515131016</v>
      </c>
      <c r="P126" s="27">
        <f t="shared" si="301"/>
        <v>0.81471246670778474</v>
      </c>
      <c r="Q126" s="27">
        <f t="shared" si="302"/>
        <v>1.0925240418590949</v>
      </c>
      <c r="W126" t="str">
        <f t="shared" si="318"/>
        <v>32 Health and social care associate professionals</v>
      </c>
      <c r="X126" s="27">
        <f t="shared" si="303"/>
        <v>0.17138383184578254</v>
      </c>
      <c r="Y126" s="27">
        <f t="shared" si="303"/>
        <v>0.12333231375524889</v>
      </c>
      <c r="Z126" s="27">
        <f t="shared" si="303"/>
        <v>0.36795873916159749</v>
      </c>
      <c r="AA126" s="27">
        <f t="shared" si="303"/>
        <v>0.61946590445194794</v>
      </c>
      <c r="AB126" s="27">
        <f t="shared" si="304"/>
        <v>0.98742464361354543</v>
      </c>
      <c r="AH126" t="str">
        <f t="shared" si="319"/>
        <v>32 Health and social care associate professionals</v>
      </c>
      <c r="AI126" s="27">
        <f t="shared" si="305"/>
        <v>-0.28854999975467988</v>
      </c>
      <c r="AJ126" s="27">
        <f t="shared" si="305"/>
        <v>-7.225895350399858E-3</v>
      </c>
      <c r="AK126" s="27">
        <f t="shared" si="305"/>
        <v>-0.26669908224988625</v>
      </c>
      <c r="AL126" s="27">
        <f t="shared" si="305"/>
        <v>-0.35747268936727428</v>
      </c>
      <c r="AM126" s="27">
        <f t="shared" si="306"/>
        <v>-0.62417177161716053</v>
      </c>
      <c r="AS126" t="str">
        <f t="shared" si="320"/>
        <v>32 Health and social care associate professionals</v>
      </c>
      <c r="AT126" s="27">
        <f t="shared" si="307"/>
        <v>2.1512728177784435E-2</v>
      </c>
      <c r="AU126" s="27">
        <f t="shared" si="307"/>
        <v>4.6899994975382664E-2</v>
      </c>
      <c r="AV126" s="27">
        <f t="shared" si="307"/>
        <v>1.1051778683968838E-2</v>
      </c>
      <c r="AW126" s="27">
        <f t="shared" si="307"/>
        <v>5.3793961697567172E-2</v>
      </c>
      <c r="AX126" s="27">
        <f t="shared" si="308"/>
        <v>6.484574038153601E-2</v>
      </c>
      <c r="BD126" t="str">
        <f t="shared" si="321"/>
        <v>32 Health and social care associate professionals</v>
      </c>
      <c r="BE126" s="27">
        <f t="shared" si="309"/>
        <v>0.44909260946620666</v>
      </c>
      <c r="BF126" s="27">
        <f t="shared" si="309"/>
        <v>-1.287682745468044E-2</v>
      </c>
      <c r="BG126" s="27">
        <f t="shared" si="309"/>
        <v>9.2961961445334307E-2</v>
      </c>
      <c r="BH126" s="27">
        <f t="shared" si="309"/>
        <v>0.30412873303614307</v>
      </c>
      <c r="BI126" s="27">
        <f t="shared" si="310"/>
        <v>0.39709069448147738</v>
      </c>
      <c r="BO126" t="str">
        <f t="shared" si="322"/>
        <v>32 Health and social care associate professionals</v>
      </c>
      <c r="BP126" s="27">
        <f t="shared" si="311"/>
        <v>0.18545882241126388</v>
      </c>
      <c r="BQ126" s="27">
        <f t="shared" si="311"/>
        <v>-0.11887600732708448</v>
      </c>
      <c r="BR126" s="27">
        <f t="shared" si="311"/>
        <v>-0.12942444943374576</v>
      </c>
      <c r="BS126" s="27">
        <f t="shared" si="311"/>
        <v>-0.24890693126918728</v>
      </c>
      <c r="BT126" s="27">
        <f t="shared" si="312"/>
        <v>-0.37833138070293304</v>
      </c>
      <c r="BZ126" t="str">
        <f t="shared" si="323"/>
        <v>32 Health and social care associate professionals</v>
      </c>
      <c r="CA126" s="68">
        <f t="shared" si="313"/>
        <v>5.5059181626937292E-2</v>
      </c>
      <c r="CB126" s="68">
        <f t="shared" si="313"/>
        <v>-2.5881657192121932E-2</v>
      </c>
      <c r="CC126" s="68">
        <f t="shared" si="313"/>
        <v>-5.6791764556778868E-2</v>
      </c>
      <c r="CD126" s="68">
        <f t="shared" si="313"/>
        <v>-8.318365850674514E-2</v>
      </c>
      <c r="CE126" s="68">
        <f t="shared" si="314"/>
        <v>-0.13997542306352401</v>
      </c>
      <c r="CK126" t="str">
        <f t="shared" si="324"/>
        <v>32 Health and social care associate professionals</v>
      </c>
      <c r="CL126" s="68">
        <f t="shared" si="315"/>
        <v>7.8904448235255636E-4</v>
      </c>
      <c r="CM126" s="68">
        <f t="shared" si="315"/>
        <v>1.4877995242866884E-2</v>
      </c>
      <c r="CN126" s="68">
        <f t="shared" si="315"/>
        <v>3.0347179162873716E-3</v>
      </c>
      <c r="CO126" s="68">
        <f t="shared" si="315"/>
        <v>1.3045944938467183E-2</v>
      </c>
      <c r="CP126" s="68">
        <f t="shared" si="316"/>
        <v>1.6080662854754554E-2</v>
      </c>
    </row>
    <row r="127" spans="1:94" x14ac:dyDescent="0.2">
      <c r="A127" t="str">
        <f t="shared" si="298"/>
        <v>33 Protective service occupations</v>
      </c>
      <c r="B127" s="27">
        <f t="shared" si="299"/>
        <v>2.1039777136200952E-3</v>
      </c>
      <c r="C127" s="27">
        <f t="shared" si="299"/>
        <v>7.5555202555458063E-4</v>
      </c>
      <c r="D127" s="27">
        <f t="shared" si="299"/>
        <v>9.6135296693905838E-3</v>
      </c>
      <c r="E127" s="27">
        <f t="shared" si="299"/>
        <v>1.690718155293925E-2</v>
      </c>
      <c r="F127" s="27">
        <f t="shared" si="300"/>
        <v>2.6520711222329834E-2</v>
      </c>
      <c r="L127" t="str">
        <f t="shared" si="317"/>
        <v>33 Protective service occupations</v>
      </c>
      <c r="M127" s="27">
        <f t="shared" si="301"/>
        <v>3.5724472735013196E-2</v>
      </c>
      <c r="N127" s="27">
        <f t="shared" si="301"/>
        <v>7.4190609187427259E-3</v>
      </c>
      <c r="O127" s="27">
        <f t="shared" si="301"/>
        <v>0.11925940163086535</v>
      </c>
      <c r="P127" s="27">
        <f t="shared" si="301"/>
        <v>0.23984475641779485</v>
      </c>
      <c r="Q127" s="27">
        <f t="shared" si="302"/>
        <v>0.35910415804866019</v>
      </c>
      <c r="W127" t="str">
        <f t="shared" si="318"/>
        <v>33 Protective service occupations</v>
      </c>
      <c r="X127" s="27">
        <f t="shared" si="303"/>
        <v>3.6945226822028054E-2</v>
      </c>
      <c r="Y127" s="27">
        <f t="shared" si="303"/>
        <v>7.4485971683480257E-2</v>
      </c>
      <c r="Z127" s="27">
        <f t="shared" si="303"/>
        <v>0.25939986199617326</v>
      </c>
      <c r="AA127" s="27">
        <f t="shared" si="303"/>
        <v>0.34330628064787128</v>
      </c>
      <c r="AB127" s="27">
        <f t="shared" si="304"/>
        <v>0.60270614264404454</v>
      </c>
      <c r="AH127" t="str">
        <f t="shared" si="319"/>
        <v>33 Protective service occupations</v>
      </c>
      <c r="AI127" s="27">
        <f t="shared" si="305"/>
        <v>4.6572958460678882E-3</v>
      </c>
      <c r="AJ127" s="27">
        <f t="shared" si="305"/>
        <v>2.0267648116798848E-2</v>
      </c>
      <c r="AK127" s="27">
        <f t="shared" si="305"/>
        <v>6.6581651831695038E-2</v>
      </c>
      <c r="AL127" s="27">
        <f t="shared" si="305"/>
        <v>8.8869646159522253E-2</v>
      </c>
      <c r="AM127" s="27">
        <f t="shared" si="306"/>
        <v>0.15545129799121729</v>
      </c>
      <c r="AS127" t="str">
        <f t="shared" si="320"/>
        <v>33 Protective service occupations</v>
      </c>
      <c r="AT127" s="27">
        <f t="shared" si="307"/>
        <v>-1.8598152621722264E-2</v>
      </c>
      <c r="AU127" s="27">
        <f t="shared" si="307"/>
        <v>1.4108053263721276E-2</v>
      </c>
      <c r="AV127" s="27">
        <f t="shared" si="307"/>
        <v>1.8999050549332319E-2</v>
      </c>
      <c r="AW127" s="27">
        <f t="shared" si="307"/>
        <v>1.3495172369283548E-2</v>
      </c>
      <c r="AX127" s="27">
        <f t="shared" si="308"/>
        <v>3.2494222918615867E-2</v>
      </c>
      <c r="BD127" t="str">
        <f t="shared" si="321"/>
        <v>33 Protective service occupations</v>
      </c>
      <c r="BE127" s="27">
        <f t="shared" si="309"/>
        <v>-4.9470096056891233E-2</v>
      </c>
      <c r="BF127" s="27">
        <f t="shared" si="309"/>
        <v>1.196749439408773E-2</v>
      </c>
      <c r="BG127" s="27">
        <f t="shared" si="309"/>
        <v>5.5054682309316649E-2</v>
      </c>
      <c r="BH127" s="27">
        <f t="shared" si="309"/>
        <v>-3.2425397753584329E-2</v>
      </c>
      <c r="BI127" s="27">
        <f t="shared" si="310"/>
        <v>2.2629284555732321E-2</v>
      </c>
      <c r="BO127" t="str">
        <f t="shared" si="322"/>
        <v>33 Protective service occupations</v>
      </c>
      <c r="BP127" s="27">
        <f t="shared" si="311"/>
        <v>-6.1688448544381824E-2</v>
      </c>
      <c r="BQ127" s="27">
        <f t="shared" si="311"/>
        <v>4.664186248597102E-2</v>
      </c>
      <c r="BR127" s="27">
        <f t="shared" si="311"/>
        <v>-2.1689294804652648E-2</v>
      </c>
      <c r="BS127" s="27">
        <f t="shared" si="311"/>
        <v>-0.19882278605845111</v>
      </c>
      <c r="BT127" s="27">
        <f t="shared" si="312"/>
        <v>-0.22051208086310375</v>
      </c>
      <c r="BZ127" t="str">
        <f t="shared" si="323"/>
        <v>33 Protective service occupations</v>
      </c>
      <c r="CA127" s="68">
        <f t="shared" si="313"/>
        <v>8.1656857905227032E-2</v>
      </c>
      <c r="CB127" s="68">
        <f t="shared" si="313"/>
        <v>-1.8203849494346502E-3</v>
      </c>
      <c r="CC127" s="68">
        <f t="shared" si="313"/>
        <v>4.077610352056571E-2</v>
      </c>
      <c r="CD127" s="68">
        <f t="shared" si="313"/>
        <v>1.1331367778314616E-2</v>
      </c>
      <c r="CE127" s="68">
        <f t="shared" si="314"/>
        <v>5.2107471298880326E-2</v>
      </c>
      <c r="CK127" t="str">
        <f t="shared" si="324"/>
        <v>33 Protective service occupations</v>
      </c>
      <c r="CL127" s="68">
        <f t="shared" si="315"/>
        <v>-4.2740186253620235E-3</v>
      </c>
      <c r="CM127" s="68">
        <f t="shared" si="315"/>
        <v>1.4263695217759116E-2</v>
      </c>
      <c r="CN127" s="68">
        <f t="shared" si="315"/>
        <v>-1.3584423351831409E-2</v>
      </c>
      <c r="CO127" s="68">
        <f t="shared" si="315"/>
        <v>1.4195922861497332E-3</v>
      </c>
      <c r="CP127" s="68">
        <f t="shared" si="316"/>
        <v>-1.2164831065681676E-2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4.7154446340229653E-2</v>
      </c>
      <c r="C128" s="27">
        <f t="shared" si="299"/>
        <v>-6.9427026156623634E-3</v>
      </c>
      <c r="D128" s="27">
        <f t="shared" si="299"/>
        <v>2.5869263804653098E-2</v>
      </c>
      <c r="E128" s="27">
        <f t="shared" si="299"/>
        <v>7.0397479916125022E-2</v>
      </c>
      <c r="F128" s="27">
        <f t="shared" si="300"/>
        <v>9.626674372077812E-2</v>
      </c>
      <c r="L128" t="str">
        <f t="shared" si="317"/>
        <v>34 Culture, media and sports occupations</v>
      </c>
      <c r="M128" s="27">
        <f t="shared" si="301"/>
        <v>0.49141678919577125</v>
      </c>
      <c r="N128" s="27">
        <f t="shared" si="301"/>
        <v>5.732785502270854E-2</v>
      </c>
      <c r="O128" s="27">
        <f t="shared" si="301"/>
        <v>0.4841292730971849</v>
      </c>
      <c r="P128" s="27">
        <f t="shared" si="301"/>
        <v>1.1578794623747539</v>
      </c>
      <c r="Q128" s="27">
        <f t="shared" si="302"/>
        <v>1.6420087354719388</v>
      </c>
      <c r="W128" t="str">
        <f t="shared" si="318"/>
        <v>34 Culture, media and sports occupations</v>
      </c>
      <c r="X128" s="27">
        <f t="shared" si="303"/>
        <v>0.12330317907965371</v>
      </c>
      <c r="Y128" s="27">
        <f t="shared" si="303"/>
        <v>3.3630444908066881E-2</v>
      </c>
      <c r="Z128" s="27">
        <f t="shared" si="303"/>
        <v>0.18913682132790832</v>
      </c>
      <c r="AA128" s="27">
        <f t="shared" si="303"/>
        <v>0.25118214243880699</v>
      </c>
      <c r="AB128" s="27">
        <f t="shared" si="304"/>
        <v>0.44031896376671531</v>
      </c>
      <c r="AH128" t="str">
        <f t="shared" si="319"/>
        <v>34 Culture, media and sports occupations</v>
      </c>
      <c r="AI128" s="27">
        <f t="shared" si="305"/>
        <v>-1.9372048768925731E-2</v>
      </c>
      <c r="AJ128" s="27">
        <f t="shared" si="305"/>
        <v>7.4033132451295225E-2</v>
      </c>
      <c r="AK128" s="27">
        <f t="shared" si="305"/>
        <v>2.49479132980861E-2</v>
      </c>
      <c r="AL128" s="27">
        <f t="shared" si="305"/>
        <v>9.9090560849778353E-2</v>
      </c>
      <c r="AM128" s="27">
        <f t="shared" si="306"/>
        <v>0.12403847414786445</v>
      </c>
      <c r="AS128" t="str">
        <f t="shared" si="320"/>
        <v>34 Culture, media and sports occupations</v>
      </c>
      <c r="AT128" s="27">
        <f t="shared" si="307"/>
        <v>-5.6522593878769456E-3</v>
      </c>
      <c r="AU128" s="27">
        <f t="shared" si="307"/>
        <v>6.1319612567981574E-3</v>
      </c>
      <c r="AV128" s="27">
        <f t="shared" si="307"/>
        <v>4.0263150525998714E-4</v>
      </c>
      <c r="AW128" s="27">
        <f t="shared" si="307"/>
        <v>1.2038448112444811E-2</v>
      </c>
      <c r="AX128" s="27">
        <f t="shared" si="308"/>
        <v>1.2441079617704798E-2</v>
      </c>
      <c r="BD128" t="str">
        <f t="shared" si="321"/>
        <v>34 Culture, media and sports occupations</v>
      </c>
      <c r="BE128" s="27">
        <f t="shared" si="309"/>
        <v>0.110626771681962</v>
      </c>
      <c r="BF128" s="27">
        <f t="shared" si="309"/>
        <v>-8.7440216483580135E-2</v>
      </c>
      <c r="BG128" s="27">
        <f t="shared" si="309"/>
        <v>-3.3740372940637364E-2</v>
      </c>
      <c r="BH128" s="27">
        <f t="shared" si="309"/>
        <v>0.12498240687330386</v>
      </c>
      <c r="BI128" s="27">
        <f t="shared" si="310"/>
        <v>9.12420339326665E-2</v>
      </c>
      <c r="BO128" t="str">
        <f t="shared" si="322"/>
        <v>34 Culture, media and sports occupations</v>
      </c>
      <c r="BP128" s="27">
        <f t="shared" si="311"/>
        <v>-3.1681116197953885E-2</v>
      </c>
      <c r="BQ128" s="27">
        <f t="shared" si="311"/>
        <v>-8.7495283271502466E-2</v>
      </c>
      <c r="BR128" s="27">
        <f t="shared" si="311"/>
        <v>-0.15558650519404482</v>
      </c>
      <c r="BS128" s="27">
        <f t="shared" si="311"/>
        <v>-0.20647406423199893</v>
      </c>
      <c r="BT128" s="27">
        <f t="shared" si="312"/>
        <v>-0.36206056942604375</v>
      </c>
      <c r="BZ128" t="str">
        <f t="shared" si="323"/>
        <v>34 Culture, media and sports occupations</v>
      </c>
      <c r="CA128" s="68">
        <f t="shared" si="313"/>
        <v>0.12702072680127574</v>
      </c>
      <c r="CB128" s="68">
        <f t="shared" si="313"/>
        <v>-5.6313711070761219E-2</v>
      </c>
      <c r="CC128" s="68">
        <f t="shared" si="313"/>
        <v>-9.6597654615431128E-2</v>
      </c>
      <c r="CD128" s="68">
        <f t="shared" si="313"/>
        <v>-9.4983505322374762E-2</v>
      </c>
      <c r="CE128" s="68">
        <f t="shared" si="314"/>
        <v>-0.19158115993780589</v>
      </c>
      <c r="CK128" t="str">
        <f t="shared" si="324"/>
        <v>34 Culture, media and sports occupations</v>
      </c>
      <c r="CL128" s="68">
        <f t="shared" si="315"/>
        <v>2.8690167174261996E-2</v>
      </c>
      <c r="CM128" s="68">
        <f t="shared" si="315"/>
        <v>2.304436008023919E-2</v>
      </c>
      <c r="CN128" s="68">
        <f t="shared" si="315"/>
        <v>-1.5933362577382579E-2</v>
      </c>
      <c r="CO128" s="68">
        <f t="shared" si="315"/>
        <v>-2.0973765453709312E-2</v>
      </c>
      <c r="CP128" s="68">
        <f t="shared" si="316"/>
        <v>-3.690712803109189E-2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7.5102582046743888E-2</v>
      </c>
      <c r="C129" s="27">
        <f t="shared" si="299"/>
        <v>-1.7443389723687253E-2</v>
      </c>
      <c r="D129" s="27">
        <f t="shared" si="299"/>
        <v>8.5975523251683617E-2</v>
      </c>
      <c r="E129" s="27">
        <f t="shared" si="299"/>
        <v>0.20575499154033999</v>
      </c>
      <c r="F129" s="27">
        <f t="shared" si="300"/>
        <v>0.29173051479202361</v>
      </c>
      <c r="L129" t="str">
        <f t="shared" si="317"/>
        <v>35 Business and public service associate professionals</v>
      </c>
      <c r="M129" s="27">
        <f t="shared" si="301"/>
        <v>0.83037632206271672</v>
      </c>
      <c r="N129" s="27">
        <f t="shared" si="301"/>
        <v>0.17745855637519048</v>
      </c>
      <c r="O129" s="27">
        <f t="shared" si="301"/>
        <v>0.86033393393101054</v>
      </c>
      <c r="P129" s="27">
        <f t="shared" si="301"/>
        <v>1.9657132768867989</v>
      </c>
      <c r="Q129" s="27">
        <f t="shared" si="302"/>
        <v>2.8260472108178094</v>
      </c>
      <c r="W129" t="str">
        <f t="shared" si="318"/>
        <v>35 Business and public service associate professionals</v>
      </c>
      <c r="X129" s="27">
        <f t="shared" si="303"/>
        <v>0.23497457449673487</v>
      </c>
      <c r="Y129" s="27">
        <f t="shared" si="303"/>
        <v>0.31550259470467701</v>
      </c>
      <c r="Z129" s="27">
        <f t="shared" si="303"/>
        <v>0.11996487687328994</v>
      </c>
      <c r="AA129" s="27">
        <f t="shared" si="303"/>
        <v>0.18732695172749914</v>
      </c>
      <c r="AB129" s="27">
        <f t="shared" si="304"/>
        <v>0.30729182860078907</v>
      </c>
      <c r="AH129" t="str">
        <f t="shared" si="319"/>
        <v>35 Business and public service associate professionals</v>
      </c>
      <c r="AI129" s="27">
        <f t="shared" si="305"/>
        <v>4.0665885816330016E-2</v>
      </c>
      <c r="AJ129" s="27">
        <f t="shared" si="305"/>
        <v>0.1713342873816579</v>
      </c>
      <c r="AK129" s="27">
        <f t="shared" si="305"/>
        <v>2.3667894955793578E-2</v>
      </c>
      <c r="AL129" s="27">
        <f t="shared" si="305"/>
        <v>0.1460851642263945</v>
      </c>
      <c r="AM129" s="27">
        <f t="shared" si="306"/>
        <v>0.16975305918218808</v>
      </c>
      <c r="AS129" t="str">
        <f t="shared" si="320"/>
        <v>35 Business and public service associate professionals</v>
      </c>
      <c r="AT129" s="27">
        <f t="shared" si="307"/>
        <v>-1.9275666599374297E-2</v>
      </c>
      <c r="AU129" s="27">
        <f t="shared" si="307"/>
        <v>9.5234055651227223E-2</v>
      </c>
      <c r="AV129" s="27">
        <f t="shared" si="307"/>
        <v>-1.4938787013835109E-2</v>
      </c>
      <c r="AW129" s="27">
        <f t="shared" si="307"/>
        <v>7.3426367146216975E-2</v>
      </c>
      <c r="AX129" s="27">
        <f t="shared" si="308"/>
        <v>5.8487580132381867E-2</v>
      </c>
      <c r="BD129" t="str">
        <f t="shared" si="321"/>
        <v>35 Business and public service associate professionals</v>
      </c>
      <c r="BE129" s="27">
        <f t="shared" si="309"/>
        <v>0.41749508724570195</v>
      </c>
      <c r="BF129" s="27">
        <f t="shared" si="309"/>
        <v>0.11972920584079016</v>
      </c>
      <c r="BG129" s="27">
        <f t="shared" si="309"/>
        <v>-0.50219855878263964</v>
      </c>
      <c r="BH129" s="27">
        <f t="shared" si="309"/>
        <v>-0.14941451476900713</v>
      </c>
      <c r="BI129" s="27">
        <f t="shared" si="310"/>
        <v>-0.65161307355164677</v>
      </c>
      <c r="BO129" t="str">
        <f t="shared" si="322"/>
        <v>35 Business and public service associate professionals</v>
      </c>
      <c r="BP129" s="27">
        <f t="shared" si="311"/>
        <v>-7.3391203919811243E-2</v>
      </c>
      <c r="BQ129" s="27">
        <f t="shared" si="311"/>
        <v>0.19178720312014574</v>
      </c>
      <c r="BR129" s="27">
        <f t="shared" si="311"/>
        <v>-0.79133454103718837</v>
      </c>
      <c r="BS129" s="27">
        <f t="shared" si="311"/>
        <v>-0.76890219632857715</v>
      </c>
      <c r="BT129" s="27">
        <f t="shared" si="312"/>
        <v>-1.5602367373657655</v>
      </c>
      <c r="BZ129" t="str">
        <f t="shared" si="323"/>
        <v>35 Business and public service associate professionals</v>
      </c>
      <c r="CA129" s="68">
        <f t="shared" si="313"/>
        <v>0.47599631358673222</v>
      </c>
      <c r="CB129" s="68">
        <f t="shared" si="313"/>
        <v>-0.1140875984108547</v>
      </c>
      <c r="CC129" s="68">
        <f t="shared" si="313"/>
        <v>-0.45433822074884378</v>
      </c>
      <c r="CD129" s="68">
        <f t="shared" si="313"/>
        <v>-0.48830972322057797</v>
      </c>
      <c r="CE129" s="68">
        <f t="shared" si="314"/>
        <v>-0.94264794396942175</v>
      </c>
      <c r="CK129" t="str">
        <f t="shared" si="324"/>
        <v>35 Business and public service associate professionals</v>
      </c>
      <c r="CL129" s="68">
        <f t="shared" si="315"/>
        <v>3.4459870876869692E-2</v>
      </c>
      <c r="CM129" s="68">
        <f t="shared" si="315"/>
        <v>7.9199478826454617E-2</v>
      </c>
      <c r="CN129" s="68">
        <f t="shared" si="315"/>
        <v>-0.11152867923692839</v>
      </c>
      <c r="CO129" s="68">
        <f t="shared" si="315"/>
        <v>-7.1498056311881109E-2</v>
      </c>
      <c r="CP129" s="68">
        <f t="shared" si="316"/>
        <v>-0.18302673554880949</v>
      </c>
    </row>
    <row r="130" spans="1:94" x14ac:dyDescent="0.2">
      <c r="A130" t="str">
        <f t="shared" si="298"/>
        <v>41 Administrative occupations</v>
      </c>
      <c r="B130" s="27">
        <f t="shared" si="299"/>
        <v>3.8899190717810561E-2</v>
      </c>
      <c r="C130" s="27">
        <f t="shared" si="299"/>
        <v>-4.9435272118105444E-3</v>
      </c>
      <c r="D130" s="27">
        <f t="shared" si="299"/>
        <v>5.5638386375089499E-2</v>
      </c>
      <c r="E130" s="27">
        <f t="shared" si="299"/>
        <v>0.15552410487042762</v>
      </c>
      <c r="F130" s="27">
        <f t="shared" si="300"/>
        <v>0.21116249124551711</v>
      </c>
      <c r="L130" t="str">
        <f t="shared" si="317"/>
        <v>41 Administrative occupations</v>
      </c>
      <c r="M130" s="27">
        <f t="shared" si="301"/>
        <v>0.43520882669767968</v>
      </c>
      <c r="N130" s="27">
        <f t="shared" si="301"/>
        <v>0.1789810474889082</v>
      </c>
      <c r="O130" s="27">
        <f t="shared" si="301"/>
        <v>0.60572397141683609</v>
      </c>
      <c r="P130" s="27">
        <f t="shared" si="301"/>
        <v>1.644684537517596</v>
      </c>
      <c r="Q130" s="27">
        <f t="shared" si="302"/>
        <v>2.2504085089344321</v>
      </c>
      <c r="W130" t="str">
        <f t="shared" si="318"/>
        <v>41 Administrative occupations</v>
      </c>
      <c r="X130" s="27">
        <f t="shared" si="303"/>
        <v>-0.13473514258243302</v>
      </c>
      <c r="Y130" s="27">
        <f t="shared" si="303"/>
        <v>0.81690027473635762</v>
      </c>
      <c r="Z130" s="27">
        <f t="shared" si="303"/>
        <v>0.48773553477610765</v>
      </c>
      <c r="AA130" s="27">
        <f t="shared" si="303"/>
        <v>0.931431386422231</v>
      </c>
      <c r="AB130" s="27">
        <f t="shared" si="304"/>
        <v>1.4191669211983386</v>
      </c>
      <c r="AH130" t="str">
        <f t="shared" si="319"/>
        <v>41 Administrative occupations</v>
      </c>
      <c r="AI130" s="27">
        <f t="shared" si="305"/>
        <v>-5.1866689974964686E-2</v>
      </c>
      <c r="AJ130" s="27">
        <f t="shared" si="305"/>
        <v>0.23135444256094795</v>
      </c>
      <c r="AK130" s="27">
        <f t="shared" si="305"/>
        <v>9.1057917178572367E-2</v>
      </c>
      <c r="AL130" s="27">
        <f t="shared" si="305"/>
        <v>0.28714165676147685</v>
      </c>
      <c r="AM130" s="27">
        <f t="shared" si="306"/>
        <v>0.37819957394004922</v>
      </c>
      <c r="AS130" t="str">
        <f t="shared" si="320"/>
        <v>41 Administrative occupations</v>
      </c>
      <c r="AT130" s="27">
        <f t="shared" si="307"/>
        <v>-5.2334770744157932E-2</v>
      </c>
      <c r="AU130" s="27">
        <f t="shared" si="307"/>
        <v>0.24624107238584614</v>
      </c>
      <c r="AV130" s="27">
        <f t="shared" si="307"/>
        <v>4.6461993410265467E-2</v>
      </c>
      <c r="AW130" s="27">
        <f t="shared" si="307"/>
        <v>0.23963716162758564</v>
      </c>
      <c r="AX130" s="27">
        <f t="shared" si="308"/>
        <v>0.28609915503785111</v>
      </c>
      <c r="BD130" t="str">
        <f t="shared" si="321"/>
        <v>41 Administrative occupations</v>
      </c>
      <c r="BE130" s="27">
        <f t="shared" si="309"/>
        <v>0.25636472079886286</v>
      </c>
      <c r="BF130" s="27">
        <f t="shared" si="309"/>
        <v>0.18250719796977855</v>
      </c>
      <c r="BG130" s="27">
        <f t="shared" si="309"/>
        <v>-0.76730058714764837</v>
      </c>
      <c r="BH130" s="27">
        <f t="shared" si="309"/>
        <v>-0.96389278369501685</v>
      </c>
      <c r="BI130" s="27">
        <f t="shared" si="310"/>
        <v>-1.7311933708426652</v>
      </c>
      <c r="BO130" t="str">
        <f t="shared" si="322"/>
        <v>41 Administrative occupations</v>
      </c>
      <c r="BP130" s="27">
        <f t="shared" si="311"/>
        <v>-0.63447819188738208</v>
      </c>
      <c r="BQ130" s="27">
        <f t="shared" si="311"/>
        <v>-0.30048057486008783</v>
      </c>
      <c r="BR130" s="27">
        <f t="shared" si="311"/>
        <v>-1.7968815639977622</v>
      </c>
      <c r="BS130" s="27">
        <f t="shared" si="311"/>
        <v>-2.396169957847718</v>
      </c>
      <c r="BT130" s="27">
        <f t="shared" si="312"/>
        <v>-4.1930515218454802</v>
      </c>
      <c r="BZ130" t="str">
        <f t="shared" si="323"/>
        <v>41 Administrative occupations</v>
      </c>
      <c r="CA130" s="68">
        <f t="shared" si="313"/>
        <v>0.23246101757176474</v>
      </c>
      <c r="CB130" s="68">
        <f t="shared" si="313"/>
        <v>7.5010302940018647E-2</v>
      </c>
      <c r="CC130" s="68">
        <f t="shared" si="313"/>
        <v>-1.3881312522444067</v>
      </c>
      <c r="CD130" s="68">
        <f t="shared" si="313"/>
        <v>-1.6601183905134991</v>
      </c>
      <c r="CE130" s="68">
        <f t="shared" si="314"/>
        <v>-3.0482496427579058</v>
      </c>
      <c r="CK130" t="str">
        <f t="shared" si="324"/>
        <v>41 Administrative occupations</v>
      </c>
      <c r="CL130" s="68">
        <f t="shared" si="315"/>
        <v>-0.10770161573298909</v>
      </c>
      <c r="CM130" s="68">
        <f t="shared" si="315"/>
        <v>6.266144875731694E-2</v>
      </c>
      <c r="CN130" s="68">
        <f t="shared" si="315"/>
        <v>-0.22975096725398464</v>
      </c>
      <c r="CO130" s="68">
        <f t="shared" si="315"/>
        <v>-0.2185826263393065</v>
      </c>
      <c r="CP130" s="68">
        <f t="shared" si="316"/>
        <v>-0.44833359359329117</v>
      </c>
    </row>
    <row r="131" spans="1:94" x14ac:dyDescent="0.2">
      <c r="A131" t="str">
        <f t="shared" si="298"/>
        <v>42 Secretarial and related occupations</v>
      </c>
      <c r="B131" s="27">
        <f t="shared" si="299"/>
        <v>4.9444569433165705E-3</v>
      </c>
      <c r="C131" s="27">
        <f t="shared" si="299"/>
        <v>-2.0695822585822705E-3</v>
      </c>
      <c r="D131" s="27">
        <f t="shared" si="299"/>
        <v>1.3729134633490295E-2</v>
      </c>
      <c r="E131" s="27">
        <f t="shared" si="299"/>
        <v>3.7463985391409695E-2</v>
      </c>
      <c r="F131" s="27">
        <f t="shared" si="300"/>
        <v>5.1193120024899993E-2</v>
      </c>
      <c r="L131" t="str">
        <f t="shared" si="317"/>
        <v>42 Secretarial and related occupations</v>
      </c>
      <c r="M131" s="27">
        <f t="shared" si="301"/>
        <v>3.2435220524631159E-2</v>
      </c>
      <c r="N131" s="27">
        <f t="shared" si="301"/>
        <v>2.4888341013707849E-2</v>
      </c>
      <c r="O131" s="27">
        <f t="shared" si="301"/>
        <v>0.27057748018969247</v>
      </c>
      <c r="P131" s="27">
        <f t="shared" si="301"/>
        <v>0.2837946053218503</v>
      </c>
      <c r="Q131" s="27">
        <f t="shared" si="302"/>
        <v>0.55437208551154282</v>
      </c>
      <c r="W131" t="str">
        <f t="shared" si="318"/>
        <v>42 Secretarial and related occupations</v>
      </c>
      <c r="X131" s="27">
        <f t="shared" si="303"/>
        <v>-8.7389170897240298E-2</v>
      </c>
      <c r="Y131" s="27">
        <f t="shared" si="303"/>
        <v>7.993979850318178E-2</v>
      </c>
      <c r="Z131" s="27">
        <f t="shared" si="303"/>
        <v>0.61076691607156675</v>
      </c>
      <c r="AA131" s="27">
        <f t="shared" si="303"/>
        <v>1.3008159993215824</v>
      </c>
      <c r="AB131" s="27">
        <f t="shared" si="304"/>
        <v>1.9115829153931492</v>
      </c>
      <c r="AH131" t="str">
        <f t="shared" si="319"/>
        <v>42 Secretarial and related occupations</v>
      </c>
      <c r="AI131" s="27">
        <f t="shared" si="305"/>
        <v>-7.4203700766251712E-2</v>
      </c>
      <c r="AJ131" s="27">
        <f t="shared" si="305"/>
        <v>7.1415804751186918E-2</v>
      </c>
      <c r="AK131" s="27">
        <f t="shared" si="305"/>
        <v>0.20363116556160943</v>
      </c>
      <c r="AL131" s="27">
        <f t="shared" si="305"/>
        <v>8.8150546762558069E-2</v>
      </c>
      <c r="AM131" s="27">
        <f t="shared" si="306"/>
        <v>0.2917817123241675</v>
      </c>
      <c r="AS131" t="str">
        <f t="shared" si="320"/>
        <v>42 Secretarial and related occupations</v>
      </c>
      <c r="AT131" s="27">
        <f t="shared" si="307"/>
        <v>-6.0236021413710372E-2</v>
      </c>
      <c r="AU131" s="27">
        <f t="shared" si="307"/>
        <v>7.5398039921261872E-2</v>
      </c>
      <c r="AV131" s="27">
        <f t="shared" si="307"/>
        <v>0.12115007041918896</v>
      </c>
      <c r="AW131" s="27">
        <f t="shared" si="307"/>
        <v>0.27982225957270235</v>
      </c>
      <c r="AX131" s="27">
        <f t="shared" si="308"/>
        <v>0.40097232999189131</v>
      </c>
      <c r="BD131" t="str">
        <f t="shared" si="321"/>
        <v>42 Secretarial and related occupations</v>
      </c>
      <c r="BE131" s="27">
        <f t="shared" si="309"/>
        <v>-3.1120850113273146E-2</v>
      </c>
      <c r="BF131" s="27">
        <f t="shared" si="309"/>
        <v>-0.10899890668628043</v>
      </c>
      <c r="BG131" s="27">
        <f t="shared" si="309"/>
        <v>0.19737303653930316</v>
      </c>
      <c r="BH131" s="27">
        <f t="shared" si="309"/>
        <v>-1.0878183566346613</v>
      </c>
      <c r="BI131" s="27">
        <f t="shared" si="310"/>
        <v>-0.89044532009535826</v>
      </c>
      <c r="BO131" t="str">
        <f t="shared" si="322"/>
        <v>42 Secretarial and related occupations</v>
      </c>
      <c r="BP131" s="27">
        <f t="shared" si="311"/>
        <v>-0.32409290537394875</v>
      </c>
      <c r="BQ131" s="27">
        <f t="shared" si="311"/>
        <v>-0.29458406574523166</v>
      </c>
      <c r="BR131" s="27">
        <f t="shared" si="311"/>
        <v>-0.38388169163610009</v>
      </c>
      <c r="BS131" s="27">
        <f t="shared" si="311"/>
        <v>-0.9765623691426728</v>
      </c>
      <c r="BT131" s="27">
        <f t="shared" si="312"/>
        <v>-1.3604440607787729</v>
      </c>
      <c r="BZ131" t="str">
        <f t="shared" si="323"/>
        <v>42 Secretarial and related occupations</v>
      </c>
      <c r="CA131" s="68">
        <f t="shared" si="313"/>
        <v>0.13826004451848761</v>
      </c>
      <c r="CB131" s="68">
        <f t="shared" si="313"/>
        <v>-6.4982505467919616E-2</v>
      </c>
      <c r="CC131" s="68">
        <f t="shared" si="313"/>
        <v>-0.64453078277052567</v>
      </c>
      <c r="CD131" s="68">
        <f t="shared" si="313"/>
        <v>-0.63597250427114282</v>
      </c>
      <c r="CE131" s="68">
        <f t="shared" si="314"/>
        <v>-1.2805032870416686</v>
      </c>
      <c r="CK131" t="str">
        <f t="shared" si="324"/>
        <v>42 Secretarial and related occupations</v>
      </c>
      <c r="CL131" s="68">
        <f t="shared" si="315"/>
        <v>-3.1102387148156274E-2</v>
      </c>
      <c r="CM131" s="68">
        <f t="shared" si="315"/>
        <v>1.4577141795629855E-2</v>
      </c>
      <c r="CN131" s="68">
        <f t="shared" si="315"/>
        <v>-4.4025429470595512E-4</v>
      </c>
      <c r="CO131" s="68">
        <f t="shared" si="315"/>
        <v>-0.18024184720604167</v>
      </c>
      <c r="CP131" s="68">
        <f t="shared" si="316"/>
        <v>-0.18068210150074762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9.1798561975536021E-3</v>
      </c>
      <c r="C132" s="27">
        <f t="shared" si="299"/>
        <v>-2.309359874951275E-3</v>
      </c>
      <c r="D132" s="27">
        <f t="shared" si="299"/>
        <v>5.9422251464927266E-3</v>
      </c>
      <c r="E132" s="27">
        <f t="shared" si="299"/>
        <v>1.7606074666510027E-2</v>
      </c>
      <c r="F132" s="27">
        <f t="shared" si="300"/>
        <v>2.3548299813002754E-2</v>
      </c>
      <c r="L132" t="str">
        <f t="shared" si="317"/>
        <v>51 Skilled agricultural and related trades</v>
      </c>
      <c r="M132" s="27">
        <f t="shared" si="301"/>
        <v>9.0381685255829514E-3</v>
      </c>
      <c r="N132" s="27">
        <f t="shared" si="301"/>
        <v>8.3257727856160119E-3</v>
      </c>
      <c r="O132" s="27">
        <f t="shared" si="301"/>
        <v>3.0472159384054481E-2</v>
      </c>
      <c r="P132" s="27">
        <f t="shared" si="301"/>
        <v>7.7674002198514669E-2</v>
      </c>
      <c r="Q132" s="27">
        <f t="shared" si="302"/>
        <v>0.10814616158256915</v>
      </c>
      <c r="W132" t="str">
        <f t="shared" si="318"/>
        <v>51 Skilled agricultural and related trades</v>
      </c>
      <c r="X132" s="27">
        <f t="shared" si="303"/>
        <v>-1.7096214616743932E-2</v>
      </c>
      <c r="Y132" s="27">
        <f t="shared" si="303"/>
        <v>0.14019894603111971</v>
      </c>
      <c r="Z132" s="27">
        <f t="shared" si="303"/>
        <v>0.16580766867972463</v>
      </c>
      <c r="AA132" s="27">
        <f t="shared" si="303"/>
        <v>0.35823932539927172</v>
      </c>
      <c r="AB132" s="27">
        <f t="shared" si="304"/>
        <v>0.52404699407899635</v>
      </c>
      <c r="AH132" t="str">
        <f t="shared" si="319"/>
        <v>51 Skilled agricultural and related trades</v>
      </c>
      <c r="AI132" s="27">
        <f t="shared" si="305"/>
        <v>2.3407205343112081E-2</v>
      </c>
      <c r="AJ132" s="27">
        <f t="shared" si="305"/>
        <v>1.2206080345971815E-2</v>
      </c>
      <c r="AK132" s="27">
        <f t="shared" si="305"/>
        <v>8.9555259856801628E-2</v>
      </c>
      <c r="AL132" s="27">
        <f t="shared" si="305"/>
        <v>0.14866512775243557</v>
      </c>
      <c r="AM132" s="27">
        <f t="shared" si="306"/>
        <v>0.23822038760923719</v>
      </c>
      <c r="AS132" t="str">
        <f t="shared" si="320"/>
        <v>51 Skilled agricultural and related trades</v>
      </c>
      <c r="AT132" s="27">
        <f t="shared" si="307"/>
        <v>1.1775144579892927E-2</v>
      </c>
      <c r="AU132" s="27">
        <f t="shared" si="307"/>
        <v>2.8349491110167657E-2</v>
      </c>
      <c r="AV132" s="27">
        <f t="shared" si="307"/>
        <v>9.7243134091310801E-2</v>
      </c>
      <c r="AW132" s="27">
        <f t="shared" si="307"/>
        <v>0.19645436389472581</v>
      </c>
      <c r="AX132" s="27">
        <f t="shared" si="308"/>
        <v>0.29369749798603662</v>
      </c>
      <c r="BD132" t="str">
        <f t="shared" si="321"/>
        <v>51 Skilled agricultural and related trades</v>
      </c>
      <c r="BE132" s="27">
        <f t="shared" si="309"/>
        <v>-2.6744679422886275E-2</v>
      </c>
      <c r="BF132" s="27">
        <f t="shared" si="309"/>
        <v>3.3211847935931571E-2</v>
      </c>
      <c r="BG132" s="27">
        <f t="shared" si="309"/>
        <v>-8.3294494768881844E-4</v>
      </c>
      <c r="BH132" s="27">
        <f t="shared" si="309"/>
        <v>6.9469445517931883E-2</v>
      </c>
      <c r="BI132" s="27">
        <f t="shared" si="310"/>
        <v>6.8636500570243064E-2</v>
      </c>
      <c r="BO132" t="str">
        <f t="shared" si="322"/>
        <v>51 Skilled agricultural and related trades</v>
      </c>
      <c r="BP132" s="27">
        <f t="shared" si="311"/>
        <v>-0.14078280206214155</v>
      </c>
      <c r="BQ132" s="27">
        <f t="shared" si="311"/>
        <v>6.9702857279813735E-2</v>
      </c>
      <c r="BR132" s="27">
        <f t="shared" si="311"/>
        <v>-0.1024248541275854</v>
      </c>
      <c r="BS132" s="27">
        <f t="shared" si="311"/>
        <v>-4.8144180140871962E-2</v>
      </c>
      <c r="BT132" s="27">
        <f t="shared" si="312"/>
        <v>-0.15056903426845736</v>
      </c>
      <c r="BZ132" t="str">
        <f t="shared" si="323"/>
        <v>51 Skilled agricultural and related trades</v>
      </c>
      <c r="CA132" s="68">
        <f t="shared" si="313"/>
        <v>0.13627574539607079</v>
      </c>
      <c r="CB132" s="68">
        <f t="shared" si="313"/>
        <v>-5.8035098725021994E-2</v>
      </c>
      <c r="CC132" s="68">
        <f t="shared" si="313"/>
        <v>-5.8808141156274862E-2</v>
      </c>
      <c r="CD132" s="68">
        <f t="shared" si="313"/>
        <v>0.10552336686489894</v>
      </c>
      <c r="CE132" s="68">
        <f t="shared" si="314"/>
        <v>4.6715225708624075E-2</v>
      </c>
      <c r="CK132" t="str">
        <f t="shared" si="324"/>
        <v>51 Skilled agricultural and related trades</v>
      </c>
      <c r="CL132" s="68">
        <f t="shared" si="315"/>
        <v>3.473942669383806E-2</v>
      </c>
      <c r="CM132" s="68">
        <f t="shared" si="315"/>
        <v>0.31424084576131439</v>
      </c>
      <c r="CN132" s="68">
        <f t="shared" si="315"/>
        <v>-0.17786730977824206</v>
      </c>
      <c r="CO132" s="68">
        <f t="shared" si="315"/>
        <v>-0.37641685329575331</v>
      </c>
      <c r="CP132" s="68">
        <f t="shared" si="316"/>
        <v>-0.55428416307399542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4.6980174625633024E-3</v>
      </c>
      <c r="C133" s="27">
        <f t="shared" si="299"/>
        <v>-3.0909436250384226E-4</v>
      </c>
      <c r="D133" s="27">
        <f t="shared" si="299"/>
        <v>6.6869074115516076E-3</v>
      </c>
      <c r="E133" s="27">
        <f t="shared" si="299"/>
        <v>1.2398897965594298E-2</v>
      </c>
      <c r="F133" s="27">
        <f t="shared" si="300"/>
        <v>1.9085805377145906E-2</v>
      </c>
      <c r="L133" t="str">
        <f t="shared" si="317"/>
        <v>52 Skilled metal, electrical and electronic trades</v>
      </c>
      <c r="M133" s="27">
        <f t="shared" si="301"/>
        <v>7.5249976902528493E-2</v>
      </c>
      <c r="N133" s="27">
        <f t="shared" si="301"/>
        <v>-6.788328506269764E-2</v>
      </c>
      <c r="O133" s="27">
        <f t="shared" si="301"/>
        <v>0.21443212486859264</v>
      </c>
      <c r="P133" s="27">
        <f t="shared" si="301"/>
        <v>0.44854033073831523</v>
      </c>
      <c r="Q133" s="27">
        <f t="shared" si="302"/>
        <v>0.66297245560690787</v>
      </c>
      <c r="W133" t="str">
        <f t="shared" si="318"/>
        <v>52 Skilled metal, electrical and electronic trades</v>
      </c>
      <c r="X133" s="27">
        <f t="shared" si="303"/>
        <v>2.6700791794125434E-2</v>
      </c>
      <c r="Y133" s="27">
        <f t="shared" si="303"/>
        <v>-0.12973372854901599</v>
      </c>
      <c r="Z133" s="27">
        <f t="shared" si="303"/>
        <v>0.24557996631744372</v>
      </c>
      <c r="AA133" s="27">
        <f t="shared" si="303"/>
        <v>0.30208615181101928</v>
      </c>
      <c r="AB133" s="27">
        <f t="shared" si="304"/>
        <v>0.547666118128463</v>
      </c>
      <c r="AH133" t="str">
        <f t="shared" si="319"/>
        <v>52 Skilled metal, electrical and electronic trades</v>
      </c>
      <c r="AI133" s="27">
        <f t="shared" si="305"/>
        <v>-3.7115944461989514E-3</v>
      </c>
      <c r="AJ133" s="27">
        <f t="shared" si="305"/>
        <v>-3.12482646941174E-2</v>
      </c>
      <c r="AK133" s="27">
        <f t="shared" si="305"/>
        <v>6.133260370167154E-2</v>
      </c>
      <c r="AL133" s="27">
        <f t="shared" si="305"/>
        <v>7.3453769065566443E-2</v>
      </c>
      <c r="AM133" s="27">
        <f t="shared" si="306"/>
        <v>0.13478637276723798</v>
      </c>
      <c r="AS133" t="str">
        <f t="shared" si="320"/>
        <v>52 Skilled metal, electrical and electronic trades</v>
      </c>
      <c r="AT133" s="27">
        <f t="shared" si="307"/>
        <v>-3.568039137377732E-2</v>
      </c>
      <c r="AU133" s="27">
        <f t="shared" si="307"/>
        <v>-0.12890950229546694</v>
      </c>
      <c r="AV133" s="27">
        <f t="shared" si="307"/>
        <v>0.16913804961101286</v>
      </c>
      <c r="AW133" s="27">
        <f t="shared" si="307"/>
        <v>0.25430317143648917</v>
      </c>
      <c r="AX133" s="27">
        <f t="shared" si="308"/>
        <v>0.42344122104750204</v>
      </c>
      <c r="BD133" t="str">
        <f t="shared" si="321"/>
        <v>52 Skilled metal, electrical and electronic trades</v>
      </c>
      <c r="BE133" s="27">
        <f t="shared" si="309"/>
        <v>-6.8741107360490439E-2</v>
      </c>
      <c r="BF133" s="27">
        <f t="shared" si="309"/>
        <v>-0.8191771043229199</v>
      </c>
      <c r="BG133" s="27">
        <f t="shared" si="309"/>
        <v>5.5175970434963695E-2</v>
      </c>
      <c r="BH133" s="27">
        <f t="shared" si="309"/>
        <v>0.13393546621260111</v>
      </c>
      <c r="BI133" s="27">
        <f t="shared" si="310"/>
        <v>0.1891114366475648</v>
      </c>
      <c r="BO133" t="str">
        <f t="shared" si="322"/>
        <v>52 Skilled metal, electrical and electronic trades</v>
      </c>
      <c r="BP133" s="27">
        <f t="shared" si="311"/>
        <v>-0.48391417450703011</v>
      </c>
      <c r="BQ133" s="27">
        <f t="shared" si="311"/>
        <v>-0.10564667846288733</v>
      </c>
      <c r="BR133" s="27">
        <f t="shared" si="311"/>
        <v>-0.4961192925897584</v>
      </c>
      <c r="BS133" s="27">
        <f t="shared" si="311"/>
        <v>-0.68674814705828258</v>
      </c>
      <c r="BT133" s="27">
        <f t="shared" si="312"/>
        <v>-1.182867439648041</v>
      </c>
      <c r="BZ133" t="str">
        <f t="shared" si="323"/>
        <v>52 Skilled metal, electrical and electronic trades</v>
      </c>
      <c r="CA133" s="68">
        <f t="shared" si="313"/>
        <v>0.27488144946222826</v>
      </c>
      <c r="CB133" s="68">
        <f t="shared" si="313"/>
        <v>-0.45538754247579072</v>
      </c>
      <c r="CC133" s="68">
        <f t="shared" si="313"/>
        <v>-0.1526033565274818</v>
      </c>
      <c r="CD133" s="68">
        <f t="shared" si="313"/>
        <v>-0.63959433668689436</v>
      </c>
      <c r="CE133" s="68">
        <f t="shared" si="314"/>
        <v>-0.79219769321437616</v>
      </c>
      <c r="CK133" t="str">
        <f t="shared" si="324"/>
        <v>52 Skilled metal, electrical and electronic trades</v>
      </c>
      <c r="CL133" s="68">
        <f t="shared" si="315"/>
        <v>3.1022876635022067E-2</v>
      </c>
      <c r="CM133" s="68">
        <f t="shared" si="315"/>
        <v>0.10108155643151073</v>
      </c>
      <c r="CN133" s="68">
        <f t="shared" si="315"/>
        <v>-0.16847926255160306</v>
      </c>
      <c r="CO133" s="68">
        <f t="shared" si="315"/>
        <v>-0.20247100107535349</v>
      </c>
      <c r="CP133" s="68">
        <f t="shared" si="316"/>
        <v>-0.37095026362695654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-1.636369441447405E-3</v>
      </c>
      <c r="C134" s="27">
        <f t="shared" si="299"/>
        <v>-2.1853064989471914E-3</v>
      </c>
      <c r="D134" s="27">
        <f t="shared" si="299"/>
        <v>4.5043299746074543E-3</v>
      </c>
      <c r="E134" s="27">
        <f t="shared" si="299"/>
        <v>2.3977311141303703E-3</v>
      </c>
      <c r="F134" s="27">
        <f t="shared" si="300"/>
        <v>6.9020610887378245E-3</v>
      </c>
      <c r="L134" t="str">
        <f t="shared" si="317"/>
        <v>53 Skilled construction and building trades</v>
      </c>
      <c r="M134" s="27">
        <f t="shared" si="301"/>
        <v>3.252468784416665E-2</v>
      </c>
      <c r="N134" s="27">
        <f t="shared" si="301"/>
        <v>-4.4702299111635063E-2</v>
      </c>
      <c r="O134" s="27">
        <f t="shared" si="301"/>
        <v>8.8223419842252848E-2</v>
      </c>
      <c r="P134" s="27">
        <f t="shared" si="301"/>
        <v>0.10749174508077255</v>
      </c>
      <c r="Q134" s="27">
        <f t="shared" si="302"/>
        <v>0.1957151649230254</v>
      </c>
      <c r="W134" t="str">
        <f t="shared" si="318"/>
        <v>53 Skilled construction and building trades</v>
      </c>
      <c r="X134" s="27">
        <f t="shared" si="303"/>
        <v>-2.4316666148693766E-2</v>
      </c>
      <c r="Y134" s="27">
        <f t="shared" si="303"/>
        <v>-9.6040996616185925E-2</v>
      </c>
      <c r="Z134" s="27">
        <f t="shared" si="303"/>
        <v>0.18605201064992383</v>
      </c>
      <c r="AA134" s="27">
        <f t="shared" si="303"/>
        <v>0.14787705098294868</v>
      </c>
      <c r="AB134" s="27">
        <f t="shared" si="304"/>
        <v>0.3339290616328725</v>
      </c>
      <c r="AH134" t="str">
        <f t="shared" si="319"/>
        <v>53 Skilled construction and building trades</v>
      </c>
      <c r="AI134" s="27">
        <f t="shared" si="305"/>
        <v>5.0141350038197197E-2</v>
      </c>
      <c r="AJ134" s="27">
        <f t="shared" si="305"/>
        <v>-7.9220117146037994E-2</v>
      </c>
      <c r="AK134" s="27">
        <f t="shared" si="305"/>
        <v>0.12415060365142588</v>
      </c>
      <c r="AL134" s="27">
        <f t="shared" si="305"/>
        <v>0.11351340736962251</v>
      </c>
      <c r="AM134" s="27">
        <f t="shared" si="306"/>
        <v>0.23766401102104839</v>
      </c>
      <c r="AS134" t="str">
        <f t="shared" si="320"/>
        <v>53 Skilled construction and building trades</v>
      </c>
      <c r="AT134" s="27">
        <f t="shared" si="307"/>
        <v>2.0984138832742749E-2</v>
      </c>
      <c r="AU134" s="27">
        <f t="shared" si="307"/>
        <v>-9.78374992954259E-2</v>
      </c>
      <c r="AV134" s="27">
        <f t="shared" si="307"/>
        <v>0.20178147387002526</v>
      </c>
      <c r="AW134" s="27">
        <f t="shared" si="307"/>
        <v>0.14454521610560078</v>
      </c>
      <c r="AX134" s="27">
        <f t="shared" si="308"/>
        <v>0.34632668997562605</v>
      </c>
      <c r="BD134" t="str">
        <f t="shared" si="321"/>
        <v>53 Skilled construction and building trades</v>
      </c>
      <c r="BE134" s="27">
        <f t="shared" si="309"/>
        <v>0.22089590914033064</v>
      </c>
      <c r="BF134" s="27">
        <f t="shared" si="309"/>
        <v>-1.4071941097326377</v>
      </c>
      <c r="BG134" s="27">
        <f t="shared" si="309"/>
        <v>0.57588063404054424</v>
      </c>
      <c r="BH134" s="27">
        <f t="shared" si="309"/>
        <v>8.6607478794802795E-2</v>
      </c>
      <c r="BI134" s="27">
        <f t="shared" si="310"/>
        <v>0.66248811283534703</v>
      </c>
      <c r="BO134" t="str">
        <f t="shared" si="322"/>
        <v>53 Skilled construction and building trades</v>
      </c>
      <c r="BP134" s="27">
        <f t="shared" si="311"/>
        <v>0.12823027108762197</v>
      </c>
      <c r="BQ134" s="27">
        <f t="shared" si="311"/>
        <v>-0.62745350829033519</v>
      </c>
      <c r="BR134" s="27">
        <f t="shared" si="311"/>
        <v>0.34930460790066586</v>
      </c>
      <c r="BS134" s="27">
        <f t="shared" si="311"/>
        <v>-2.0528834903364768E-2</v>
      </c>
      <c r="BT134" s="27">
        <f t="shared" si="312"/>
        <v>0.3287757729973011</v>
      </c>
      <c r="BZ134" t="str">
        <f t="shared" si="323"/>
        <v>53 Skilled construction and building trades</v>
      </c>
      <c r="CA134" s="68">
        <f t="shared" si="313"/>
        <v>0.65144459744791572</v>
      </c>
      <c r="CB134" s="68">
        <f t="shared" si="313"/>
        <v>-0.83953619047426775</v>
      </c>
      <c r="CC134" s="68">
        <f t="shared" si="313"/>
        <v>0.20701378131016224</v>
      </c>
      <c r="CD134" s="68">
        <f t="shared" si="313"/>
        <v>0.17588335876664551</v>
      </c>
      <c r="CE134" s="68">
        <f t="shared" si="314"/>
        <v>0.38289714007680775</v>
      </c>
      <c r="CK134" t="str">
        <f t="shared" si="324"/>
        <v>53 Skilled construction and building trades</v>
      </c>
      <c r="CL134" s="68">
        <f t="shared" si="315"/>
        <v>0.11086136743898833</v>
      </c>
      <c r="CM134" s="68">
        <f t="shared" si="315"/>
        <v>0.11342813762472814</v>
      </c>
      <c r="CN134" s="68">
        <f t="shared" si="315"/>
        <v>-0.34106787677741246</v>
      </c>
      <c r="CO134" s="68">
        <f t="shared" si="315"/>
        <v>-0.40681688523053622</v>
      </c>
      <c r="CP134" s="68">
        <f t="shared" si="316"/>
        <v>-0.74788476200794873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6.8446133838421831E-3</v>
      </c>
      <c r="C135" s="27">
        <f t="shared" si="299"/>
        <v>-5.7046873554347233E-3</v>
      </c>
      <c r="D135" s="27">
        <f t="shared" si="299"/>
        <v>1.5146596230638347E-2</v>
      </c>
      <c r="E135" s="27">
        <f t="shared" si="299"/>
        <v>2.8975718737256406E-2</v>
      </c>
      <c r="F135" s="27">
        <f t="shared" si="300"/>
        <v>4.4122314967894753E-2</v>
      </c>
      <c r="L135" t="str">
        <f t="shared" si="317"/>
        <v>54 Textiles, printing and other skilled trades</v>
      </c>
      <c r="M135" s="27">
        <f t="shared" si="301"/>
        <v>9.1742031398327512E-2</v>
      </c>
      <c r="N135" s="27">
        <f t="shared" si="301"/>
        <v>2.3905962164783023E-4</v>
      </c>
      <c r="O135" s="27">
        <f t="shared" si="301"/>
        <v>0.14260341560751011</v>
      </c>
      <c r="P135" s="27">
        <f t="shared" si="301"/>
        <v>0.27914065811116862</v>
      </c>
      <c r="Q135" s="27">
        <f t="shared" si="302"/>
        <v>0.42174407371867872</v>
      </c>
      <c r="W135" t="str">
        <f t="shared" si="318"/>
        <v>54 Textiles, printing and other skilled trades</v>
      </c>
      <c r="X135" s="27">
        <f t="shared" si="303"/>
        <v>-1.1173403513741298E-2</v>
      </c>
      <c r="Y135" s="27">
        <f t="shared" si="303"/>
        <v>7.6421658321105257E-3</v>
      </c>
      <c r="Z135" s="27">
        <f t="shared" si="303"/>
        <v>0.16952738334637085</v>
      </c>
      <c r="AA135" s="27">
        <f t="shared" si="303"/>
        <v>0.11961888925074748</v>
      </c>
      <c r="AB135" s="27">
        <f t="shared" si="304"/>
        <v>0.28914627259711834</v>
      </c>
      <c r="AH135" t="str">
        <f t="shared" si="319"/>
        <v>54 Textiles, printing and other skilled trades</v>
      </c>
      <c r="AI135" s="27">
        <f t="shared" si="305"/>
        <v>-3.7430960588425433E-2</v>
      </c>
      <c r="AJ135" s="27">
        <f t="shared" si="305"/>
        <v>5.1277338340076972E-2</v>
      </c>
      <c r="AK135" s="27">
        <f t="shared" si="305"/>
        <v>5.3744727454951957E-2</v>
      </c>
      <c r="AL135" s="27">
        <f t="shared" si="305"/>
        <v>9.976438888329181E-2</v>
      </c>
      <c r="AM135" s="27">
        <f t="shared" si="306"/>
        <v>0.15350911633824377</v>
      </c>
      <c r="AS135" t="str">
        <f t="shared" si="320"/>
        <v>54 Textiles, printing and other skilled trades</v>
      </c>
      <c r="AT135" s="27">
        <f t="shared" si="307"/>
        <v>-2.7714247952941196E-2</v>
      </c>
      <c r="AU135" s="27">
        <f t="shared" si="307"/>
        <v>2.4043459496950526E-2</v>
      </c>
      <c r="AV135" s="27">
        <f t="shared" si="307"/>
        <v>7.3814591267379936E-2</v>
      </c>
      <c r="AW135" s="27">
        <f t="shared" si="307"/>
        <v>-6.1480220063763191E-3</v>
      </c>
      <c r="AX135" s="27">
        <f t="shared" si="308"/>
        <v>6.7666569261003617E-2</v>
      </c>
      <c r="BD135" t="str">
        <f t="shared" si="321"/>
        <v>54 Textiles, printing and other skilled trades</v>
      </c>
      <c r="BE135" s="27">
        <f t="shared" si="309"/>
        <v>-6.8874471390262482E-2</v>
      </c>
      <c r="BF135" s="27">
        <f t="shared" si="309"/>
        <v>-0.25133065704090685</v>
      </c>
      <c r="BG135" s="27">
        <f t="shared" si="309"/>
        <v>0.15930829436395499</v>
      </c>
      <c r="BH135" s="27">
        <f t="shared" si="309"/>
        <v>-1.044777935730612E-2</v>
      </c>
      <c r="BI135" s="27">
        <f t="shared" si="310"/>
        <v>0.14886051500664887</v>
      </c>
      <c r="BO135" t="str">
        <f t="shared" si="322"/>
        <v>54 Textiles, printing and other skilled trades</v>
      </c>
      <c r="BP135" s="27">
        <f t="shared" si="311"/>
        <v>-0.40819452497175757</v>
      </c>
      <c r="BQ135" s="27">
        <f t="shared" si="311"/>
        <v>1.1732948285092082E-2</v>
      </c>
      <c r="BR135" s="27">
        <f t="shared" si="311"/>
        <v>-0.23412810639945225</v>
      </c>
      <c r="BS135" s="27">
        <f t="shared" si="311"/>
        <v>-0.27222561106081966</v>
      </c>
      <c r="BT135" s="27">
        <f t="shared" si="312"/>
        <v>-0.50635371746027191</v>
      </c>
      <c r="BZ135" t="str">
        <f t="shared" si="323"/>
        <v>54 Textiles, printing and other skilled trades</v>
      </c>
      <c r="CA135" s="68">
        <f t="shared" si="313"/>
        <v>0.14817051703424244</v>
      </c>
      <c r="CB135" s="68">
        <f t="shared" si="313"/>
        <v>-0.12149506484709516</v>
      </c>
      <c r="CC135" s="68">
        <f t="shared" si="313"/>
        <v>-7.6583284786698291E-2</v>
      </c>
      <c r="CD135" s="68">
        <f t="shared" si="313"/>
        <v>-0.42241232041496857</v>
      </c>
      <c r="CE135" s="68">
        <f t="shared" si="314"/>
        <v>-0.49899560520166686</v>
      </c>
      <c r="CK135" t="str">
        <f t="shared" si="324"/>
        <v>54 Textiles, printing and other skilled trades</v>
      </c>
      <c r="CL135" s="68">
        <f t="shared" si="315"/>
        <v>-5.8539369816169196E-2</v>
      </c>
      <c r="CM135" s="68">
        <f t="shared" si="315"/>
        <v>0.10312625311135448</v>
      </c>
      <c r="CN135" s="68">
        <f t="shared" si="315"/>
        <v>-0.24093873537784416</v>
      </c>
      <c r="CO135" s="68">
        <f t="shared" si="315"/>
        <v>-0.13588934419361276</v>
      </c>
      <c r="CP135" s="68">
        <f t="shared" si="316"/>
        <v>-0.37682807957145692</v>
      </c>
    </row>
    <row r="136" spans="1:94" x14ac:dyDescent="0.2">
      <c r="A136" t="str">
        <f t="shared" si="298"/>
        <v>61 Caring personal service occupations</v>
      </c>
      <c r="B136" s="27">
        <f t="shared" si="299"/>
        <v>3.6575643258499879E-3</v>
      </c>
      <c r="C136" s="27">
        <f t="shared" si="299"/>
        <v>-1.0371080229527492E-3</v>
      </c>
      <c r="D136" s="27">
        <f t="shared" si="299"/>
        <v>8.8904381405246376E-3</v>
      </c>
      <c r="E136" s="27">
        <f t="shared" si="299"/>
        <v>2.0304600487753385E-2</v>
      </c>
      <c r="F136" s="27">
        <f t="shared" si="300"/>
        <v>2.9195038628278023E-2</v>
      </c>
      <c r="L136" t="str">
        <f t="shared" si="317"/>
        <v>61 Caring personal service occupations</v>
      </c>
      <c r="M136" s="27">
        <f t="shared" si="301"/>
        <v>0.22663192029600476</v>
      </c>
      <c r="N136" s="27">
        <f t="shared" si="301"/>
        <v>1.9611732748601618E-2</v>
      </c>
      <c r="O136" s="27">
        <f t="shared" si="301"/>
        <v>0.50031911771293891</v>
      </c>
      <c r="P136" s="27">
        <f t="shared" si="301"/>
        <v>1.1466358142631341</v>
      </c>
      <c r="Q136" s="27">
        <f t="shared" si="302"/>
        <v>1.646954931976073</v>
      </c>
      <c r="W136" t="str">
        <f t="shared" si="318"/>
        <v>61 Caring personal service occupations</v>
      </c>
      <c r="X136" s="27">
        <f t="shared" si="303"/>
        <v>8.2882963036121637E-3</v>
      </c>
      <c r="Y136" s="27">
        <f t="shared" si="303"/>
        <v>0.26042965742593305</v>
      </c>
      <c r="Z136" s="27">
        <f t="shared" si="303"/>
        <v>0.7685739740131714</v>
      </c>
      <c r="AA136" s="27">
        <f t="shared" si="303"/>
        <v>0.95139142144909972</v>
      </c>
      <c r="AB136" s="27">
        <f t="shared" si="304"/>
        <v>1.7199653954622711</v>
      </c>
      <c r="AH136" t="str">
        <f t="shared" si="319"/>
        <v>61 Caring personal service occupations</v>
      </c>
      <c r="AI136" s="27">
        <f t="shared" si="305"/>
        <v>-0.39114173751836478</v>
      </c>
      <c r="AJ136" s="27">
        <f t="shared" si="305"/>
        <v>0.20150032449272404</v>
      </c>
      <c r="AK136" s="27">
        <f t="shared" si="305"/>
        <v>0.26358401947940902</v>
      </c>
      <c r="AL136" s="27">
        <f t="shared" si="305"/>
        <v>0.18276550735111119</v>
      </c>
      <c r="AM136" s="27">
        <f t="shared" si="306"/>
        <v>0.4463495268305202</v>
      </c>
      <c r="AS136" t="str">
        <f t="shared" si="320"/>
        <v>61 Caring personal service occupations</v>
      </c>
      <c r="AT136" s="27">
        <f t="shared" si="307"/>
        <v>-6.1417531588304097E-2</v>
      </c>
      <c r="AU136" s="27">
        <f t="shared" si="307"/>
        <v>0.18843933442809591</v>
      </c>
      <c r="AV136" s="27">
        <f t="shared" si="307"/>
        <v>0.23390138919072756</v>
      </c>
      <c r="AW136" s="27">
        <f t="shared" si="307"/>
        <v>0.26479671224676338</v>
      </c>
      <c r="AX136" s="27">
        <f t="shared" si="308"/>
        <v>0.49869810143749094</v>
      </c>
      <c r="BD136" t="str">
        <f t="shared" si="321"/>
        <v>61 Caring personal service occupations</v>
      </c>
      <c r="BE136" s="27">
        <f t="shared" si="309"/>
        <v>2.0100295451257519</v>
      </c>
      <c r="BF136" s="27">
        <f t="shared" si="309"/>
        <v>-0.75493103590739175</v>
      </c>
      <c r="BG136" s="27">
        <f t="shared" si="309"/>
        <v>1.7305323486531972</v>
      </c>
      <c r="BH136" s="27">
        <f t="shared" si="309"/>
        <v>2.5198313906773535</v>
      </c>
      <c r="BI136" s="27">
        <f t="shared" si="310"/>
        <v>4.2503637393305507</v>
      </c>
      <c r="BO136" t="str">
        <f t="shared" si="322"/>
        <v>61 Caring personal service occupations</v>
      </c>
      <c r="BP136" s="27">
        <f t="shared" si="311"/>
        <v>-0.12248464554850891</v>
      </c>
      <c r="BQ136" s="27">
        <f t="shared" si="311"/>
        <v>-1.3880485786920804</v>
      </c>
      <c r="BR136" s="27">
        <f t="shared" si="311"/>
        <v>-0.30311257164084981</v>
      </c>
      <c r="BS136" s="27">
        <f t="shared" si="311"/>
        <v>-1.7337558105425526</v>
      </c>
      <c r="BT136" s="27">
        <f t="shared" si="312"/>
        <v>-2.0368683821834024</v>
      </c>
      <c r="BZ136" t="str">
        <f t="shared" si="323"/>
        <v>61 Caring personal service occupations</v>
      </c>
      <c r="CA136" s="68">
        <f t="shared" si="313"/>
        <v>-0.67453059418561634</v>
      </c>
      <c r="CB136" s="68">
        <f t="shared" si="313"/>
        <v>-0.14164452883218792</v>
      </c>
      <c r="CC136" s="68">
        <f t="shared" si="313"/>
        <v>-0.32276966645249228</v>
      </c>
      <c r="CD136" s="68">
        <f t="shared" si="313"/>
        <v>-1.1534110291209432E-2</v>
      </c>
      <c r="CE136" s="68">
        <f t="shared" si="314"/>
        <v>-0.33430377674370171</v>
      </c>
      <c r="CK136" t="str">
        <f t="shared" si="324"/>
        <v>61 Caring personal service occupations</v>
      </c>
      <c r="CL136" s="68">
        <f t="shared" si="315"/>
        <v>-4.4165345492352015E-2</v>
      </c>
      <c r="CM136" s="68">
        <f t="shared" si="315"/>
        <v>3.9592035932168534E-2</v>
      </c>
      <c r="CN136" s="68">
        <f t="shared" si="315"/>
        <v>1.1203793284144586E-2</v>
      </c>
      <c r="CO136" s="68">
        <f t="shared" si="315"/>
        <v>3.380683366198714E-2</v>
      </c>
      <c r="CP136" s="68">
        <f t="shared" si="316"/>
        <v>4.5010626946131727E-2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1.0414324320104562E-2</v>
      </c>
      <c r="C137" s="27">
        <f t="shared" si="299"/>
        <v>3.8879063686216714E-4</v>
      </c>
      <c r="D137" s="27">
        <f t="shared" si="299"/>
        <v>9.2764846759996744E-3</v>
      </c>
      <c r="E137" s="27">
        <f t="shared" si="299"/>
        <v>1.8378136993225668E-2</v>
      </c>
      <c r="F137" s="27">
        <f t="shared" si="300"/>
        <v>2.7654621669225343E-2</v>
      </c>
      <c r="L137" t="str">
        <f t="shared" si="317"/>
        <v>62 Leisure, travel and related personal service occupations</v>
      </c>
      <c r="M137" s="27">
        <f t="shared" si="301"/>
        <v>5.1679720617188646E-2</v>
      </c>
      <c r="N137" s="27">
        <f t="shared" si="301"/>
        <v>-2.5695143399583509E-2</v>
      </c>
      <c r="O137" s="27">
        <f t="shared" si="301"/>
        <v>9.8377223148564008E-2</v>
      </c>
      <c r="P137" s="27">
        <f t="shared" si="301"/>
        <v>0.23516970154712369</v>
      </c>
      <c r="Q137" s="27">
        <f t="shared" si="302"/>
        <v>0.3335469246956877</v>
      </c>
      <c r="W137" t="str">
        <f t="shared" si="318"/>
        <v>62 Leisure, travel and related personal service occupations</v>
      </c>
      <c r="X137" s="27">
        <f t="shared" si="303"/>
        <v>0.13591211879192444</v>
      </c>
      <c r="Y137" s="27">
        <f t="shared" si="303"/>
        <v>-3.1709491037603899E-2</v>
      </c>
      <c r="Z137" s="27">
        <f t="shared" si="303"/>
        <v>0.28742217368649436</v>
      </c>
      <c r="AA137" s="27">
        <f t="shared" si="303"/>
        <v>0.42102759199474415</v>
      </c>
      <c r="AB137" s="27">
        <f t="shared" si="304"/>
        <v>0.70844976568123852</v>
      </c>
      <c r="AH137" t="str">
        <f t="shared" si="319"/>
        <v>62 Leisure, travel and related personal service occupations</v>
      </c>
      <c r="AI137" s="27">
        <f t="shared" si="305"/>
        <v>6.6799838332915862E-2</v>
      </c>
      <c r="AJ137" s="27">
        <f t="shared" si="305"/>
        <v>-6.8292802812837117E-3</v>
      </c>
      <c r="AK137" s="27">
        <f t="shared" si="305"/>
        <v>0.14103314253465005</v>
      </c>
      <c r="AL137" s="27">
        <f t="shared" si="305"/>
        <v>0.25993508690224909</v>
      </c>
      <c r="AM137" s="27">
        <f t="shared" si="306"/>
        <v>0.40096822943689914</v>
      </c>
      <c r="AS137" t="str">
        <f t="shared" si="320"/>
        <v>62 Leisure, travel and related personal service occupations</v>
      </c>
      <c r="AT137" s="27">
        <f t="shared" si="307"/>
        <v>0.13390940675462593</v>
      </c>
      <c r="AU137" s="27">
        <f t="shared" si="307"/>
        <v>-1.0612210253189591E-2</v>
      </c>
      <c r="AV137" s="27">
        <f t="shared" si="307"/>
        <v>0.18487744637994796</v>
      </c>
      <c r="AW137" s="27">
        <f t="shared" si="307"/>
        <v>0.34358103119377759</v>
      </c>
      <c r="AX137" s="27">
        <f t="shared" si="308"/>
        <v>0.52845847757372555</v>
      </c>
      <c r="BD137" t="str">
        <f t="shared" si="321"/>
        <v>62 Leisure, travel and related personal service occupations</v>
      </c>
      <c r="BE137" s="27">
        <f t="shared" si="309"/>
        <v>0.29769464571840398</v>
      </c>
      <c r="BF137" s="27">
        <f t="shared" si="309"/>
        <v>-0.44195583999531873</v>
      </c>
      <c r="BG137" s="27">
        <f t="shared" si="309"/>
        <v>8.1740629765219897E-2</v>
      </c>
      <c r="BH137" s="27">
        <f t="shared" si="309"/>
        <v>-5.7122208890936221E-4</v>
      </c>
      <c r="BI137" s="27">
        <f t="shared" si="310"/>
        <v>8.1169407676310534E-2</v>
      </c>
      <c r="BO137" t="str">
        <f t="shared" si="322"/>
        <v>62 Leisure, travel and related personal service occupations</v>
      </c>
      <c r="BP137" s="27">
        <f t="shared" si="311"/>
        <v>0.1087962755600822</v>
      </c>
      <c r="BQ137" s="27">
        <f t="shared" si="311"/>
        <v>-0.44861337296449832</v>
      </c>
      <c r="BR137" s="27">
        <f t="shared" si="311"/>
        <v>-0.13821679382052521</v>
      </c>
      <c r="BS137" s="27">
        <f t="shared" si="311"/>
        <v>-0.40081838440084283</v>
      </c>
      <c r="BT137" s="27">
        <f t="shared" si="312"/>
        <v>-0.53903517822136804</v>
      </c>
      <c r="BZ137" t="str">
        <f t="shared" si="323"/>
        <v>62 Leisure, travel and related personal service occupations</v>
      </c>
      <c r="CA137" s="68">
        <f t="shared" si="313"/>
        <v>0.46034687717897227</v>
      </c>
      <c r="CB137" s="68">
        <f t="shared" si="313"/>
        <v>-0.15686338690646817</v>
      </c>
      <c r="CC137" s="68">
        <f t="shared" si="313"/>
        <v>0.11460653489281381</v>
      </c>
      <c r="CD137" s="68">
        <f t="shared" si="313"/>
        <v>4.277911365493825E-3</v>
      </c>
      <c r="CE137" s="68">
        <f t="shared" si="314"/>
        <v>0.11888444625830763</v>
      </c>
      <c r="CK137" t="str">
        <f t="shared" si="324"/>
        <v>62 Leisure, travel and related personal service occupations</v>
      </c>
      <c r="CL137" s="68">
        <f t="shared" si="315"/>
        <v>-5.0497828211598372E-2</v>
      </c>
      <c r="CM137" s="68">
        <f t="shared" si="315"/>
        <v>3.662142083404285E-2</v>
      </c>
      <c r="CN137" s="68">
        <f t="shared" si="315"/>
        <v>-9.6284335646785846E-2</v>
      </c>
      <c r="CO137" s="68">
        <f t="shared" si="315"/>
        <v>-7.081501929293077E-2</v>
      </c>
      <c r="CP137" s="68">
        <f t="shared" si="316"/>
        <v>-0.16709935493971662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-1.699082090599372E-5</v>
      </c>
      <c r="C138" s="27">
        <f t="shared" si="299"/>
        <v>9.3971654519794034E-5</v>
      </c>
      <c r="D138" s="27">
        <f t="shared" si="299"/>
        <v>1.9470068207090281E-4</v>
      </c>
      <c r="E138" s="27">
        <f t="shared" si="299"/>
        <v>5.92299016783019E-4</v>
      </c>
      <c r="F138" s="27">
        <f t="shared" si="300"/>
        <v>7.8699969885392181E-4</v>
      </c>
      <c r="L138" t="str">
        <f t="shared" si="317"/>
        <v>63 Community and civil enforcement occupations</v>
      </c>
      <c r="M138" s="27">
        <f t="shared" si="301"/>
        <v>-2.6334939688162605E-4</v>
      </c>
      <c r="N138" s="27">
        <f t="shared" si="301"/>
        <v>3.5833579064870474E-3</v>
      </c>
      <c r="O138" s="27">
        <f t="shared" si="301"/>
        <v>5.1546752808613421E-4</v>
      </c>
      <c r="P138" s="27">
        <f t="shared" si="301"/>
        <v>9.4152651628758941E-3</v>
      </c>
      <c r="Q138" s="27">
        <f t="shared" si="302"/>
        <v>9.9307326909620283E-3</v>
      </c>
      <c r="W138" t="str">
        <f t="shared" si="318"/>
        <v>63 Community and civil enforcement occupations</v>
      </c>
      <c r="X138" s="27">
        <f t="shared" si="303"/>
        <v>-2.4494140765355735E-3</v>
      </c>
      <c r="Y138" s="27">
        <f t="shared" si="303"/>
        <v>6.6239567468261012E-3</v>
      </c>
      <c r="Z138" s="27">
        <f t="shared" si="303"/>
        <v>4.376365313401992E-3</v>
      </c>
      <c r="AA138" s="27">
        <f t="shared" si="303"/>
        <v>8.5092999657386953E-3</v>
      </c>
      <c r="AB138" s="27">
        <f t="shared" si="304"/>
        <v>1.2885665279140687E-2</v>
      </c>
      <c r="AH138" t="str">
        <f t="shared" si="319"/>
        <v>63 Community and civil enforcement occupations</v>
      </c>
      <c r="AI138" s="27">
        <f t="shared" si="305"/>
        <v>-1.9199710131273442E-3</v>
      </c>
      <c r="AJ138" s="27">
        <f t="shared" si="305"/>
        <v>4.357499258883674E-3</v>
      </c>
      <c r="AK138" s="27">
        <f t="shared" si="305"/>
        <v>-1.8554512482646043E-3</v>
      </c>
      <c r="AL138" s="27">
        <f t="shared" si="305"/>
        <v>2.2788267861600445E-3</v>
      </c>
      <c r="AM138" s="27">
        <f t="shared" si="306"/>
        <v>4.2337553789544013E-4</v>
      </c>
      <c r="AS138" t="str">
        <f t="shared" si="320"/>
        <v>63 Community and civil enforcement occupations</v>
      </c>
      <c r="AT138" s="27">
        <f t="shared" si="307"/>
        <v>-2.9738744353104037E-3</v>
      </c>
      <c r="AU138" s="27">
        <f t="shared" si="307"/>
        <v>4.0094733598167401E-3</v>
      </c>
      <c r="AV138" s="27">
        <f t="shared" si="307"/>
        <v>-3.3128939386405376E-3</v>
      </c>
      <c r="AW138" s="27">
        <f t="shared" si="307"/>
        <v>6.4999129339335729E-5</v>
      </c>
      <c r="AX138" s="27">
        <f t="shared" si="308"/>
        <v>-3.2478948093012019E-3</v>
      </c>
      <c r="BD138" t="str">
        <f t="shared" si="321"/>
        <v>63 Community and civil enforcement occupations</v>
      </c>
      <c r="BE138" s="27">
        <f t="shared" si="309"/>
        <v>-2.2746548269834223E-2</v>
      </c>
      <c r="BF138" s="27">
        <f t="shared" si="309"/>
        <v>1.9769024267766007E-2</v>
      </c>
      <c r="BG138" s="27">
        <f t="shared" si="309"/>
        <v>-2.5087722341727008E-2</v>
      </c>
      <c r="BH138" s="27">
        <f t="shared" si="309"/>
        <v>-6.1518126110158416E-4</v>
      </c>
      <c r="BI138" s="27">
        <f t="shared" si="310"/>
        <v>-2.5702903602828592E-2</v>
      </c>
      <c r="BO138" t="str">
        <f t="shared" si="322"/>
        <v>63 Community and civil enforcement occupations</v>
      </c>
      <c r="BP138" s="27">
        <f t="shared" si="311"/>
        <v>-2.2231635050736803E-2</v>
      </c>
      <c r="BQ138" s="27">
        <f t="shared" si="311"/>
        <v>2.4943942350860421E-2</v>
      </c>
      <c r="BR138" s="27">
        <f t="shared" si="311"/>
        <v>-3.2079685998004509E-2</v>
      </c>
      <c r="BS138" s="27">
        <f t="shared" si="311"/>
        <v>-9.4183045373436719E-3</v>
      </c>
      <c r="BT138" s="27">
        <f t="shared" si="312"/>
        <v>-4.1497990535348181E-2</v>
      </c>
      <c r="BZ138" t="str">
        <f t="shared" si="323"/>
        <v>63 Community and civil enforcement occupations</v>
      </c>
      <c r="CA138" s="68">
        <f t="shared" si="313"/>
        <v>9.0001475685294596E-4</v>
      </c>
      <c r="CB138" s="68">
        <f t="shared" si="313"/>
        <v>1.3875584174170466E-2</v>
      </c>
      <c r="CC138" s="68">
        <f t="shared" si="313"/>
        <v>-1.6551602479407526E-2</v>
      </c>
      <c r="CD138" s="68">
        <f t="shared" si="313"/>
        <v>2.2047421561344205E-4</v>
      </c>
      <c r="CE138" s="68">
        <f t="shared" si="314"/>
        <v>-1.6331128263794084E-2</v>
      </c>
      <c r="CK138" t="str">
        <f t="shared" si="324"/>
        <v>63 Community and civil enforcement occupations</v>
      </c>
      <c r="CL138" s="68">
        <f t="shared" si="315"/>
        <v>-4.1842614998654857E-3</v>
      </c>
      <c r="CM138" s="68">
        <f t="shared" si="315"/>
        <v>1.2363379743389398E-2</v>
      </c>
      <c r="CN138" s="68">
        <f t="shared" si="315"/>
        <v>-1.3045523332924079E-2</v>
      </c>
      <c r="CO138" s="68">
        <f t="shared" si="315"/>
        <v>-1.815259162694342E-3</v>
      </c>
      <c r="CP138" s="68">
        <f t="shared" si="316"/>
        <v>-1.4860782495618421E-2</v>
      </c>
    </row>
    <row r="139" spans="1:94" x14ac:dyDescent="0.2">
      <c r="A139" t="str">
        <f t="shared" si="298"/>
        <v>71 Sales occupations</v>
      </c>
      <c r="B139" s="27">
        <f t="shared" si="299"/>
        <v>1.1773322034603115E-2</v>
      </c>
      <c r="C139" s="27">
        <f t="shared" si="299"/>
        <v>-1.0593039927091256E-2</v>
      </c>
      <c r="D139" s="27">
        <f t="shared" si="299"/>
        <v>1.9706444691373649E-2</v>
      </c>
      <c r="E139" s="27">
        <f t="shared" si="299"/>
        <v>3.5755707002946793E-2</v>
      </c>
      <c r="F139" s="27">
        <f t="shared" si="300"/>
        <v>5.5462151694320443E-2</v>
      </c>
      <c r="L139" t="str">
        <f t="shared" si="317"/>
        <v>71 Sales occupations</v>
      </c>
      <c r="M139" s="27">
        <f t="shared" si="301"/>
        <v>0.12586363499309561</v>
      </c>
      <c r="N139" s="27">
        <f t="shared" si="301"/>
        <v>-9.2598352401950246E-3</v>
      </c>
      <c r="O139" s="27">
        <f t="shared" si="301"/>
        <v>0.32285895277397203</v>
      </c>
      <c r="P139" s="27">
        <f t="shared" si="301"/>
        <v>0.88180406924981924</v>
      </c>
      <c r="Q139" s="27">
        <f t="shared" si="302"/>
        <v>1.2046630220237913</v>
      </c>
      <c r="W139" t="str">
        <f t="shared" si="318"/>
        <v>71 Sales occupations</v>
      </c>
      <c r="X139" s="27">
        <f t="shared" si="303"/>
        <v>-0.13907004846666693</v>
      </c>
      <c r="Y139" s="27">
        <f t="shared" si="303"/>
        <v>0.27675489178413581</v>
      </c>
      <c r="Z139" s="27">
        <f t="shared" si="303"/>
        <v>0.44810719193491488</v>
      </c>
      <c r="AA139" s="27">
        <f t="shared" si="303"/>
        <v>0.96469554446067418</v>
      </c>
      <c r="AB139" s="27">
        <f t="shared" si="304"/>
        <v>1.4128027363955891</v>
      </c>
      <c r="AH139" t="str">
        <f t="shared" si="319"/>
        <v>71 Sales occupations</v>
      </c>
      <c r="AI139" s="27">
        <f t="shared" si="305"/>
        <v>-8.1194063750491985E-2</v>
      </c>
      <c r="AJ139" s="27">
        <f t="shared" si="305"/>
        <v>0.13286299923154266</v>
      </c>
      <c r="AK139" s="27">
        <f t="shared" si="305"/>
        <v>9.8038011730034125E-2</v>
      </c>
      <c r="AL139" s="27">
        <f t="shared" si="305"/>
        <v>0.32710190747061962</v>
      </c>
      <c r="AM139" s="27">
        <f t="shared" si="306"/>
        <v>0.42513991920065375</v>
      </c>
      <c r="AS139" t="str">
        <f t="shared" si="320"/>
        <v>71 Sales occupations</v>
      </c>
      <c r="AT139" s="27">
        <f t="shared" si="307"/>
        <v>-0.10769883976634365</v>
      </c>
      <c r="AU139" s="27">
        <f t="shared" si="307"/>
        <v>6.3599437083498467E-2</v>
      </c>
      <c r="AV139" s="27">
        <f t="shared" si="307"/>
        <v>4.5986317760321249E-2</v>
      </c>
      <c r="AW139" s="27">
        <f t="shared" si="307"/>
        <v>0.15913196712503086</v>
      </c>
      <c r="AX139" s="27">
        <f t="shared" si="308"/>
        <v>0.20511828488535211</v>
      </c>
      <c r="BD139" t="str">
        <f t="shared" si="321"/>
        <v>71 Sales occupations</v>
      </c>
      <c r="BE139" s="27">
        <f t="shared" si="309"/>
        <v>-7.6837485078382173E-2</v>
      </c>
      <c r="BF139" s="27">
        <f t="shared" si="309"/>
        <v>-1.356957270593373E-2</v>
      </c>
      <c r="BG139" s="27">
        <f t="shared" si="309"/>
        <v>-9.5684489663821815E-2</v>
      </c>
      <c r="BH139" s="27">
        <f t="shared" si="309"/>
        <v>0.5787505897614551</v>
      </c>
      <c r="BI139" s="27">
        <f t="shared" si="310"/>
        <v>0.48306610009763329</v>
      </c>
      <c r="BO139" t="str">
        <f t="shared" si="322"/>
        <v>71 Sales occupations</v>
      </c>
      <c r="BP139" s="27">
        <f t="shared" si="311"/>
        <v>-1.1162416483987281</v>
      </c>
      <c r="BQ139" s="27">
        <f t="shared" si="311"/>
        <v>-0.41749393104991928</v>
      </c>
      <c r="BR139" s="27">
        <f t="shared" si="311"/>
        <v>-1.023677309784186</v>
      </c>
      <c r="BS139" s="27">
        <f t="shared" si="311"/>
        <v>-1.4153789751863837</v>
      </c>
      <c r="BT139" s="27">
        <f t="shared" si="312"/>
        <v>-2.4390562849705697</v>
      </c>
      <c r="BZ139" t="str">
        <f t="shared" si="323"/>
        <v>71 Sales occupations</v>
      </c>
      <c r="CA139" s="68">
        <f t="shared" si="313"/>
        <v>0.53110584514214398</v>
      </c>
      <c r="CB139" s="68">
        <f t="shared" si="313"/>
        <v>-0.1586212662957136</v>
      </c>
      <c r="CC139" s="68">
        <f t="shared" si="313"/>
        <v>-0.90453074589916227</v>
      </c>
      <c r="CD139" s="68">
        <f t="shared" si="313"/>
        <v>-2.6825161802577044</v>
      </c>
      <c r="CE139" s="68">
        <f t="shared" si="314"/>
        <v>-3.5870469261568667</v>
      </c>
      <c r="CK139" t="str">
        <f t="shared" si="324"/>
        <v>71 Sales occupations</v>
      </c>
      <c r="CL139" s="68">
        <f t="shared" si="315"/>
        <v>-0.35092341568538266</v>
      </c>
      <c r="CM139" s="68">
        <f t="shared" si="315"/>
        <v>0.21835191171536317</v>
      </c>
      <c r="CN139" s="68">
        <f t="shared" si="315"/>
        <v>-0.58905115741709591</v>
      </c>
      <c r="CO139" s="68">
        <f t="shared" si="315"/>
        <v>-0.2687358687660738</v>
      </c>
      <c r="CP139" s="68">
        <f t="shared" si="316"/>
        <v>-0.85778702618316971</v>
      </c>
    </row>
    <row r="140" spans="1:94" x14ac:dyDescent="0.2">
      <c r="A140" t="str">
        <f t="shared" si="298"/>
        <v>72 Customer service occupations</v>
      </c>
      <c r="B140" s="27">
        <f t="shared" si="299"/>
        <v>5.5672261357265981E-3</v>
      </c>
      <c r="C140" s="27">
        <f t="shared" si="299"/>
        <v>1.6378673309411368E-3</v>
      </c>
      <c r="D140" s="27">
        <f t="shared" si="299"/>
        <v>2.139433995642023E-2</v>
      </c>
      <c r="E140" s="27">
        <f t="shared" si="299"/>
        <v>3.5190620598272014E-2</v>
      </c>
      <c r="F140" s="27">
        <f t="shared" si="300"/>
        <v>5.658496055469224E-2</v>
      </c>
      <c r="L140" t="str">
        <f t="shared" si="317"/>
        <v>72 Customer service occupations</v>
      </c>
      <c r="M140" s="27">
        <f t="shared" si="301"/>
        <v>6.6432932947452755E-2</v>
      </c>
      <c r="N140" s="27">
        <f t="shared" si="301"/>
        <v>1.885680101456122E-2</v>
      </c>
      <c r="O140" s="27">
        <f t="shared" si="301"/>
        <v>0.21238496431655984</v>
      </c>
      <c r="P140" s="27">
        <f t="shared" si="301"/>
        <v>0.35355943535338974</v>
      </c>
      <c r="Q140" s="27">
        <f t="shared" si="302"/>
        <v>0.56594439966994958</v>
      </c>
      <c r="W140" t="str">
        <f t="shared" si="318"/>
        <v>72 Customer service occupations</v>
      </c>
      <c r="X140" s="27">
        <f t="shared" si="303"/>
        <v>7.1949351724989841E-2</v>
      </c>
      <c r="Y140" s="27">
        <f t="shared" si="303"/>
        <v>0.13256936830062127</v>
      </c>
      <c r="Z140" s="27">
        <f t="shared" si="303"/>
        <v>0.51148137242214031</v>
      </c>
      <c r="AA140" s="27">
        <f t="shared" si="303"/>
        <v>0.55113367766153765</v>
      </c>
      <c r="AB140" s="27">
        <f t="shared" si="304"/>
        <v>1.062615050083678</v>
      </c>
      <c r="AH140" t="str">
        <f t="shared" si="319"/>
        <v>72 Customer service occupations</v>
      </c>
      <c r="AI140" s="27">
        <f t="shared" si="305"/>
        <v>2.4020299765215303E-2</v>
      </c>
      <c r="AJ140" s="27">
        <f t="shared" si="305"/>
        <v>3.8294255099289243E-2</v>
      </c>
      <c r="AK140" s="27">
        <f t="shared" si="305"/>
        <v>0.15732316028689275</v>
      </c>
      <c r="AL140" s="27">
        <f t="shared" si="305"/>
        <v>0.14338391511101156</v>
      </c>
      <c r="AM140" s="27">
        <f t="shared" si="306"/>
        <v>0.30070707539790431</v>
      </c>
      <c r="AS140" t="str">
        <f t="shared" si="320"/>
        <v>72 Customer service occupations</v>
      </c>
      <c r="AT140" s="27">
        <f t="shared" si="307"/>
        <v>1.4040238059237486E-3</v>
      </c>
      <c r="AU140" s="27">
        <f t="shared" si="307"/>
        <v>2.9771959201653153E-2</v>
      </c>
      <c r="AV140" s="27">
        <f t="shared" si="307"/>
        <v>0.14819744393601481</v>
      </c>
      <c r="AW140" s="27">
        <f t="shared" si="307"/>
        <v>9.7568197364446663E-2</v>
      </c>
      <c r="AX140" s="27">
        <f t="shared" si="308"/>
        <v>0.24576564130046147</v>
      </c>
      <c r="BD140" t="str">
        <f t="shared" si="321"/>
        <v>72 Customer service occupations</v>
      </c>
      <c r="BE140" s="27">
        <f t="shared" si="309"/>
        <v>0.16823471106904542</v>
      </c>
      <c r="BF140" s="27">
        <f t="shared" si="309"/>
        <v>7.7426142981321888E-2</v>
      </c>
      <c r="BG140" s="27">
        <f t="shared" si="309"/>
        <v>0.42939987084353759</v>
      </c>
      <c r="BH140" s="27">
        <f t="shared" si="309"/>
        <v>0.32698848316890405</v>
      </c>
      <c r="BI140" s="27">
        <f t="shared" si="310"/>
        <v>0.75638835401244164</v>
      </c>
      <c r="BO140" t="str">
        <f t="shared" si="322"/>
        <v>72 Customer service occupations</v>
      </c>
      <c r="BP140" s="27">
        <f t="shared" si="311"/>
        <v>0.16105732136428208</v>
      </c>
      <c r="BQ140" s="27">
        <f t="shared" si="311"/>
        <v>-0.10247758979105925</v>
      </c>
      <c r="BR140" s="27">
        <f t="shared" si="311"/>
        <v>0.28271565863236159</v>
      </c>
      <c r="BS140" s="27">
        <f t="shared" si="311"/>
        <v>-0.2146413514500296</v>
      </c>
      <c r="BT140" s="27">
        <f t="shared" si="312"/>
        <v>6.8074307182331983E-2</v>
      </c>
      <c r="BZ140" t="str">
        <f t="shared" si="323"/>
        <v>72 Customer service occupations</v>
      </c>
      <c r="CA140" s="68">
        <f t="shared" si="313"/>
        <v>0.10405195510352527</v>
      </c>
      <c r="CB140" s="68">
        <f t="shared" si="313"/>
        <v>-9.8425505987795869E-3</v>
      </c>
      <c r="CC140" s="68">
        <f t="shared" si="313"/>
        <v>1.3370682933618205E-2</v>
      </c>
      <c r="CD140" s="68">
        <f t="shared" si="313"/>
        <v>-0.14871778230507715</v>
      </c>
      <c r="CE140" s="68">
        <f t="shared" si="314"/>
        <v>-0.13534709937145895</v>
      </c>
      <c r="CK140" t="str">
        <f t="shared" si="324"/>
        <v>72 Customer service occupations</v>
      </c>
      <c r="CL140" s="68">
        <f t="shared" si="315"/>
        <v>2.1202940824854383E-2</v>
      </c>
      <c r="CM140" s="68">
        <f t="shared" si="315"/>
        <v>3.7155141393055618E-2</v>
      </c>
      <c r="CN140" s="68">
        <f t="shared" si="315"/>
        <v>7.9261302840768322E-2</v>
      </c>
      <c r="CO140" s="68">
        <f t="shared" si="315"/>
        <v>2.3703798876155591E-2</v>
      </c>
      <c r="CP140" s="68">
        <f t="shared" si="316"/>
        <v>0.10296510171692391</v>
      </c>
    </row>
    <row r="141" spans="1:94" x14ac:dyDescent="0.2">
      <c r="A141" t="str">
        <f t="shared" si="298"/>
        <v>81 Process, plant and machine operatives</v>
      </c>
      <c r="B141" s="27">
        <f t="shared" si="299"/>
        <v>6.3491215507735493E-3</v>
      </c>
      <c r="C141" s="27">
        <f t="shared" si="299"/>
        <v>-5.170411350473747E-3</v>
      </c>
      <c r="D141" s="27">
        <f t="shared" si="299"/>
        <v>1.6238967599948025E-2</v>
      </c>
      <c r="E141" s="27">
        <f t="shared" si="299"/>
        <v>4.2967450007867052E-2</v>
      </c>
      <c r="F141" s="27">
        <f t="shared" si="300"/>
        <v>5.9206417607815073E-2</v>
      </c>
      <c r="L141" t="str">
        <f t="shared" si="317"/>
        <v>81 Process, plant and machine operatives</v>
      </c>
      <c r="M141" s="27">
        <f t="shared" si="301"/>
        <v>2.6882144306510397E-2</v>
      </c>
      <c r="N141" s="27">
        <f t="shared" si="301"/>
        <v>-2.1622364510358955E-2</v>
      </c>
      <c r="O141" s="27">
        <f t="shared" si="301"/>
        <v>0.11476012994735324</v>
      </c>
      <c r="P141" s="27">
        <f t="shared" si="301"/>
        <v>0.21855444215578715</v>
      </c>
      <c r="Q141" s="27">
        <f t="shared" si="302"/>
        <v>0.33331457210314042</v>
      </c>
      <c r="W141" t="str">
        <f t="shared" si="318"/>
        <v>81 Process, plant and machine operatives</v>
      </c>
      <c r="X141" s="27">
        <f t="shared" si="303"/>
        <v>-2.8239989854372094E-2</v>
      </c>
      <c r="Y141" s="27">
        <f t="shared" si="303"/>
        <v>-2.794772156941755E-2</v>
      </c>
      <c r="Z141" s="27">
        <f t="shared" si="303"/>
        <v>0.23652159568245568</v>
      </c>
      <c r="AA141" s="27">
        <f t="shared" si="303"/>
        <v>0.39351460084853862</v>
      </c>
      <c r="AB141" s="27">
        <f t="shared" si="304"/>
        <v>0.6300361965309943</v>
      </c>
      <c r="AH141" t="str">
        <f t="shared" si="319"/>
        <v>81 Process, plant and machine operatives</v>
      </c>
      <c r="AI141" s="27">
        <f t="shared" si="305"/>
        <v>-6.0870790344653425E-3</v>
      </c>
      <c r="AJ141" s="27">
        <f t="shared" si="305"/>
        <v>-1.1756594115693741E-2</v>
      </c>
      <c r="AK141" s="27">
        <f t="shared" si="305"/>
        <v>0.10101577208879384</v>
      </c>
      <c r="AL141" s="27">
        <f t="shared" si="305"/>
        <v>0.17177717877725046</v>
      </c>
      <c r="AM141" s="27">
        <f t="shared" si="306"/>
        <v>0.27279295086604427</v>
      </c>
      <c r="AS141" t="str">
        <f t="shared" si="320"/>
        <v>81 Process, plant and machine operatives</v>
      </c>
      <c r="AT141" s="27">
        <f t="shared" si="307"/>
        <v>-2.6805271829922761E-2</v>
      </c>
      <c r="AU141" s="27">
        <f t="shared" si="307"/>
        <v>-3.3448736802881907E-2</v>
      </c>
      <c r="AV141" s="27">
        <f t="shared" si="307"/>
        <v>0.17596278068411886</v>
      </c>
      <c r="AW141" s="27">
        <f t="shared" si="307"/>
        <v>0.20189298270290773</v>
      </c>
      <c r="AX141" s="27">
        <f t="shared" si="308"/>
        <v>0.37785576338702659</v>
      </c>
      <c r="BD141" t="str">
        <f t="shared" si="321"/>
        <v>81 Process, plant and machine operatives</v>
      </c>
      <c r="BE141" s="27">
        <f t="shared" si="309"/>
        <v>-2.3347417700043227E-2</v>
      </c>
      <c r="BF141" s="27">
        <f t="shared" si="309"/>
        <v>-0.3665005330884985</v>
      </c>
      <c r="BG141" s="27">
        <f t="shared" si="309"/>
        <v>0.79417194485581977</v>
      </c>
      <c r="BH141" s="27">
        <f t="shared" si="309"/>
        <v>0.61076738501262939</v>
      </c>
      <c r="BI141" s="27">
        <f t="shared" si="310"/>
        <v>1.4049393298684492</v>
      </c>
      <c r="BO141" t="str">
        <f t="shared" si="322"/>
        <v>81 Process, plant and machine operatives</v>
      </c>
      <c r="BP141" s="27">
        <f t="shared" si="311"/>
        <v>-0.3438990019634609</v>
      </c>
      <c r="BQ141" s="27">
        <f t="shared" si="311"/>
        <v>-0.23968500855242825</v>
      </c>
      <c r="BR141" s="27">
        <f t="shared" si="311"/>
        <v>0.50932723741836972</v>
      </c>
      <c r="BS141" s="27">
        <f t="shared" si="311"/>
        <v>-0.13552529505859789</v>
      </c>
      <c r="BT141" s="27">
        <f t="shared" si="312"/>
        <v>0.37380194235977182</v>
      </c>
      <c r="BZ141" t="str">
        <f t="shared" si="323"/>
        <v>81 Process, plant and machine operatives</v>
      </c>
      <c r="CA141" s="68">
        <f t="shared" si="313"/>
        <v>0.20187881616645065</v>
      </c>
      <c r="CB141" s="68">
        <f t="shared" si="313"/>
        <v>-0.49777892899342557</v>
      </c>
      <c r="CC141" s="68">
        <f t="shared" si="313"/>
        <v>0.15185992794594405</v>
      </c>
      <c r="CD141" s="68">
        <f t="shared" si="313"/>
        <v>-1.2682561932269476</v>
      </c>
      <c r="CE141" s="68">
        <f t="shared" si="314"/>
        <v>-1.1163962652810036</v>
      </c>
      <c r="CK141" t="str">
        <f t="shared" si="324"/>
        <v>81 Process, plant and machine operatives</v>
      </c>
      <c r="CL141" s="68">
        <f t="shared" si="315"/>
        <v>-0.1374113797146902</v>
      </c>
      <c r="CM141" s="68">
        <f t="shared" si="315"/>
        <v>8.0542304123344399E-2</v>
      </c>
      <c r="CN141" s="68">
        <f t="shared" si="315"/>
        <v>-0.32753794865631819</v>
      </c>
      <c r="CO141" s="68">
        <f t="shared" si="315"/>
        <v>-0.15971557041534995</v>
      </c>
      <c r="CP141" s="68">
        <f t="shared" si="316"/>
        <v>-0.48725351907166814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5.7630823431364039E-3</v>
      </c>
      <c r="C142" s="27">
        <f t="shared" si="299"/>
        <v>-4.8703098831504067E-3</v>
      </c>
      <c r="D142" s="27">
        <f t="shared" si="299"/>
        <v>1.750986863797865E-2</v>
      </c>
      <c r="E142" s="27">
        <f t="shared" si="299"/>
        <v>2.5540431617315069E-2</v>
      </c>
      <c r="F142" s="27">
        <f t="shared" si="300"/>
        <v>4.3050300255293716E-2</v>
      </c>
      <c r="L142" t="str">
        <f t="shared" si="317"/>
        <v>82 Transport and mobile machine drivers and operatives</v>
      </c>
      <c r="M142" s="27">
        <f t="shared" si="301"/>
        <v>6.6404060078944865E-2</v>
      </c>
      <c r="N142" s="27">
        <f t="shared" si="301"/>
        <v>-2.6979899950680231E-2</v>
      </c>
      <c r="O142" s="27">
        <f t="shared" si="301"/>
        <v>0.11278554735378973</v>
      </c>
      <c r="P142" s="27">
        <f t="shared" si="301"/>
        <v>0.20149856320148257</v>
      </c>
      <c r="Q142" s="27">
        <f t="shared" si="302"/>
        <v>0.31428411055527228</v>
      </c>
      <c r="W142" t="str">
        <f t="shared" si="318"/>
        <v>82 Transport and mobile machine drivers and operatives</v>
      </c>
      <c r="X142" s="27">
        <f t="shared" si="303"/>
        <v>6.7232170704981109E-2</v>
      </c>
      <c r="Y142" s="27">
        <f t="shared" si="303"/>
        <v>-3.0107092303804373E-2</v>
      </c>
      <c r="Z142" s="27">
        <f t="shared" si="303"/>
        <v>0.15172826769132242</v>
      </c>
      <c r="AA142" s="27">
        <f t="shared" si="303"/>
        <v>0.25584392297096503</v>
      </c>
      <c r="AB142" s="27">
        <f t="shared" si="304"/>
        <v>0.40757219066228745</v>
      </c>
      <c r="AH142" t="str">
        <f t="shared" si="319"/>
        <v>82 Transport and mobile machine drivers and operatives</v>
      </c>
      <c r="AI142" s="27">
        <f t="shared" si="305"/>
        <v>3.9258044756336041E-2</v>
      </c>
      <c r="AJ142" s="27">
        <f t="shared" si="305"/>
        <v>-4.3443026458185874E-3</v>
      </c>
      <c r="AK142" s="27">
        <f t="shared" si="305"/>
        <v>8.5405424530876684E-2</v>
      </c>
      <c r="AL142" s="27">
        <f t="shared" si="305"/>
        <v>0.10997042012167113</v>
      </c>
      <c r="AM142" s="27">
        <f t="shared" si="306"/>
        <v>0.19537584465254781</v>
      </c>
      <c r="AS142" t="str">
        <f t="shared" si="320"/>
        <v>82 Transport and mobile machine drivers and operatives</v>
      </c>
      <c r="AT142" s="27">
        <f t="shared" si="307"/>
        <v>1.6219609982656868E-2</v>
      </c>
      <c r="AU142" s="27">
        <f t="shared" si="307"/>
        <v>-4.0673090047422977E-2</v>
      </c>
      <c r="AV142" s="27">
        <f t="shared" si="307"/>
        <v>0.12443123717766952</v>
      </c>
      <c r="AW142" s="27">
        <f t="shared" si="307"/>
        <v>0.11122517159603046</v>
      </c>
      <c r="AX142" s="27">
        <f t="shared" si="308"/>
        <v>0.23565640877369998</v>
      </c>
      <c r="BD142" t="str">
        <f t="shared" si="321"/>
        <v>82 Transport and mobile machine drivers and operatives</v>
      </c>
      <c r="BE142" s="27">
        <f t="shared" si="309"/>
        <v>4.1501381549643668E-2</v>
      </c>
      <c r="BF142" s="27">
        <f t="shared" si="309"/>
        <v>-0.34881230498304561</v>
      </c>
      <c r="BG142" s="27">
        <f t="shared" si="309"/>
        <v>0.38947014738253216</v>
      </c>
      <c r="BH142" s="27">
        <f t="shared" si="309"/>
        <v>0.39390290018712193</v>
      </c>
      <c r="BI142" s="27">
        <f t="shared" si="310"/>
        <v>0.78337304756965409</v>
      </c>
      <c r="BO142" t="str">
        <f t="shared" si="322"/>
        <v>82 Transport and mobile machine drivers and operatives</v>
      </c>
      <c r="BP142" s="27">
        <f t="shared" si="311"/>
        <v>-0.16689147958148665</v>
      </c>
      <c r="BQ142" s="27">
        <f t="shared" si="311"/>
        <v>-0.16620810303739875</v>
      </c>
      <c r="BR142" s="27">
        <f t="shared" si="311"/>
        <v>0.10530351092694001</v>
      </c>
      <c r="BS142" s="27">
        <f t="shared" si="311"/>
        <v>-8.9268101740572536E-2</v>
      </c>
      <c r="BT142" s="27">
        <f t="shared" si="312"/>
        <v>1.6035409186367477E-2</v>
      </c>
      <c r="BZ142" t="str">
        <f t="shared" si="323"/>
        <v>82 Transport and mobile machine drivers and operatives</v>
      </c>
      <c r="CA142" s="68">
        <f t="shared" si="313"/>
        <v>0.38790112309952196</v>
      </c>
      <c r="CB142" s="68">
        <f t="shared" si="313"/>
        <v>-0.7288594527744654</v>
      </c>
      <c r="CC142" s="68">
        <f t="shared" si="313"/>
        <v>-9.0895305541245364E-2</v>
      </c>
      <c r="CD142" s="68">
        <f t="shared" si="313"/>
        <v>-0.3575519319950895</v>
      </c>
      <c r="CE142" s="68">
        <f t="shared" si="314"/>
        <v>-0.44844723753633486</v>
      </c>
      <c r="CK142" t="str">
        <f t="shared" si="324"/>
        <v>82 Transport and mobile machine drivers and operatives</v>
      </c>
      <c r="CL142" s="68">
        <f t="shared" si="315"/>
        <v>0.11198640562854345</v>
      </c>
      <c r="CM142" s="68">
        <f t="shared" si="315"/>
        <v>0.29761895109479952</v>
      </c>
      <c r="CN142" s="68">
        <f t="shared" si="315"/>
        <v>-0.24058107755817426</v>
      </c>
      <c r="CO142" s="68">
        <f t="shared" si="315"/>
        <v>-0.29767239192676742</v>
      </c>
      <c r="CP142" s="68">
        <f t="shared" si="316"/>
        <v>-0.53825346948494168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-1.9196004908927727E-5</v>
      </c>
      <c r="C143" s="27">
        <f t="shared" si="299"/>
        <v>-6.6082426818256921E-5</v>
      </c>
      <c r="D143" s="27">
        <f t="shared" si="299"/>
        <v>6.0497392438707033E-5</v>
      </c>
      <c r="E143" s="27">
        <f t="shared" si="299"/>
        <v>1.5630966342707335E-4</v>
      </c>
      <c r="F143" s="27">
        <f t="shared" si="300"/>
        <v>2.1680705586578039E-4</v>
      </c>
      <c r="L143" t="str">
        <f t="shared" si="317"/>
        <v>91 Elementary trades and related occupations</v>
      </c>
      <c r="M143" s="27">
        <f t="shared" si="301"/>
        <v>2.3998944207629269E-2</v>
      </c>
      <c r="N143" s="27">
        <f t="shared" si="301"/>
        <v>-2.6856439700862836E-2</v>
      </c>
      <c r="O143" s="27">
        <f t="shared" si="301"/>
        <v>4.7826079569931609E-2</v>
      </c>
      <c r="P143" s="27">
        <f t="shared" si="301"/>
        <v>8.6031974883830131E-2</v>
      </c>
      <c r="Q143" s="27">
        <f t="shared" si="302"/>
        <v>0.13385805445376175</v>
      </c>
      <c r="W143" t="str">
        <f t="shared" si="318"/>
        <v>91 Elementary trades and related occupations</v>
      </c>
      <c r="X143" s="27">
        <f t="shared" si="303"/>
        <v>-3.2145722000130494E-2</v>
      </c>
      <c r="Y143" s="27">
        <f t="shared" si="303"/>
        <v>-1.1489024499534595E-2</v>
      </c>
      <c r="Z143" s="27">
        <f t="shared" si="303"/>
        <v>3.40296821162408E-2</v>
      </c>
      <c r="AA143" s="27">
        <f t="shared" si="303"/>
        <v>3.8682123617617248E-2</v>
      </c>
      <c r="AB143" s="27">
        <f t="shared" si="304"/>
        <v>7.2711805733858048E-2</v>
      </c>
      <c r="AH143" t="str">
        <f t="shared" si="319"/>
        <v>91 Elementary trades and related occupations</v>
      </c>
      <c r="AI143" s="27">
        <f t="shared" si="305"/>
        <v>-1.3789482496306016E-2</v>
      </c>
      <c r="AJ143" s="27">
        <f t="shared" si="305"/>
        <v>-1.9085265710189314E-2</v>
      </c>
      <c r="AK143" s="27">
        <f t="shared" si="305"/>
        <v>1.8979008352571464E-2</v>
      </c>
      <c r="AL143" s="27">
        <f t="shared" si="305"/>
        <v>4.3279445279795936E-2</v>
      </c>
      <c r="AM143" s="27">
        <f t="shared" si="306"/>
        <v>6.22584536323674E-2</v>
      </c>
      <c r="AS143" t="str">
        <f t="shared" si="320"/>
        <v>91 Elementary trades and related occupations</v>
      </c>
      <c r="AT143" s="27">
        <f t="shared" si="307"/>
        <v>-2.3106078374514172E-2</v>
      </c>
      <c r="AU143" s="27">
        <f t="shared" si="307"/>
        <v>-1.2063774640871383E-3</v>
      </c>
      <c r="AV143" s="27">
        <f t="shared" si="307"/>
        <v>2.1451227300205655E-2</v>
      </c>
      <c r="AW143" s="27">
        <f t="shared" si="307"/>
        <v>3.0616522401676088E-2</v>
      </c>
      <c r="AX143" s="27">
        <f t="shared" si="308"/>
        <v>5.2067749701881744E-2</v>
      </c>
      <c r="BD143" t="str">
        <f t="shared" si="321"/>
        <v>91 Elementary trades and related occupations</v>
      </c>
      <c r="BE143" s="27">
        <f t="shared" si="309"/>
        <v>-0.12604720000237735</v>
      </c>
      <c r="BF143" s="27">
        <f t="shared" si="309"/>
        <v>-0.11590504362574894</v>
      </c>
      <c r="BG143" s="27">
        <f t="shared" si="309"/>
        <v>2.109571902718721E-2</v>
      </c>
      <c r="BH143" s="27">
        <f t="shared" si="309"/>
        <v>0.19084730650686188</v>
      </c>
      <c r="BI143" s="27">
        <f t="shared" si="310"/>
        <v>0.21194302553404909</v>
      </c>
      <c r="BO143" t="str">
        <f t="shared" si="322"/>
        <v>91 Elementary trades and related occupations</v>
      </c>
      <c r="BP143" s="27">
        <f t="shared" si="311"/>
        <v>-0.45217611942765878</v>
      </c>
      <c r="BQ143" s="27">
        <f t="shared" si="311"/>
        <v>-9.766523891422163E-2</v>
      </c>
      <c r="BR143" s="27">
        <f t="shared" si="311"/>
        <v>-0.2333860561944674</v>
      </c>
      <c r="BS143" s="27">
        <f t="shared" si="311"/>
        <v>-0.12922599983012806</v>
      </c>
      <c r="BT143" s="27">
        <f t="shared" si="312"/>
        <v>-0.36261205602459545</v>
      </c>
      <c r="BZ143" t="str">
        <f t="shared" si="323"/>
        <v>91 Elementary trades and related occupations</v>
      </c>
      <c r="CA143" s="68">
        <f t="shared" si="313"/>
        <v>2.6673756272589166E-2</v>
      </c>
      <c r="CB143" s="68">
        <f t="shared" si="313"/>
        <v>-0.40808485074860568</v>
      </c>
      <c r="CC143" s="68">
        <f t="shared" si="313"/>
        <v>-0.32476036484556969</v>
      </c>
      <c r="CD143" s="68">
        <f t="shared" si="313"/>
        <v>-0.22912617088820841</v>
      </c>
      <c r="CE143" s="68">
        <f t="shared" si="314"/>
        <v>-0.55388653573377811</v>
      </c>
      <c r="CK143" t="str">
        <f t="shared" si="324"/>
        <v>91 Elementary trades and related occupations</v>
      </c>
      <c r="CL143" s="68">
        <f t="shared" si="315"/>
        <v>-6.0248623564696624E-2</v>
      </c>
      <c r="CM143" s="68">
        <f t="shared" si="315"/>
        <v>0.11157994541489624</v>
      </c>
      <c r="CN143" s="68">
        <f t="shared" si="315"/>
        <v>-0.15550474116946134</v>
      </c>
      <c r="CO143" s="68">
        <f t="shared" si="315"/>
        <v>1.1867751272444771E-2</v>
      </c>
      <c r="CP143" s="68">
        <f t="shared" si="316"/>
        <v>-0.14363698989701656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3.6279648177204964E-3</v>
      </c>
      <c r="C144" s="27">
        <f t="shared" si="299"/>
        <v>-3.2781311856574617E-3</v>
      </c>
      <c r="D144" s="27">
        <f t="shared" si="299"/>
        <v>1.4560516317525616E-2</v>
      </c>
      <c r="E144" s="27">
        <f t="shared" si="299"/>
        <v>1.8730879501029959E-2</v>
      </c>
      <c r="F144" s="27">
        <f t="shared" si="300"/>
        <v>3.3291395818555572E-2</v>
      </c>
      <c r="L144" t="str">
        <f t="shared" ref="L144" si="325">A144</f>
        <v>92 Elementary administration and service occupations</v>
      </c>
      <c r="M144" s="27">
        <f t="shared" si="301"/>
        <v>0.21690281319893245</v>
      </c>
      <c r="N144" s="27">
        <f t="shared" si="301"/>
        <v>-2.1925812565892766E-4</v>
      </c>
      <c r="O144" s="27">
        <f t="shared" si="301"/>
        <v>0.55942588112439029</v>
      </c>
      <c r="P144" s="27">
        <f t="shared" si="301"/>
        <v>1.1058077140549301</v>
      </c>
      <c r="Q144" s="27">
        <f t="shared" si="302"/>
        <v>1.6652335951793202</v>
      </c>
      <c r="W144" t="str">
        <f t="shared" ref="W144" si="326">A144</f>
        <v>92 Elementary administration and service occupations</v>
      </c>
      <c r="X144" s="27">
        <f t="shared" si="303"/>
        <v>0.20387905550465169</v>
      </c>
      <c r="Y144" s="27">
        <f t="shared" si="303"/>
        <v>0.19413421835487155</v>
      </c>
      <c r="Z144" s="27">
        <f t="shared" si="303"/>
        <v>0.89397291195545936</v>
      </c>
      <c r="AA144" s="27">
        <f t="shared" si="303"/>
        <v>1.0769398306047764</v>
      </c>
      <c r="AB144" s="27">
        <f t="shared" si="304"/>
        <v>1.9709127425602357</v>
      </c>
      <c r="AH144" t="str">
        <f t="shared" ref="AH144" si="327">L144</f>
        <v>92 Elementary administration and service occupations</v>
      </c>
      <c r="AI144" s="27">
        <f t="shared" si="305"/>
        <v>7.0440817419295421E-2</v>
      </c>
      <c r="AJ144" s="27">
        <f t="shared" si="305"/>
        <v>9.2559000746875508E-2</v>
      </c>
      <c r="AK144" s="27">
        <f t="shared" si="305"/>
        <v>0.39839293504055262</v>
      </c>
      <c r="AL144" s="27">
        <f t="shared" si="305"/>
        <v>0.5330220165636288</v>
      </c>
      <c r="AM144" s="27">
        <f t="shared" si="306"/>
        <v>0.93141495160418142</v>
      </c>
      <c r="AS144" t="str">
        <f t="shared" ref="AS144" si="328">W144</f>
        <v>92 Elementary administration and service occupations</v>
      </c>
      <c r="AT144" s="27">
        <f t="shared" si="307"/>
        <v>3.740990714000092E-2</v>
      </c>
      <c r="AU144" s="27">
        <f t="shared" si="307"/>
        <v>0.1476388208327537</v>
      </c>
      <c r="AV144" s="27">
        <f t="shared" si="307"/>
        <v>0.32601568431845562</v>
      </c>
      <c r="AW144" s="27">
        <f t="shared" si="307"/>
        <v>0.46719280483277492</v>
      </c>
      <c r="AX144" s="27">
        <f t="shared" si="308"/>
        <v>0.79320848915123054</v>
      </c>
      <c r="BD144" t="str">
        <f t="shared" ref="BD144" si="329">AH144</f>
        <v>92 Elementary administration and service occupations</v>
      </c>
      <c r="BE144" s="27">
        <f t="shared" si="309"/>
        <v>5.9987601594646556E-2</v>
      </c>
      <c r="BF144" s="27">
        <f t="shared" si="309"/>
        <v>-0.61220242517736168</v>
      </c>
      <c r="BG144" s="27">
        <f t="shared" si="309"/>
        <v>0.26874971048575169</v>
      </c>
      <c r="BH144" s="27">
        <f t="shared" si="309"/>
        <v>-0.18905332383296614</v>
      </c>
      <c r="BI144" s="27">
        <f t="shared" si="310"/>
        <v>7.9696386652785556E-2</v>
      </c>
      <c r="BO144" t="str">
        <f t="shared" ref="BO144" si="330">AS144</f>
        <v>92 Elementary administration and service occupations</v>
      </c>
      <c r="BP144" s="27">
        <f t="shared" si="311"/>
        <v>-0.25745965501463175</v>
      </c>
      <c r="BQ144" s="27">
        <f t="shared" si="311"/>
        <v>-1.0718355969810673</v>
      </c>
      <c r="BR144" s="27">
        <f t="shared" si="311"/>
        <v>1.1625647153760355E-2</v>
      </c>
      <c r="BS144" s="27">
        <f t="shared" si="311"/>
        <v>-1.7645701093949064</v>
      </c>
      <c r="BT144" s="27">
        <f t="shared" si="312"/>
        <v>-1.7529444622411461</v>
      </c>
      <c r="BZ144" t="str">
        <f t="shared" ref="BZ144" si="331">BD144</f>
        <v>92 Elementary administration and service occupations</v>
      </c>
      <c r="CA144" s="68">
        <f t="shared" si="313"/>
        <v>1.4249349610799378</v>
      </c>
      <c r="CB144" s="68">
        <f t="shared" si="313"/>
        <v>-1.0987786896099863</v>
      </c>
      <c r="CC144" s="68">
        <f t="shared" si="313"/>
        <v>6.5317085272646125E-2</v>
      </c>
      <c r="CD144" s="68">
        <f t="shared" si="313"/>
        <v>-2.4326234875316803</v>
      </c>
      <c r="CE144" s="68">
        <f t="shared" si="314"/>
        <v>-2.3673064022590342</v>
      </c>
      <c r="CK144" t="str">
        <f t="shared" ref="CK144" si="332">BO144</f>
        <v>92 Elementary administration and service occupations</v>
      </c>
      <c r="CL144" s="68">
        <f t="shared" si="315"/>
        <v>-0.70093260914514177</v>
      </c>
      <c r="CM144" s="68">
        <f t="shared" si="315"/>
        <v>0.23300888300643097</v>
      </c>
      <c r="CN144" s="68">
        <f t="shared" si="315"/>
        <v>-0.67782594118568573</v>
      </c>
      <c r="CO144" s="68">
        <f t="shared" si="315"/>
        <v>-0.10487633678285757</v>
      </c>
      <c r="CP144" s="68">
        <f t="shared" si="316"/>
        <v>-0.7827022779685433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1.6734246182373065</v>
      </c>
      <c r="C146" s="29">
        <f>D35-C35</f>
        <v>-0.13093898825512618</v>
      </c>
      <c r="D146" s="29">
        <f>E35-D35</f>
        <v>1.9922196729628157</v>
      </c>
      <c r="E146" s="29">
        <f>F35-E35</f>
        <v>3.9933680492168424</v>
      </c>
      <c r="F146" s="29">
        <f t="shared" ref="F146" si="334">F35-D35</f>
        <v>5.9855877221796581</v>
      </c>
      <c r="L146" s="24" t="str">
        <f t="shared" ref="L146" si="335">L35</f>
        <v>All occupations</v>
      </c>
      <c r="M146" s="29">
        <f>N35-M35</f>
        <v>11.430642598734401</v>
      </c>
      <c r="N146" s="29">
        <f t="shared" ref="N146" si="336">O35-N35</f>
        <v>0.8823263777723227</v>
      </c>
      <c r="O146" s="29">
        <f>P35-O35</f>
        <v>13.474852620327646</v>
      </c>
      <c r="P146" s="29">
        <f>Q35-P35</f>
        <v>28.153955370447363</v>
      </c>
      <c r="Q146" s="29">
        <f>Q35-O35</f>
        <v>41.628807990775009</v>
      </c>
      <c r="W146" s="24" t="str">
        <f t="shared" ref="W146" si="337">W35</f>
        <v>All occupations</v>
      </c>
      <c r="X146" s="29">
        <f>Y35-X35</f>
        <v>4.2618673720130857</v>
      </c>
      <c r="Y146" s="29">
        <f t="shared" ref="Y146" si="338">Z35-Y35</f>
        <v>3.8933144857463873</v>
      </c>
      <c r="Z146" s="29">
        <f>AA35-Z35</f>
        <v>9.1494040508011096</v>
      </c>
      <c r="AA146" s="29">
        <f>AB35-AA35</f>
        <v>11.478653277899951</v>
      </c>
      <c r="AB146" s="29">
        <f>AB35-Z35</f>
        <v>20.628057328701061</v>
      </c>
      <c r="AH146" s="24" t="str">
        <f t="shared" ref="AH146" si="339">AH35</f>
        <v>All occupations</v>
      </c>
      <c r="AI146" s="29">
        <f>AJ35-AI35</f>
        <v>-1.5059059683338312</v>
      </c>
      <c r="AJ146" s="29">
        <f t="shared" ref="AJ146" si="340">AK35-AJ35</f>
        <v>1.0766881525002319</v>
      </c>
      <c r="AK146" s="29">
        <f>AL35-AK35</f>
        <v>0.9320253589260119</v>
      </c>
      <c r="AL146" s="29">
        <f>AM35-AL35</f>
        <v>2.2853029750699427</v>
      </c>
      <c r="AM146" s="29">
        <f>AM35-AK35</f>
        <v>3.2173283339959546</v>
      </c>
      <c r="AS146" s="24" t="str">
        <f t="shared" ref="AS146" si="341">AS35</f>
        <v>All occupations</v>
      </c>
      <c r="AT146" s="29">
        <f>AU35-AT35</f>
        <v>0.36050417641613564</v>
      </c>
      <c r="AU146" s="29">
        <f t="shared" ref="AU146" si="342">AV35-AU35</f>
        <v>1.0874309566502269</v>
      </c>
      <c r="AV146" s="29">
        <f>AW35-AV35</f>
        <v>2.126624782771664</v>
      </c>
      <c r="AW146" s="29">
        <f>AX35-AW35</f>
        <v>3.2218950968510711</v>
      </c>
      <c r="AX146" s="29">
        <f>AX35-AV35</f>
        <v>5.3485198796227351</v>
      </c>
      <c r="BD146" s="24" t="str">
        <f t="shared" ref="BD146" si="343">BD35</f>
        <v>All occupations</v>
      </c>
      <c r="BE146" s="29">
        <f>BF35-BE35</f>
        <v>6.6953335197875106</v>
      </c>
      <c r="BF146" s="29">
        <f t="shared" ref="BF146" si="344">BG35-BF35</f>
        <v>-4.3452595680751926</v>
      </c>
      <c r="BG146" s="29">
        <f>BH35-BG35</f>
        <v>2.7044152229262579</v>
      </c>
      <c r="BH146" s="29">
        <f>BI35-BH35</f>
        <v>3.7044265220552148</v>
      </c>
      <c r="BI146" s="29">
        <f>BI35-BG35</f>
        <v>6.4088417449814727</v>
      </c>
      <c r="BO146" s="24" t="str">
        <f t="shared" ref="BO146" si="345">BO35</f>
        <v>All occupations</v>
      </c>
      <c r="BP146" s="29">
        <f>BQ35-BP35</f>
        <v>-3.071957336445081</v>
      </c>
      <c r="BQ146" s="29">
        <f t="shared" ref="BQ146" si="346">BR35-BQ35</f>
        <v>-4.3182528472323725</v>
      </c>
      <c r="BR146" s="29">
        <f>BS35-BR35</f>
        <v>-6.5012981313782063</v>
      </c>
      <c r="BS146" s="29">
        <f>BT35-BS35</f>
        <v>-14.576271433708257</v>
      </c>
      <c r="BT146" s="29">
        <f>BT35-BR35</f>
        <v>-21.077569565086463</v>
      </c>
      <c r="BZ146" s="24" t="str">
        <f t="shared" ref="BZ146" si="347">BZ35</f>
        <v>All occupations</v>
      </c>
      <c r="CA146" s="70">
        <f>CB35-CA35</f>
        <v>7.742330279198562</v>
      </c>
      <c r="CB146" s="70">
        <f t="shared" ref="CB146" si="348">CC35-CB35</f>
        <v>-4.9077301139327929</v>
      </c>
      <c r="CC146" s="70">
        <f>CD35-CC35</f>
        <v>-4.759968071563847</v>
      </c>
      <c r="CD146" s="70">
        <f>CE35-CD35</f>
        <v>-12.457356431056731</v>
      </c>
      <c r="CE146" s="70">
        <f>CE35-CC35</f>
        <v>-17.217324502620578</v>
      </c>
      <c r="CK146" s="24" t="str">
        <f t="shared" ref="CK146" si="349">CK35</f>
        <v>All occupations</v>
      </c>
      <c r="CL146" s="70">
        <f>CM35-CL35</f>
        <v>-0.90623925960805352</v>
      </c>
      <c r="CM146" s="70">
        <f t="shared" ref="CM146" si="350">CN35-CM35</f>
        <v>2.4224215448262658</v>
      </c>
      <c r="CN146" s="70">
        <f>CO35-CN35</f>
        <v>-3.4272755057734212</v>
      </c>
      <c r="CO146" s="70">
        <f>CP35-CO35</f>
        <v>-2.5059734267753146</v>
      </c>
      <c r="CP146" s="70">
        <f>CP35-CN35</f>
        <v>-5.9332489325487359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Dorset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0.48382488128735579</v>
      </c>
      <c r="C8" s="69">
        <f>'Basic T2'!O8</f>
        <v>3.9676478201335792</v>
      </c>
      <c r="D8" s="69">
        <f>'Basic T2'!Z8</f>
        <v>8.3195366157345987</v>
      </c>
      <c r="E8" s="69">
        <f>'Basic T2'!AK8</f>
        <v>1.6453293402270548</v>
      </c>
      <c r="F8" s="69">
        <f>'Basic T2'!AV8</f>
        <v>2.2520173777534813</v>
      </c>
      <c r="G8" s="69">
        <f>'Basic T2'!BG8</f>
        <v>5.981966678894354</v>
      </c>
      <c r="H8" s="69">
        <f>'Basic T2'!BR8</f>
        <v>4.1415638191397406</v>
      </c>
      <c r="I8" s="69">
        <f>'Basic T2'!CC8</f>
        <v>2.9142196562637483</v>
      </c>
      <c r="J8" s="69">
        <f>'Basic T2'!CN8</f>
        <v>0.53870542127941978</v>
      </c>
      <c r="K8" s="309">
        <f>SUM(B8:J8)</f>
        <v>30.244811610713331</v>
      </c>
      <c r="L8" s="97"/>
      <c r="M8" s="97">
        <f t="shared" ref="M8:M33" si="0">B8/B$35*100</f>
        <v>7.5039272631252194</v>
      </c>
      <c r="N8" s="97">
        <f t="shared" ref="N8:N33" si="1">C8/C$35*100</f>
        <v>8.7646607275213704</v>
      </c>
      <c r="O8" s="97">
        <f t="shared" ref="O8:O33" si="2">D8/D$35*100</f>
        <v>10.562652525184166</v>
      </c>
      <c r="P8" s="97">
        <f t="shared" ref="P8:P33" si="3">E8/E$35*100</f>
        <v>7.4499807149507884</v>
      </c>
      <c r="Q8" s="97">
        <f t="shared" ref="Q8:Q33" si="4">F8/F$35*100</f>
        <v>10.328422945762656</v>
      </c>
      <c r="R8" s="97">
        <f t="shared" ref="R8:R33" si="5">G8/G$35*100</f>
        <v>6.8233040205878783</v>
      </c>
      <c r="S8" s="97">
        <f t="shared" ref="S8:S33" si="6">H8/H$35*100</f>
        <v>5.5103968191243862</v>
      </c>
      <c r="T8" s="97">
        <f t="shared" ref="T8:T33" si="7">I8/I$35*100</f>
        <v>5.9644238308522226</v>
      </c>
      <c r="U8" s="97">
        <f t="shared" ref="U8:U33" si="8">J8/J$35*100</f>
        <v>3.9497108259417204</v>
      </c>
      <c r="V8" s="97">
        <f t="shared" ref="V8:V33" si="9">K8/K$35*100</f>
        <v>7.5669348558316276</v>
      </c>
      <c r="W8" s="97"/>
      <c r="X8" s="97">
        <f t="shared" ref="X8:X32" si="10">IF($K8&gt;0,B8/$K8*100,0)</f>
        <v>1.5996954701347026</v>
      </c>
      <c r="Y8" s="97">
        <f t="shared" ref="Y8:AG23" si="11">IF($K8&gt;0,C8/$K8*100,0)</f>
        <v>13.118441176628645</v>
      </c>
      <c r="Z8" s="97">
        <f t="shared" si="11"/>
        <v>27.507318355349415</v>
      </c>
      <c r="AA8" s="97">
        <f t="shared" si="11"/>
        <v>5.4400383160073824</v>
      </c>
      <c r="AB8" s="97">
        <f t="shared" si="11"/>
        <v>7.4459626554783052</v>
      </c>
      <c r="AC8" s="97">
        <f t="shared" si="11"/>
        <v>19.778488806243445</v>
      </c>
      <c r="AD8" s="97">
        <f t="shared" si="11"/>
        <v>13.693468725963939</v>
      </c>
      <c r="AE8" s="97">
        <f t="shared" si="11"/>
        <v>9.6354366288447046</v>
      </c>
      <c r="AF8" s="97">
        <f>IF($K8&gt;0,J8/$K8*100,0)</f>
        <v>1.7811498653494648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0.19392522450266275</v>
      </c>
      <c r="C9" s="69">
        <f>'Basic T2'!O9</f>
        <v>1.6970869934575603</v>
      </c>
      <c r="D9" s="69">
        <f>'Basic T2'!Z9</f>
        <v>3.5009205114382271</v>
      </c>
      <c r="E9" s="69">
        <f>'Basic T2'!AK9</f>
        <v>1.0649222107831029</v>
      </c>
      <c r="F9" s="69">
        <f>'Basic T2'!AV9</f>
        <v>1.0650343279491401</v>
      </c>
      <c r="G9" s="69">
        <f>'Basic T2'!BG9</f>
        <v>2.8772971554460054</v>
      </c>
      <c r="H9" s="69">
        <f>'Basic T2'!BR9</f>
        <v>2.9844592585363365</v>
      </c>
      <c r="I9" s="69">
        <f>'Basic T2'!CC9</f>
        <v>2.2290303510363705</v>
      </c>
      <c r="J9" s="69">
        <f>'Basic T2'!CN9</f>
        <v>0.49993125804222921</v>
      </c>
      <c r="K9" s="309">
        <f>SUM(B9:J9)</f>
        <v>16.112607291191633</v>
      </c>
      <c r="L9" s="97"/>
      <c r="M9" s="97">
        <f t="shared" si="0"/>
        <v>3.0077014131254023</v>
      </c>
      <c r="N9" s="97">
        <f t="shared" si="1"/>
        <v>3.7489193590382768</v>
      </c>
      <c r="O9" s="97">
        <f t="shared" si="2"/>
        <v>4.444839729495782</v>
      </c>
      <c r="P9" s="97">
        <f t="shared" si="3"/>
        <v>4.8219221157036163</v>
      </c>
      <c r="Q9" s="97">
        <f t="shared" si="4"/>
        <v>4.8845648792408847</v>
      </c>
      <c r="R9" s="97">
        <f t="shared" si="5"/>
        <v>3.2819763638017285</v>
      </c>
      <c r="S9" s="97">
        <f t="shared" si="6"/>
        <v>3.9708563053027932</v>
      </c>
      <c r="T9" s="97">
        <f t="shared" si="7"/>
        <v>4.5620726347235179</v>
      </c>
      <c r="U9" s="97">
        <f t="shared" si="8"/>
        <v>3.6654242265215013</v>
      </c>
      <c r="V9" s="97">
        <f t="shared" si="9"/>
        <v>4.0312054609345678</v>
      </c>
      <c r="W9" s="97"/>
      <c r="X9" s="97">
        <f t="shared" si="10"/>
        <v>1.2035620368447564</v>
      </c>
      <c r="Y9" s="97">
        <f t="shared" si="11"/>
        <v>10.532665277489361</v>
      </c>
      <c r="Z9" s="97">
        <f t="shared" si="11"/>
        <v>21.72783366570409</v>
      </c>
      <c r="AA9" s="97">
        <f t="shared" si="11"/>
        <v>6.609248221206693</v>
      </c>
      <c r="AB9" s="97">
        <f t="shared" si="11"/>
        <v>6.6099440562382981</v>
      </c>
      <c r="AC9" s="97">
        <f t="shared" si="11"/>
        <v>17.857427438320013</v>
      </c>
      <c r="AD9" s="97">
        <f t="shared" si="11"/>
        <v>18.522509762699098</v>
      </c>
      <c r="AE9" s="97">
        <f t="shared" si="11"/>
        <v>13.834076079387392</v>
      </c>
      <c r="AF9" s="97">
        <f t="shared" si="11"/>
        <v>3.1027334621103151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1.1201729274407251</v>
      </c>
      <c r="C10" s="69">
        <f>'Basic T2'!O10</f>
        <v>4.7506780345636193</v>
      </c>
      <c r="D10" s="69">
        <f>'Basic T2'!Z10</f>
        <v>7.2753303817790229</v>
      </c>
      <c r="E10" s="69">
        <f>'Basic T2'!AK10</f>
        <v>0.80337103291222534</v>
      </c>
      <c r="F10" s="69">
        <f>'Basic T2'!AV10</f>
        <v>1.9574556486758943</v>
      </c>
      <c r="G10" s="69">
        <f>'Basic T2'!BG10</f>
        <v>3.4578570828808433</v>
      </c>
      <c r="H10" s="69">
        <f>'Basic T2'!BR10</f>
        <v>2.3680145795706071</v>
      </c>
      <c r="I10" s="69">
        <f>'Basic T2'!CC10</f>
        <v>1.3766699365143438</v>
      </c>
      <c r="J10" s="69">
        <f>'Basic T2'!CN10</f>
        <v>0.28050183488713687</v>
      </c>
      <c r="K10" s="309">
        <f t="shared" ref="K10:K32" si="12">SUM(B10:J10)</f>
        <v>23.390051459224416</v>
      </c>
      <c r="L10" s="97"/>
      <c r="M10" s="97">
        <f t="shared" si="0"/>
        <v>17.373426821852288</v>
      </c>
      <c r="N10" s="97">
        <f t="shared" si="1"/>
        <v>10.494399474506871</v>
      </c>
      <c r="O10" s="97">
        <f t="shared" si="2"/>
        <v>9.2369070992858244</v>
      </c>
      <c r="P10" s="97">
        <f t="shared" si="3"/>
        <v>3.6376295953734297</v>
      </c>
      <c r="Q10" s="97">
        <f t="shared" si="4"/>
        <v>8.9774750571706932</v>
      </c>
      <c r="R10" s="97">
        <f t="shared" si="5"/>
        <v>3.9441894953182866</v>
      </c>
      <c r="S10" s="97">
        <f t="shared" si="6"/>
        <v>3.1506697896584481</v>
      </c>
      <c r="T10" s="97">
        <f t="shared" si="7"/>
        <v>2.8175786128253457</v>
      </c>
      <c r="U10" s="97">
        <f t="shared" si="8"/>
        <v>2.0565991916676611</v>
      </c>
      <c r="V10" s="97">
        <f t="shared" si="9"/>
        <v>5.8519457136842226</v>
      </c>
      <c r="W10" s="97"/>
      <c r="X10" s="97">
        <f t="shared" si="10"/>
        <v>4.7890998845962711</v>
      </c>
      <c r="Y10" s="97">
        <f t="shared" si="11"/>
        <v>20.31067799421227</v>
      </c>
      <c r="Z10" s="97">
        <f t="shared" si="11"/>
        <v>31.104379545560278</v>
      </c>
      <c r="AA10" s="97">
        <f t="shared" si="11"/>
        <v>3.4346697967412854</v>
      </c>
      <c r="AB10" s="97">
        <f t="shared" si="11"/>
        <v>8.3687530661841514</v>
      </c>
      <c r="AC10" s="97">
        <f t="shared" si="11"/>
        <v>14.783452225014907</v>
      </c>
      <c r="AD10" s="97">
        <f t="shared" si="11"/>
        <v>10.124024667918057</v>
      </c>
      <c r="AE10" s="97">
        <f t="shared" si="11"/>
        <v>5.8857071730443824</v>
      </c>
      <c r="AF10" s="97">
        <f t="shared" si="11"/>
        <v>1.199235646728406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1.3661348654850878</v>
      </c>
      <c r="C11" s="69">
        <f>'Basic T2'!O11</f>
        <v>3.7529032686425174</v>
      </c>
      <c r="D11" s="69">
        <f>'Basic T2'!Z11</f>
        <v>7.0315980755226759</v>
      </c>
      <c r="E11" s="69">
        <f>'Basic T2'!AK11</f>
        <v>2.2463179912423783</v>
      </c>
      <c r="F11" s="69">
        <f>'Basic T2'!AV11</f>
        <v>0.52303277591942554</v>
      </c>
      <c r="G11" s="69">
        <f>'Basic T2'!BG11</f>
        <v>2.167013769081906</v>
      </c>
      <c r="H11" s="69">
        <f>'Basic T2'!BR11</f>
        <v>1.4733422576343158</v>
      </c>
      <c r="I11" s="69">
        <f>'Basic T2'!CC11</f>
        <v>0.78224593998775205</v>
      </c>
      <c r="J11" s="69">
        <f>'Basic T2'!CN11</f>
        <v>9.4999767762851114E-2</v>
      </c>
      <c r="K11" s="309">
        <f t="shared" si="12"/>
        <v>19.437588711278906</v>
      </c>
      <c r="L11" s="97"/>
      <c r="M11" s="97">
        <f t="shared" si="0"/>
        <v>21.188196512222994</v>
      </c>
      <c r="N11" s="97">
        <f t="shared" si="1"/>
        <v>8.2902831561673853</v>
      </c>
      <c r="O11" s="97">
        <f t="shared" si="2"/>
        <v>8.9274596169250238</v>
      </c>
      <c r="P11" s="97">
        <f t="shared" si="3"/>
        <v>10.171231561514174</v>
      </c>
      <c r="Q11" s="97">
        <f t="shared" si="4"/>
        <v>2.398784209019313</v>
      </c>
      <c r="R11" s="97">
        <f t="shared" si="5"/>
        <v>2.4717947385789838</v>
      </c>
      <c r="S11" s="97">
        <f t="shared" si="6"/>
        <v>1.9602982941926612</v>
      </c>
      <c r="T11" s="97">
        <f t="shared" si="7"/>
        <v>1.6009933623301613</v>
      </c>
      <c r="U11" s="97">
        <f t="shared" si="8"/>
        <v>0.6965246614814733</v>
      </c>
      <c r="V11" s="97">
        <f t="shared" si="9"/>
        <v>4.8630809616481772</v>
      </c>
      <c r="W11" s="97"/>
      <c r="X11" s="97">
        <f t="shared" si="10"/>
        <v>7.0283144981474521</v>
      </c>
      <c r="Y11" s="97">
        <f t="shared" si="11"/>
        <v>19.307452814169526</v>
      </c>
      <c r="Z11" s="97">
        <f t="shared" si="11"/>
        <v>36.175259081608729</v>
      </c>
      <c r="AA11" s="97">
        <f t="shared" si="11"/>
        <v>11.556567147338209</v>
      </c>
      <c r="AB11" s="97">
        <f t="shared" si="11"/>
        <v>2.6908315824993725</v>
      </c>
      <c r="AC11" s="97">
        <f t="shared" si="11"/>
        <v>11.148573011139334</v>
      </c>
      <c r="AD11" s="97">
        <f t="shared" si="11"/>
        <v>7.579861265298768</v>
      </c>
      <c r="AE11" s="97">
        <f t="shared" si="11"/>
        <v>4.0243980444644558</v>
      </c>
      <c r="AF11" s="97">
        <f t="shared" si="11"/>
        <v>0.48874255533417221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1.7250142770035333</v>
      </c>
      <c r="C12" s="69">
        <f>'Basic T2'!O12</f>
        <v>9.8877816378037</v>
      </c>
      <c r="D12" s="69">
        <f>'Basic T2'!Z12</f>
        <v>5.3231721587212428</v>
      </c>
      <c r="E12" s="69">
        <f>'Basic T2'!AK12</f>
        <v>0.47249947231567896</v>
      </c>
      <c r="F12" s="69">
        <f>'Basic T2'!AV12</f>
        <v>0.20948190914211867</v>
      </c>
      <c r="G12" s="69">
        <f>'Basic T2'!BG12</f>
        <v>0.97091599921459704</v>
      </c>
      <c r="H12" s="69">
        <f>'Basic T2'!BR12</f>
        <v>0.61045582604924509</v>
      </c>
      <c r="I12" s="69">
        <f>'Basic T2'!CC12</f>
        <v>0.5699451277003732</v>
      </c>
      <c r="J12" s="69">
        <f>'Basic T2'!CN12</f>
        <v>9.4777875978126577E-2</v>
      </c>
      <c r="K12" s="309">
        <f t="shared" si="12"/>
        <v>19.864044283928617</v>
      </c>
      <c r="L12" s="97"/>
      <c r="M12" s="97">
        <f t="shared" si="0"/>
        <v>26.754270322032198</v>
      </c>
      <c r="N12" s="97">
        <f t="shared" si="1"/>
        <v>21.842425369358342</v>
      </c>
      <c r="O12" s="97">
        <f t="shared" si="2"/>
        <v>6.7584074019178129</v>
      </c>
      <c r="P12" s="97">
        <f t="shared" si="3"/>
        <v>2.139457353924326</v>
      </c>
      <c r="Q12" s="97">
        <f t="shared" si="4"/>
        <v>0.9607464749068505</v>
      </c>
      <c r="R12" s="97">
        <f t="shared" si="5"/>
        <v>1.1074710704203601</v>
      </c>
      <c r="S12" s="97">
        <f t="shared" si="6"/>
        <v>0.812218280093153</v>
      </c>
      <c r="T12" s="97">
        <f t="shared" si="7"/>
        <v>1.1664852697797328</v>
      </c>
      <c r="U12" s="97">
        <f t="shared" si="8"/>
        <v>0.69489778276502645</v>
      </c>
      <c r="V12" s="97">
        <f t="shared" si="9"/>
        <v>4.9697756760567691</v>
      </c>
      <c r="W12" s="97"/>
      <c r="X12" s="97">
        <f t="shared" si="10"/>
        <v>8.6841040643429732</v>
      </c>
      <c r="Y12" s="97">
        <f t="shared" si="11"/>
        <v>49.777283500135958</v>
      </c>
      <c r="Z12" s="97">
        <f t="shared" si="11"/>
        <v>26.798028048236162</v>
      </c>
      <c r="AA12" s="97">
        <f t="shared" si="11"/>
        <v>2.3786670305500861</v>
      </c>
      <c r="AB12" s="97">
        <f t="shared" si="11"/>
        <v>1.0545783434021236</v>
      </c>
      <c r="AC12" s="97">
        <f t="shared" si="11"/>
        <v>4.8878062560509647</v>
      </c>
      <c r="AD12" s="97">
        <f t="shared" si="11"/>
        <v>3.0731698808341159</v>
      </c>
      <c r="AE12" s="97">
        <f t="shared" si="11"/>
        <v>2.8692300498015815</v>
      </c>
      <c r="AF12" s="97">
        <f t="shared" si="11"/>
        <v>0.47713282664602402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0.4675438828093626</v>
      </c>
      <c r="C13" s="69">
        <f>'Basic T2'!O13</f>
        <v>6.420691968257084</v>
      </c>
      <c r="D13" s="69">
        <f>'Basic T2'!Z13</f>
        <v>9.4957020588028662</v>
      </c>
      <c r="E13" s="69">
        <f>'Basic T2'!AK13</f>
        <v>0.88024831010862692</v>
      </c>
      <c r="F13" s="69">
        <f>'Basic T2'!AV13</f>
        <v>1.5290645296366356</v>
      </c>
      <c r="G13" s="69">
        <f>'Basic T2'!BG13</f>
        <v>4.0554517237894254</v>
      </c>
      <c r="H13" s="69">
        <f>'Basic T2'!BR13</f>
        <v>2.4480448784999331</v>
      </c>
      <c r="I13" s="69">
        <f>'Basic T2'!CC13</f>
        <v>1.5388380706263189</v>
      </c>
      <c r="J13" s="69">
        <f>'Basic T2'!CN13</f>
        <v>0.30006656969614465</v>
      </c>
      <c r="K13" s="309">
        <f t="shared" si="12"/>
        <v>27.135651992226396</v>
      </c>
      <c r="L13" s="97"/>
      <c r="M13" s="97">
        <f t="shared" si="0"/>
        <v>7.2514155939757519</v>
      </c>
      <c r="N13" s="97">
        <f t="shared" si="1"/>
        <v>14.183513580043536</v>
      </c>
      <c r="O13" s="97">
        <f t="shared" si="2"/>
        <v>12.055936040970751</v>
      </c>
      <c r="P13" s="97">
        <f t="shared" si="3"/>
        <v>3.9857266106810645</v>
      </c>
      <c r="Q13" s="97">
        <f t="shared" si="4"/>
        <v>7.0127456961300503</v>
      </c>
      <c r="R13" s="97">
        <f t="shared" si="5"/>
        <v>4.6258331979453553</v>
      </c>
      <c r="S13" s="97">
        <f t="shared" si="6"/>
        <v>3.2571509943221812</v>
      </c>
      <c r="T13" s="97">
        <f t="shared" si="7"/>
        <v>3.1494820373401531</v>
      </c>
      <c r="U13" s="97">
        <f t="shared" si="8"/>
        <v>2.2000450190704917</v>
      </c>
      <c r="V13" s="97">
        <f t="shared" si="9"/>
        <v>6.7890557077552263</v>
      </c>
      <c r="W13" s="97"/>
      <c r="X13" s="97">
        <f t="shared" si="10"/>
        <v>1.722987466611456</v>
      </c>
      <c r="Y13" s="97">
        <f t="shared" si="11"/>
        <v>23.661461939799462</v>
      </c>
      <c r="Z13" s="97">
        <f t="shared" si="11"/>
        <v>34.993454594432144</v>
      </c>
      <c r="AA13" s="97">
        <f t="shared" si="11"/>
        <v>3.2438811876007008</v>
      </c>
      <c r="AB13" s="97">
        <f t="shared" si="11"/>
        <v>5.6348914338769891</v>
      </c>
      <c r="AC13" s="97">
        <f t="shared" si="11"/>
        <v>14.945105151522428</v>
      </c>
      <c r="AD13" s="97">
        <f t="shared" si="11"/>
        <v>9.021507495752191</v>
      </c>
      <c r="AE13" s="97">
        <f t="shared" si="11"/>
        <v>5.6709087773794895</v>
      </c>
      <c r="AF13" s="97">
        <f t="shared" si="11"/>
        <v>1.1058019530251393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0.17295845463047238</v>
      </c>
      <c r="C14" s="69">
        <f>'Basic T2'!O14</f>
        <v>0.90695804353057741</v>
      </c>
      <c r="D14" s="69">
        <f>'Basic T2'!Z14</f>
        <v>1.8431840822665637</v>
      </c>
      <c r="E14" s="69">
        <f>'Basic T2'!AK14</f>
        <v>0.36076061025675199</v>
      </c>
      <c r="F14" s="69">
        <f>'Basic T2'!AV14</f>
        <v>0.80339958943166856</v>
      </c>
      <c r="G14" s="69">
        <f>'Basic T2'!BG14</f>
        <v>1.4465358219267948</v>
      </c>
      <c r="H14" s="69">
        <f>'Basic T2'!BR14</f>
        <v>1.071294847512692</v>
      </c>
      <c r="I14" s="69">
        <f>'Basic T2'!CC14</f>
        <v>0.86884894063261597</v>
      </c>
      <c r="J14" s="69">
        <f>'Basic T2'!CN14</f>
        <v>0.16090737689099416</v>
      </c>
      <c r="K14" s="309">
        <f t="shared" si="12"/>
        <v>7.6348477670791306</v>
      </c>
      <c r="L14" s="97"/>
      <c r="M14" s="97">
        <f t="shared" si="0"/>
        <v>2.6825153341354757</v>
      </c>
      <c r="N14" s="97">
        <f t="shared" si="1"/>
        <v>2.0034992786669363</v>
      </c>
      <c r="O14" s="97">
        <f t="shared" si="2"/>
        <v>2.3401439166829259</v>
      </c>
      <c r="P14" s="97">
        <f t="shared" si="3"/>
        <v>1.6335085769246562</v>
      </c>
      <c r="Q14" s="97">
        <f t="shared" si="4"/>
        <v>3.6846299837969867</v>
      </c>
      <c r="R14" s="97">
        <f t="shared" si="5"/>
        <v>1.6499847323625996</v>
      </c>
      <c r="S14" s="97">
        <f t="shared" si="6"/>
        <v>1.4253697342045233</v>
      </c>
      <c r="T14" s="97">
        <f t="shared" si="7"/>
        <v>1.7782404685183673</v>
      </c>
      <c r="U14" s="97">
        <f t="shared" si="8"/>
        <v>1.1797497915852584</v>
      </c>
      <c r="V14" s="97">
        <f t="shared" si="9"/>
        <v>1.9101588871267821</v>
      </c>
      <c r="W14" s="97"/>
      <c r="X14" s="97">
        <f t="shared" si="10"/>
        <v>2.2653818374251777</v>
      </c>
      <c r="Y14" s="97">
        <f t="shared" si="11"/>
        <v>11.879189621059766</v>
      </c>
      <c r="Z14" s="97">
        <f t="shared" si="11"/>
        <v>24.141726704941387</v>
      </c>
      <c r="AA14" s="97">
        <f t="shared" si="11"/>
        <v>4.7251840673539514</v>
      </c>
      <c r="AB14" s="97">
        <f t="shared" si="11"/>
        <v>10.522797754997356</v>
      </c>
      <c r="AC14" s="97">
        <f t="shared" si="11"/>
        <v>18.946492006875953</v>
      </c>
      <c r="AD14" s="97">
        <f t="shared" si="11"/>
        <v>14.031646474105639</v>
      </c>
      <c r="AE14" s="97">
        <f t="shared" si="11"/>
        <v>11.380042761023015</v>
      </c>
      <c r="AF14" s="97">
        <f t="shared" si="11"/>
        <v>2.1075387722177545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4.0411220244837918E-2</v>
      </c>
      <c r="C15" s="69">
        <f>'Basic T2'!O15</f>
        <v>0.93098152634024478</v>
      </c>
      <c r="D15" s="69">
        <f>'Basic T2'!Z15</f>
        <v>2.4911715697095742</v>
      </c>
      <c r="E15" s="69">
        <f>'Basic T2'!AK15</f>
        <v>1.2350953930773667</v>
      </c>
      <c r="F15" s="69">
        <f>'Basic T2'!AV15</f>
        <v>0.40503380394207644</v>
      </c>
      <c r="G15" s="69">
        <f>'Basic T2'!BG15</f>
        <v>1.6923767436021786</v>
      </c>
      <c r="H15" s="69">
        <f>'Basic T2'!BR15</f>
        <v>1.1565710989244327</v>
      </c>
      <c r="I15" s="69">
        <f>'Basic T2'!CC15</f>
        <v>0.37933659029162997</v>
      </c>
      <c r="J15" s="69">
        <f>'Basic T2'!CN15</f>
        <v>4.980850577173708E-2</v>
      </c>
      <c r="K15" s="309">
        <f t="shared" si="12"/>
        <v>8.3807864519040773</v>
      </c>
      <c r="L15" s="97"/>
      <c r="M15" s="97">
        <f t="shared" si="0"/>
        <v>0.6267616012730306</v>
      </c>
      <c r="N15" s="97">
        <f t="shared" si="1"/>
        <v>2.0565679192987272</v>
      </c>
      <c r="O15" s="97">
        <f t="shared" si="2"/>
        <v>3.1628419810898825</v>
      </c>
      <c r="P15" s="97">
        <f t="shared" si="3"/>
        <v>5.5924589895668859</v>
      </c>
      <c r="Q15" s="97">
        <f t="shared" si="4"/>
        <v>1.8576057519671632</v>
      </c>
      <c r="R15" s="97">
        <f t="shared" si="5"/>
        <v>1.9304020999836975</v>
      </c>
      <c r="S15" s="97">
        <f t="shared" si="6"/>
        <v>1.538830737112288</v>
      </c>
      <c r="T15" s="97">
        <f t="shared" si="7"/>
        <v>0.77637394085466849</v>
      </c>
      <c r="U15" s="97">
        <f t="shared" si="8"/>
        <v>0.36518881507333051</v>
      </c>
      <c r="V15" s="97">
        <f t="shared" si="9"/>
        <v>2.0967849275586459</v>
      </c>
      <c r="W15" s="97"/>
      <c r="X15" s="97">
        <f t="shared" si="10"/>
        <v>0.48218887901214413</v>
      </c>
      <c r="Y15" s="97">
        <f t="shared" si="11"/>
        <v>11.108522233360688</v>
      </c>
      <c r="Z15" s="97">
        <f t="shared" si="11"/>
        <v>29.724794731448995</v>
      </c>
      <c r="AA15" s="97">
        <f t="shared" si="11"/>
        <v>14.737225440182389</v>
      </c>
      <c r="AB15" s="97">
        <f t="shared" si="11"/>
        <v>4.8328853892948738</v>
      </c>
      <c r="AC15" s="97">
        <f t="shared" si="11"/>
        <v>20.193531398448627</v>
      </c>
      <c r="AD15" s="97">
        <f t="shared" si="11"/>
        <v>13.800269289305955</v>
      </c>
      <c r="AE15" s="97">
        <f t="shared" si="11"/>
        <v>4.5262648376566901</v>
      </c>
      <c r="AF15" s="97">
        <f t="shared" si="11"/>
        <v>0.59431780128964884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1.2222370464477324E-2</v>
      </c>
      <c r="C16" s="69">
        <f>'Basic T2'!O16</f>
        <v>0.18940788470738806</v>
      </c>
      <c r="D16" s="69">
        <f>'Basic T2'!Z16</f>
        <v>0.78698207397493469</v>
      </c>
      <c r="E16" s="69">
        <f>'Basic T2'!AK16</f>
        <v>0.20214383250952481</v>
      </c>
      <c r="F16" s="69">
        <f>'Basic T2'!AV16</f>
        <v>0.16382235684738861</v>
      </c>
      <c r="G16" s="69">
        <f>'Basic T2'!BG16</f>
        <v>0.65160937145235287</v>
      </c>
      <c r="H16" s="69">
        <f>'Basic T2'!BR16</f>
        <v>0.71781468354128597</v>
      </c>
      <c r="I16" s="69">
        <f>'Basic T2'!CC16</f>
        <v>0.42750672843113058</v>
      </c>
      <c r="J16" s="69">
        <f>'Basic T2'!CN16</f>
        <v>4.7551754020883789E-2</v>
      </c>
      <c r="K16" s="309">
        <f t="shared" si="12"/>
        <v>3.1990610559493668</v>
      </c>
      <c r="L16" s="97"/>
      <c r="M16" s="97">
        <f t="shared" si="0"/>
        <v>0.18956399824740625</v>
      </c>
      <c r="N16" s="97">
        <f t="shared" si="1"/>
        <v>0.41840806539171338</v>
      </c>
      <c r="O16" s="97">
        <f t="shared" si="2"/>
        <v>0.99916841224359809</v>
      </c>
      <c r="P16" s="97">
        <f t="shared" si="3"/>
        <v>0.91529860741095082</v>
      </c>
      <c r="Q16" s="97">
        <f t="shared" si="4"/>
        <v>0.751338158491202</v>
      </c>
      <c r="R16" s="97">
        <f t="shared" si="5"/>
        <v>0.74325536779909929</v>
      </c>
      <c r="S16" s="97">
        <f t="shared" si="6"/>
        <v>0.95506043650156291</v>
      </c>
      <c r="T16" s="97">
        <f t="shared" si="7"/>
        <v>0.87496195196671711</v>
      </c>
      <c r="U16" s="97">
        <f t="shared" si="8"/>
        <v>0.34864263515808358</v>
      </c>
      <c r="V16" s="97">
        <f t="shared" si="9"/>
        <v>0.80037154543300748</v>
      </c>
      <c r="W16" s="97"/>
      <c r="X16" s="97">
        <f t="shared" si="10"/>
        <v>0.38206118141281187</v>
      </c>
      <c r="Y16" s="97">
        <f t="shared" si="11"/>
        <v>5.9207336588697457</v>
      </c>
      <c r="Z16" s="97">
        <f t="shared" si="11"/>
        <v>24.60040806384005</v>
      </c>
      <c r="AA16" s="97">
        <f t="shared" si="11"/>
        <v>6.3188488426500431</v>
      </c>
      <c r="AB16" s="97">
        <f t="shared" si="11"/>
        <v>5.1209512410750788</v>
      </c>
      <c r="AC16" s="97">
        <f t="shared" si="11"/>
        <v>20.368769462544019</v>
      </c>
      <c r="AD16" s="97">
        <f t="shared" si="11"/>
        <v>22.438292704865688</v>
      </c>
      <c r="AE16" s="97">
        <f t="shared" si="11"/>
        <v>13.363506383727392</v>
      </c>
      <c r="AF16" s="97">
        <f t="shared" si="11"/>
        <v>1.486428461015169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0.10736452967880381</v>
      </c>
      <c r="C17" s="69">
        <f>'Basic T2'!O17</f>
        <v>1.7645669703083142</v>
      </c>
      <c r="D17" s="69">
        <f>'Basic T2'!Z17</f>
        <v>3.0185645026077594</v>
      </c>
      <c r="E17" s="69">
        <f>'Basic T2'!AK17</f>
        <v>0.39076520925411434</v>
      </c>
      <c r="F17" s="69">
        <f>'Basic T2'!AV17</f>
        <v>0.50690846330694039</v>
      </c>
      <c r="G17" s="69">
        <f>'Basic T2'!BG17</f>
        <v>1.3835575062410588</v>
      </c>
      <c r="H17" s="69">
        <f>'Basic T2'!BR17</f>
        <v>0.6015395290331107</v>
      </c>
      <c r="I17" s="69">
        <f>'Basic T2'!CC17</f>
        <v>0.54744579937818139</v>
      </c>
      <c r="J17" s="69">
        <f>'Basic T2'!CN17</f>
        <v>0.13741869853581032</v>
      </c>
      <c r="K17" s="309">
        <f t="shared" si="12"/>
        <v>8.4581312083440938</v>
      </c>
      <c r="L17" s="97"/>
      <c r="M17" s="97">
        <f t="shared" si="0"/>
        <v>1.6651802181105555</v>
      </c>
      <c r="N17" s="97">
        <f t="shared" si="1"/>
        <v>3.8979847826367715</v>
      </c>
      <c r="O17" s="97">
        <f t="shared" si="2"/>
        <v>3.8324307516838587</v>
      </c>
      <c r="P17" s="97">
        <f t="shared" si="3"/>
        <v>1.7693681148450908</v>
      </c>
      <c r="Q17" s="97">
        <f t="shared" si="4"/>
        <v>2.3248333052578269</v>
      </c>
      <c r="R17" s="97">
        <f t="shared" si="5"/>
        <v>1.5781487931647971</v>
      </c>
      <c r="S17" s="97">
        <f t="shared" si="6"/>
        <v>0.80035504754099096</v>
      </c>
      <c r="T17" s="97">
        <f t="shared" si="7"/>
        <v>1.1204367402069491</v>
      </c>
      <c r="U17" s="97">
        <f t="shared" si="8"/>
        <v>1.0075341733236183</v>
      </c>
      <c r="V17" s="97">
        <f t="shared" si="9"/>
        <v>2.1161357749355378</v>
      </c>
      <c r="W17" s="97"/>
      <c r="X17" s="97">
        <f t="shared" si="10"/>
        <v>1.2693646744671783</v>
      </c>
      <c r="Y17" s="97">
        <f t="shared" si="11"/>
        <v>20.862374049808285</v>
      </c>
      <c r="Z17" s="97">
        <f t="shared" si="11"/>
        <v>35.688314927414375</v>
      </c>
      <c r="AA17" s="97">
        <f t="shared" si="11"/>
        <v>4.6199946492745072</v>
      </c>
      <c r="AB17" s="97">
        <f t="shared" si="11"/>
        <v>5.9931496783458069</v>
      </c>
      <c r="AC17" s="97">
        <f t="shared" si="11"/>
        <v>16.357721016152542</v>
      </c>
      <c r="AD17" s="97">
        <f t="shared" si="11"/>
        <v>7.1119673390699054</v>
      </c>
      <c r="AE17" s="97">
        <f t="shared" si="11"/>
        <v>6.4724202769296912</v>
      </c>
      <c r="AF17" s="97">
        <f t="shared" si="11"/>
        <v>1.6246933885376995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0.3015463982271932</v>
      </c>
      <c r="C18" s="69">
        <f>'Basic T2'!O18</f>
        <v>3.6151434376705609</v>
      </c>
      <c r="D18" s="69">
        <f>'Basic T2'!Z18</f>
        <v>6.3867537764350963</v>
      </c>
      <c r="E18" s="69">
        <f>'Basic T2'!AK18</f>
        <v>1.726117279679249</v>
      </c>
      <c r="F18" s="69">
        <f>'Basic T2'!AV18</f>
        <v>1.462285583228784</v>
      </c>
      <c r="G18" s="69">
        <f>'Basic T2'!BG18</f>
        <v>4.9849842601513439</v>
      </c>
      <c r="H18" s="69">
        <f>'Basic T2'!BR18</f>
        <v>3.6087888258880474</v>
      </c>
      <c r="I18" s="69">
        <f>'Basic T2'!CC18</f>
        <v>2.1539453489283509</v>
      </c>
      <c r="J18" s="69">
        <f>'Basic T2'!CN18</f>
        <v>0.39991028732694223</v>
      </c>
      <c r="K18" s="309">
        <f t="shared" si="12"/>
        <v>24.639475197535567</v>
      </c>
      <c r="L18" s="97"/>
      <c r="M18" s="97">
        <f t="shared" si="0"/>
        <v>4.6768620760748476</v>
      </c>
      <c r="N18" s="97">
        <f t="shared" si="1"/>
        <v>7.9859672906757648</v>
      </c>
      <c r="O18" s="97">
        <f t="shared" si="2"/>
        <v>8.1087522082424304</v>
      </c>
      <c r="P18" s="97">
        <f t="shared" si="3"/>
        <v>7.8157850412970271</v>
      </c>
      <c r="Q18" s="97">
        <f t="shared" si="4"/>
        <v>6.7064775433235457</v>
      </c>
      <c r="R18" s="97">
        <f t="shared" si="5"/>
        <v>5.6861004032113343</v>
      </c>
      <c r="S18" s="97">
        <f t="shared" si="6"/>
        <v>4.8015337528218245</v>
      </c>
      <c r="T18" s="97">
        <f t="shared" si="7"/>
        <v>4.4083989832024013</v>
      </c>
      <c r="U18" s="97">
        <f t="shared" si="8"/>
        <v>2.9320848257092353</v>
      </c>
      <c r="V18" s="97">
        <f t="shared" si="9"/>
        <v>6.1645384372501111</v>
      </c>
      <c r="W18" s="97"/>
      <c r="X18" s="97">
        <f t="shared" si="10"/>
        <v>1.2238345005714806</v>
      </c>
      <c r="Y18" s="97">
        <f t="shared" si="11"/>
        <v>14.672160866608664</v>
      </c>
      <c r="Z18" s="97">
        <f t="shared" si="11"/>
        <v>25.920819032192284</v>
      </c>
      <c r="AA18" s="97">
        <f t="shared" si="11"/>
        <v>7.0054953112471106</v>
      </c>
      <c r="AB18" s="97">
        <f t="shared" si="11"/>
        <v>5.9347269838565451</v>
      </c>
      <c r="AC18" s="97">
        <f t="shared" si="11"/>
        <v>20.231698200495522</v>
      </c>
      <c r="AD18" s="97">
        <f t="shared" si="11"/>
        <v>14.646370496758784</v>
      </c>
      <c r="AE18" s="97">
        <f t="shared" si="11"/>
        <v>8.7418475095759653</v>
      </c>
      <c r="AF18" s="97">
        <f t="shared" si="11"/>
        <v>1.6230470986936487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0.17752814697115521</v>
      </c>
      <c r="C19" s="69">
        <f>'Basic T2'!O19</f>
        <v>2.2832895073037034</v>
      </c>
      <c r="D19" s="69">
        <f>'Basic T2'!Z19</f>
        <v>6.6386456470925621</v>
      </c>
      <c r="E19" s="69">
        <f>'Basic T2'!AK19</f>
        <v>2.4238931668822716</v>
      </c>
      <c r="F19" s="69">
        <f>'Basic T2'!AV19</f>
        <v>2.3555435952161834</v>
      </c>
      <c r="G19" s="69">
        <f>'Basic T2'!BG19</f>
        <v>7.6060579207897705</v>
      </c>
      <c r="H19" s="69">
        <f>'Basic T2'!BR19</f>
        <v>7.3131857150880295</v>
      </c>
      <c r="I19" s="69">
        <f>'Basic T2'!CC19</f>
        <v>4.0111919589709366</v>
      </c>
      <c r="J19" s="69">
        <f>'Basic T2'!CN19</f>
        <v>0.63258058956216889</v>
      </c>
      <c r="K19" s="309">
        <f t="shared" si="12"/>
        <v>33.441916247876776</v>
      </c>
      <c r="L19" s="97"/>
      <c r="M19" s="97">
        <f t="shared" si="0"/>
        <v>2.7533894050350631</v>
      </c>
      <c r="N19" s="97">
        <f t="shared" si="1"/>
        <v>5.0438594304351918</v>
      </c>
      <c r="O19" s="97">
        <f t="shared" si="2"/>
        <v>8.4285592391582398</v>
      </c>
      <c r="P19" s="97">
        <f t="shared" si="3"/>
        <v>10.975284343912522</v>
      </c>
      <c r="Q19" s="97">
        <f t="shared" si="4"/>
        <v>10.803225036764474</v>
      </c>
      <c r="R19" s="97">
        <f t="shared" si="5"/>
        <v>8.6758165629470714</v>
      </c>
      <c r="S19" s="97">
        <f t="shared" si="6"/>
        <v>9.73027509943274</v>
      </c>
      <c r="T19" s="97">
        <f t="shared" si="7"/>
        <v>8.2095558098328212</v>
      </c>
      <c r="U19" s="97">
        <f t="shared" si="8"/>
        <v>4.6379900854540477</v>
      </c>
      <c r="V19" s="97">
        <f t="shared" si="9"/>
        <v>8.3668169257904843</v>
      </c>
      <c r="W19" s="97"/>
      <c r="X19" s="97">
        <f t="shared" si="10"/>
        <v>0.53085518681192934</v>
      </c>
      <c r="Y19" s="97">
        <f t="shared" si="11"/>
        <v>6.827627610749337</v>
      </c>
      <c r="Z19" s="97">
        <f t="shared" si="11"/>
        <v>19.851271673207567</v>
      </c>
      <c r="AA19" s="97">
        <f t="shared" si="11"/>
        <v>7.2480690069193168</v>
      </c>
      <c r="AB19" s="97">
        <f t="shared" si="11"/>
        <v>7.0436860667807482</v>
      </c>
      <c r="AC19" s="97">
        <f t="shared" si="11"/>
        <v>22.744085190610686</v>
      </c>
      <c r="AD19" s="97">
        <f t="shared" si="11"/>
        <v>21.868321363170516</v>
      </c>
      <c r="AE19" s="97">
        <f t="shared" si="11"/>
        <v>11.994503931052716</v>
      </c>
      <c r="AF19" s="97">
        <f t="shared" si="11"/>
        <v>1.8915799706971979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2.014023978693404E-2</v>
      </c>
      <c r="C20" s="69">
        <f>'Basic T2'!O20</f>
        <v>0.38991889486929382</v>
      </c>
      <c r="D20" s="69">
        <f>'Basic T2'!Z20</f>
        <v>1.1338669029130684</v>
      </c>
      <c r="E20" s="69">
        <f>'Basic T2'!AK20</f>
        <v>0.52755469960434809</v>
      </c>
      <c r="F20" s="69">
        <f>'Basic T2'!AV20</f>
        <v>0.43157368454166739</v>
      </c>
      <c r="G20" s="69">
        <f>'Basic T2'!BG20</f>
        <v>1.5115371229311039</v>
      </c>
      <c r="H20" s="69">
        <f>'Basic T2'!BR20</f>
        <v>1.6586834005395694</v>
      </c>
      <c r="I20" s="69">
        <f>'Basic T2'!CC20</f>
        <v>1.5577722549053361</v>
      </c>
      <c r="J20" s="69">
        <f>'Basic T2'!CN20</f>
        <v>0.25605921273776516</v>
      </c>
      <c r="K20" s="309">
        <f t="shared" si="12"/>
        <v>7.4871064128290854</v>
      </c>
      <c r="L20" s="97"/>
      <c r="M20" s="97">
        <f t="shared" si="0"/>
        <v>0.31236693330224402</v>
      </c>
      <c r="N20" s="97">
        <f t="shared" si="1"/>
        <v>0.86134328945162675</v>
      </c>
      <c r="O20" s="97">
        <f t="shared" si="2"/>
        <v>1.4395804307930145</v>
      </c>
      <c r="P20" s="97">
        <f t="shared" si="3"/>
        <v>2.3887450627919109</v>
      </c>
      <c r="Q20" s="97">
        <f t="shared" si="4"/>
        <v>1.9793255550514814</v>
      </c>
      <c r="R20" s="97">
        <f t="shared" si="5"/>
        <v>1.7241281808794546</v>
      </c>
      <c r="S20" s="97">
        <f t="shared" si="6"/>
        <v>2.2068967504564903</v>
      </c>
      <c r="T20" s="97">
        <f t="shared" si="7"/>
        <v>3.1882339206063257</v>
      </c>
      <c r="U20" s="97">
        <f t="shared" si="8"/>
        <v>1.8773893944309974</v>
      </c>
      <c r="V20" s="97">
        <f t="shared" si="9"/>
        <v>1.873195548835515</v>
      </c>
      <c r="W20" s="97"/>
      <c r="X20" s="97">
        <f t="shared" si="10"/>
        <v>0.26899897872993939</v>
      </c>
      <c r="Y20" s="97">
        <f t="shared" si="11"/>
        <v>5.2078716845959541</v>
      </c>
      <c r="Z20" s="97">
        <f t="shared" si="11"/>
        <v>15.144260551315236</v>
      </c>
      <c r="AA20" s="97">
        <f t="shared" si="11"/>
        <v>7.0461760594238125</v>
      </c>
      <c r="AB20" s="97">
        <f t="shared" si="11"/>
        <v>5.7642253327957249</v>
      </c>
      <c r="AC20" s="97">
        <f t="shared" si="11"/>
        <v>20.188535324422521</v>
      </c>
      <c r="AD20" s="97">
        <f t="shared" si="11"/>
        <v>22.153864378065087</v>
      </c>
      <c r="AE20" s="97">
        <f t="shared" si="11"/>
        <v>20.80606537441632</v>
      </c>
      <c r="AF20" s="97">
        <f t="shared" si="11"/>
        <v>3.4200023162354167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1.7439752250629558E-2</v>
      </c>
      <c r="C21" s="69">
        <f>'Basic T2'!O21</f>
        <v>9.171952414396306E-2</v>
      </c>
      <c r="D21" s="69">
        <f>'Basic T2'!Z21</f>
        <v>0.7398009603346144</v>
      </c>
      <c r="E21" s="69">
        <f>'Basic T2'!AK21</f>
        <v>0.32972024964472774</v>
      </c>
      <c r="F21" s="69">
        <f>'Basic T2'!AV21</f>
        <v>0.50530613665704449</v>
      </c>
      <c r="G21" s="69">
        <f>'Basic T2'!BG21</f>
        <v>0.95220999065226486</v>
      </c>
      <c r="H21" s="69">
        <f>'Basic T2'!BR21</f>
        <v>1.2528608215570021</v>
      </c>
      <c r="I21" s="69">
        <f>'Basic T2'!CC21</f>
        <v>1.1278417597170256</v>
      </c>
      <c r="J21" s="69">
        <f>'Basic T2'!CN21</f>
        <v>0.80707366417484128</v>
      </c>
      <c r="K21" s="309">
        <f t="shared" si="12"/>
        <v>5.8239728591321134</v>
      </c>
      <c r="L21" s="97"/>
      <c r="M21" s="97">
        <f t="shared" si="0"/>
        <v>0.27048346919951716</v>
      </c>
      <c r="N21" s="97">
        <f t="shared" si="1"/>
        <v>0.20261135757368617</v>
      </c>
      <c r="O21" s="97">
        <f t="shared" si="2"/>
        <v>0.93926631286568374</v>
      </c>
      <c r="P21" s="97">
        <f t="shared" si="3"/>
        <v>1.4929591548175987</v>
      </c>
      <c r="Q21" s="97">
        <f t="shared" si="4"/>
        <v>2.3174845576411895</v>
      </c>
      <c r="R21" s="97">
        <f t="shared" si="5"/>
        <v>1.0861341439070713</v>
      </c>
      <c r="S21" s="97">
        <f t="shared" si="6"/>
        <v>1.6669452862245824</v>
      </c>
      <c r="T21" s="97">
        <f t="shared" si="7"/>
        <v>2.3083113363221788</v>
      </c>
      <c r="U21" s="97">
        <f t="shared" si="8"/>
        <v>5.917348262716664</v>
      </c>
      <c r="V21" s="97">
        <f t="shared" si="9"/>
        <v>1.4570969657345729</v>
      </c>
      <c r="W21" s="97"/>
      <c r="X21" s="97">
        <f t="shared" si="10"/>
        <v>0.29944769099127333</v>
      </c>
      <c r="Y21" s="97">
        <f t="shared" si="11"/>
        <v>1.5748618058915724</v>
      </c>
      <c r="Z21" s="97">
        <f t="shared" si="11"/>
        <v>12.702685576128514</v>
      </c>
      <c r="AA21" s="97">
        <f t="shared" si="11"/>
        <v>5.6614317686546105</v>
      </c>
      <c r="AB21" s="97">
        <f t="shared" si="11"/>
        <v>8.6763133839937758</v>
      </c>
      <c r="AC21" s="97">
        <f t="shared" si="11"/>
        <v>16.349835648000649</v>
      </c>
      <c r="AD21" s="97">
        <f t="shared" si="11"/>
        <v>21.512133587513027</v>
      </c>
      <c r="AE21" s="97">
        <f t="shared" si="11"/>
        <v>19.365505076977577</v>
      </c>
      <c r="AF21" s="97">
        <f t="shared" si="11"/>
        <v>13.857785461848996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1.595240403902606E-2</v>
      </c>
      <c r="C22" s="69">
        <f>'Basic T2'!O22</f>
        <v>0.27473653656584474</v>
      </c>
      <c r="D22" s="69">
        <f>'Basic T2'!Z22</f>
        <v>0.68494083591487165</v>
      </c>
      <c r="E22" s="69">
        <f>'Basic T2'!AK22</f>
        <v>0.2687064050418867</v>
      </c>
      <c r="F22" s="69">
        <f>'Basic T2'!AV22</f>
        <v>1.0003179469022676</v>
      </c>
      <c r="G22" s="69">
        <f>'Basic T2'!BG22</f>
        <v>6.2697381034572937</v>
      </c>
      <c r="H22" s="69">
        <f>'Basic T2'!BR22</f>
        <v>3.2960991490310803</v>
      </c>
      <c r="I22" s="69">
        <f>'Basic T2'!CC22</f>
        <v>1.6666463081384875</v>
      </c>
      <c r="J22" s="69">
        <f>'Basic T2'!CN22</f>
        <v>0.54652580138412166</v>
      </c>
      <c r="K22" s="309">
        <f t="shared" si="12"/>
        <v>14.023663490474881</v>
      </c>
      <c r="L22" s="97"/>
      <c r="M22" s="97">
        <f t="shared" si="0"/>
        <v>0.24741530295491421</v>
      </c>
      <c r="N22" s="97">
        <f t="shared" si="1"/>
        <v>0.60690178201673872</v>
      </c>
      <c r="O22" s="97">
        <f t="shared" si="2"/>
        <v>0.86961478556328886</v>
      </c>
      <c r="P22" s="97">
        <f t="shared" si="3"/>
        <v>1.2166910822058004</v>
      </c>
      <c r="Q22" s="97">
        <f t="shared" si="4"/>
        <v>4.5877562659618771</v>
      </c>
      <c r="R22" s="97">
        <f t="shared" si="5"/>
        <v>7.1515492321766416</v>
      </c>
      <c r="S22" s="97">
        <f t="shared" si="6"/>
        <v>4.3854966528349015</v>
      </c>
      <c r="T22" s="97">
        <f t="shared" si="7"/>
        <v>3.4110623530031559</v>
      </c>
      <c r="U22" s="97">
        <f t="shared" si="8"/>
        <v>4.0070487303740929</v>
      </c>
      <c r="V22" s="97">
        <f t="shared" si="9"/>
        <v>3.5085736171337008</v>
      </c>
      <c r="W22" s="97"/>
      <c r="X22" s="97">
        <f t="shared" si="10"/>
        <v>0.11375347140824658</v>
      </c>
      <c r="Y22" s="97">
        <f t="shared" si="11"/>
        <v>1.95909247788533</v>
      </c>
      <c r="Z22" s="97">
        <f t="shared" si="11"/>
        <v>4.8841790619127128</v>
      </c>
      <c r="AA22" s="97">
        <f t="shared" si="11"/>
        <v>1.9160927900501663</v>
      </c>
      <c r="AB22" s="97">
        <f t="shared" si="11"/>
        <v>7.1330715228706199</v>
      </c>
      <c r="AC22" s="97">
        <f t="shared" si="11"/>
        <v>44.708275463938577</v>
      </c>
      <c r="AD22" s="97">
        <f t="shared" si="11"/>
        <v>23.5038380040269</v>
      </c>
      <c r="AE22" s="97">
        <f t="shared" si="11"/>
        <v>11.884528670204492</v>
      </c>
      <c r="AF22" s="97">
        <f t="shared" si="11"/>
        <v>3.897168537702945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4.254642632335155E-3</v>
      </c>
      <c r="C23" s="69">
        <f>'Basic T2'!O23</f>
        <v>0.11877816580273257</v>
      </c>
      <c r="D23" s="69">
        <f>'Basic T2'!Z23</f>
        <v>0.43405949258859589</v>
      </c>
      <c r="E23" s="69">
        <f>'Basic T2'!AK23</f>
        <v>0.28060440447195178</v>
      </c>
      <c r="F23" s="69">
        <f>'Basic T2'!AV23</f>
        <v>0.42643123343627604</v>
      </c>
      <c r="G23" s="69">
        <f>'Basic T2'!BG23</f>
        <v>4.6414097684302034</v>
      </c>
      <c r="H23" s="69">
        <f>'Basic T2'!BR23</f>
        <v>4.0667136628527034</v>
      </c>
      <c r="I23" s="69">
        <f>'Basic T2'!CC23</f>
        <v>1.9982379690880827</v>
      </c>
      <c r="J23" s="69">
        <f>'Basic T2'!CN23</f>
        <v>0.94398937760513657</v>
      </c>
      <c r="K23" s="309">
        <f t="shared" si="12"/>
        <v>12.914478716908018</v>
      </c>
      <c r="L23" s="97"/>
      <c r="M23" s="97">
        <f t="shared" si="0"/>
        <v>6.5987777971824993E-2</v>
      </c>
      <c r="N23" s="97">
        <f t="shared" si="1"/>
        <v>0.26238476102024166</v>
      </c>
      <c r="O23" s="97">
        <f t="shared" si="2"/>
        <v>0.55109074065494201</v>
      </c>
      <c r="P23" s="97">
        <f t="shared" si="3"/>
        <v>1.2705647135410614</v>
      </c>
      <c r="Q23" s="97">
        <f t="shared" si="4"/>
        <v>1.9557407414887324</v>
      </c>
      <c r="R23" s="97">
        <f t="shared" si="5"/>
        <v>5.2942036681453359</v>
      </c>
      <c r="S23" s="97">
        <f t="shared" si="6"/>
        <v>5.4108078519789462</v>
      </c>
      <c r="T23" s="97">
        <f t="shared" si="7"/>
        <v>4.0897185416088107</v>
      </c>
      <c r="U23" s="97">
        <f t="shared" si="8"/>
        <v>6.9211946214424236</v>
      </c>
      <c r="V23" s="97">
        <f t="shared" si="9"/>
        <v>3.2310672126405806</v>
      </c>
      <c r="W23" s="97"/>
      <c r="X23" s="97">
        <f t="shared" si="10"/>
        <v>3.2944749266301011E-2</v>
      </c>
      <c r="Y23" s="97">
        <f t="shared" si="11"/>
        <v>0.91972868906605321</v>
      </c>
      <c r="Z23" s="97">
        <f t="shared" si="11"/>
        <v>3.3610299114923805</v>
      </c>
      <c r="AA23" s="97">
        <f t="shared" si="11"/>
        <v>2.1727892439404166</v>
      </c>
      <c r="AB23" s="97">
        <f t="shared" si="11"/>
        <v>3.3019624158579446</v>
      </c>
      <c r="AC23" s="97">
        <f t="shared" si="11"/>
        <v>35.939582775056437</v>
      </c>
      <c r="AD23" s="97">
        <f t="shared" si="11"/>
        <v>31.48956881649773</v>
      </c>
      <c r="AE23" s="97">
        <f t="shared" si="11"/>
        <v>15.472850378946617</v>
      </c>
      <c r="AF23" s="97">
        <f t="shared" si="11"/>
        <v>7.3095430198761147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3.039787189060849E-2</v>
      </c>
      <c r="C24" s="69">
        <f>'Basic T2'!O24</f>
        <v>0.30360975207606611</v>
      </c>
      <c r="D24" s="69">
        <f>'Basic T2'!Z24</f>
        <v>0.63746229824184963</v>
      </c>
      <c r="E24" s="69">
        <f>'Basic T2'!AK24</f>
        <v>0.30925159543015024</v>
      </c>
      <c r="F24" s="69">
        <f>'Basic T2'!AV24</f>
        <v>0.30616120609395636</v>
      </c>
      <c r="G24" s="69">
        <f>'Basic T2'!BG24</f>
        <v>1.8303735313050655</v>
      </c>
      <c r="H24" s="69">
        <f>'Basic T2'!BR24</f>
        <v>1.9761114239248156</v>
      </c>
      <c r="I24" s="69">
        <f>'Basic T2'!CC24</f>
        <v>1.6577548581070245</v>
      </c>
      <c r="J24" s="69">
        <f>'Basic T2'!CN24</f>
        <v>0.54331354881728589</v>
      </c>
      <c r="K24" s="309">
        <f t="shared" si="12"/>
        <v>7.594436085886823</v>
      </c>
      <c r="L24" s="97"/>
      <c r="M24" s="97">
        <f t="shared" si="0"/>
        <v>0.47145863812127609</v>
      </c>
      <c r="N24" s="97">
        <f t="shared" si="1"/>
        <v>0.67068363704317058</v>
      </c>
      <c r="O24" s="97">
        <f t="shared" si="2"/>
        <v>0.80933507059749132</v>
      </c>
      <c r="P24" s="97">
        <f t="shared" si="3"/>
        <v>1.4002779660541655</v>
      </c>
      <c r="Q24" s="97">
        <f t="shared" si="4"/>
        <v>1.4041465476068526</v>
      </c>
      <c r="R24" s="97">
        <f t="shared" si="5"/>
        <v>2.0878075298205876</v>
      </c>
      <c r="S24" s="97">
        <f t="shared" si="6"/>
        <v>2.6292382733081952</v>
      </c>
      <c r="T24" s="97">
        <f t="shared" si="7"/>
        <v>3.3928645564353843</v>
      </c>
      <c r="U24" s="97">
        <f t="shared" si="8"/>
        <v>3.9834969556235111</v>
      </c>
      <c r="V24" s="97">
        <f t="shared" si="9"/>
        <v>1.9000483080650659</v>
      </c>
      <c r="W24" s="97"/>
      <c r="X24" s="97">
        <f t="shared" si="10"/>
        <v>0.40026503017253123</v>
      </c>
      <c r="Y24" s="97">
        <f t="shared" ref="Y24:AG32" si="13">IF($K24&gt;0,C24/$K24*100,0)</f>
        <v>3.9977919182213086</v>
      </c>
      <c r="Z24" s="97">
        <f t="shared" si="13"/>
        <v>8.3938068743047616</v>
      </c>
      <c r="AA24" s="97">
        <f t="shared" si="13"/>
        <v>4.0720810858471808</v>
      </c>
      <c r="AB24" s="97">
        <f t="shared" si="13"/>
        <v>4.0313882773062417</v>
      </c>
      <c r="AC24" s="97">
        <f t="shared" si="13"/>
        <v>24.101506821639514</v>
      </c>
      <c r="AD24" s="97">
        <f t="shared" si="13"/>
        <v>26.020515566615103</v>
      </c>
      <c r="AE24" s="97">
        <f t="shared" si="13"/>
        <v>21.828544468070852</v>
      </c>
      <c r="AF24" s="97">
        <f t="shared" si="13"/>
        <v>7.1540999578224991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1.9780374104290694E-2</v>
      </c>
      <c r="C25" s="69">
        <f>'Basic T2'!O25</f>
        <v>1.1844270704488837</v>
      </c>
      <c r="D25" s="69">
        <f>'Basic T2'!Z25</f>
        <v>3.6007184451676046</v>
      </c>
      <c r="E25" s="69">
        <f>'Basic T2'!AK25</f>
        <v>2.9387846335689112</v>
      </c>
      <c r="F25" s="69">
        <f>'Basic T2'!AV25</f>
        <v>1.832434173266225</v>
      </c>
      <c r="G25" s="69">
        <f>'Basic T2'!BG25</f>
        <v>11.576626799344767</v>
      </c>
      <c r="H25" s="69">
        <f>'Basic T2'!BR25</f>
        <v>7.2529302948947905</v>
      </c>
      <c r="I25" s="69">
        <f>'Basic T2'!CC25</f>
        <v>1.1882870999240138</v>
      </c>
      <c r="J25" s="69">
        <f>'Basic T2'!CN25</f>
        <v>0.22069722080221243</v>
      </c>
      <c r="K25" s="309">
        <f t="shared" si="12"/>
        <v>29.814686111521702</v>
      </c>
      <c r="L25" s="97"/>
      <c r="M25" s="97">
        <f t="shared" si="0"/>
        <v>0.3067855628281474</v>
      </c>
      <c r="N25" s="97">
        <f t="shared" si="1"/>
        <v>2.6164372191247098</v>
      </c>
      <c r="O25" s="97">
        <f t="shared" si="2"/>
        <v>4.5715452114719195</v>
      </c>
      <c r="P25" s="97">
        <f t="shared" si="3"/>
        <v>13.306690830943765</v>
      </c>
      <c r="Q25" s="97">
        <f t="shared" si="4"/>
        <v>8.4040893062035096</v>
      </c>
      <c r="R25" s="97">
        <f t="shared" si="5"/>
        <v>13.204828516265557</v>
      </c>
      <c r="S25" s="97">
        <f t="shared" si="6"/>
        <v>9.6501045913185397</v>
      </c>
      <c r="T25" s="97">
        <f t="shared" si="7"/>
        <v>2.4320225421057358</v>
      </c>
      <c r="U25" s="97">
        <f t="shared" si="8"/>
        <v>1.6181203452296684</v>
      </c>
      <c r="V25" s="97">
        <f t="shared" si="9"/>
        <v>7.4593219642683621</v>
      </c>
      <c r="W25" s="97"/>
      <c r="X25" s="97">
        <f t="shared" si="10"/>
        <v>6.6344398295196838E-2</v>
      </c>
      <c r="Y25" s="97">
        <f t="shared" si="13"/>
        <v>3.9726296832994974</v>
      </c>
      <c r="Z25" s="97">
        <f t="shared" si="13"/>
        <v>12.076995986807084</v>
      </c>
      <c r="AA25" s="97">
        <f t="shared" si="13"/>
        <v>9.8568357304732324</v>
      </c>
      <c r="AB25" s="97">
        <f t="shared" si="13"/>
        <v>6.1460790377333279</v>
      </c>
      <c r="AC25" s="97">
        <f t="shared" si="13"/>
        <v>38.82860532571916</v>
      </c>
      <c r="AD25" s="97">
        <f t="shared" si="13"/>
        <v>24.326703517069529</v>
      </c>
      <c r="AE25" s="97">
        <f t="shared" si="13"/>
        <v>3.9855764218990308</v>
      </c>
      <c r="AF25" s="97">
        <f t="shared" si="13"/>
        <v>0.74022989870393219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2.0318762374979055E-2</v>
      </c>
      <c r="C26" s="69">
        <f>'Basic T2'!O26</f>
        <v>0.2152077293377358</v>
      </c>
      <c r="D26" s="69">
        <f>'Basic T2'!Z26</f>
        <v>0.83469055817399918</v>
      </c>
      <c r="E26" s="69">
        <f>'Basic T2'!AK26</f>
        <v>0.55110380774320633</v>
      </c>
      <c r="F26" s="69">
        <f>'Basic T2'!AV26</f>
        <v>0.63793019407013962</v>
      </c>
      <c r="G26" s="69">
        <f>'Basic T2'!BG26</f>
        <v>2.019819319810507</v>
      </c>
      <c r="H26" s="69">
        <f>'Basic T2'!BR26</f>
        <v>2.0825346765621533</v>
      </c>
      <c r="I26" s="69">
        <f>'Basic T2'!CC26</f>
        <v>1.5712953196534429</v>
      </c>
      <c r="J26" s="69">
        <f>'Basic T2'!CN26</f>
        <v>0.35427358705825712</v>
      </c>
      <c r="K26" s="309">
        <f t="shared" si="12"/>
        <v>8.2871739547844196</v>
      </c>
      <c r="L26" s="97"/>
      <c r="M26" s="97">
        <f t="shared" si="0"/>
        <v>0.31513574608415434</v>
      </c>
      <c r="N26" s="97">
        <f t="shared" si="1"/>
        <v>0.47540074600723964</v>
      </c>
      <c r="O26" s="97">
        <f t="shared" si="2"/>
        <v>1.0597400719854262</v>
      </c>
      <c r="P26" s="97">
        <f t="shared" si="3"/>
        <v>2.4953744148610681</v>
      </c>
      <c r="Q26" s="97">
        <f t="shared" si="4"/>
        <v>2.9257380157526045</v>
      </c>
      <c r="R26" s="97">
        <f t="shared" si="5"/>
        <v>2.3038980364684014</v>
      </c>
      <c r="S26" s="97">
        <f t="shared" si="6"/>
        <v>2.7708355970300995</v>
      </c>
      <c r="T26" s="97">
        <f t="shared" si="7"/>
        <v>3.2159110689216233</v>
      </c>
      <c r="U26" s="97">
        <f t="shared" si="8"/>
        <v>2.5974830897857561</v>
      </c>
      <c r="V26" s="97">
        <f t="shared" si="9"/>
        <v>2.0733640619730505</v>
      </c>
      <c r="W26" s="97"/>
      <c r="X26" s="97">
        <f t="shared" si="10"/>
        <v>0.24518324926977619</v>
      </c>
      <c r="Y26" s="97">
        <f t="shared" si="13"/>
        <v>2.5968771804710373</v>
      </c>
      <c r="Z26" s="97">
        <f t="shared" si="13"/>
        <v>10.072077196981109</v>
      </c>
      <c r="AA26" s="97">
        <f t="shared" si="13"/>
        <v>6.6500813274836412</v>
      </c>
      <c r="AB26" s="97">
        <f t="shared" si="13"/>
        <v>7.6978014163905</v>
      </c>
      <c r="AC26" s="97">
        <f t="shared" si="13"/>
        <v>24.372836033499794</v>
      </c>
      <c r="AD26" s="97">
        <f t="shared" si="13"/>
        <v>25.129612192584027</v>
      </c>
      <c r="AE26" s="97">
        <f t="shared" si="13"/>
        <v>18.960568804595805</v>
      </c>
      <c r="AF26" s="97">
        <f t="shared" si="13"/>
        <v>4.2749625987243212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6.7845597571789071E-4</v>
      </c>
      <c r="C27" s="69">
        <f>'Basic T2'!O27</f>
        <v>1.398164466279847E-2</v>
      </c>
      <c r="D27" s="69">
        <f>'Basic T2'!Z27</f>
        <v>5.3515850330076553E-2</v>
      </c>
      <c r="E27" s="69">
        <f>'Basic T2'!AK27</f>
        <v>1.7153789591585561E-2</v>
      </c>
      <c r="F27" s="69">
        <f>'Basic T2'!AV27</f>
        <v>1.5969712362871459E-2</v>
      </c>
      <c r="G27" s="69">
        <f>'Basic T2'!BG27</f>
        <v>6.5001112816354567E-2</v>
      </c>
      <c r="H27" s="69">
        <f>'Basic T2'!BR27</f>
        <v>9.1361809642350467E-2</v>
      </c>
      <c r="I27" s="69">
        <f>'Basic T2'!CC27</f>
        <v>8.0385882600082614E-2</v>
      </c>
      <c r="J27" s="69">
        <f>'Basic T2'!CN27</f>
        <v>2.2684316290080529E-2</v>
      </c>
      <c r="K27" s="309">
        <f t="shared" si="12"/>
        <v>0.36073257427191813</v>
      </c>
      <c r="L27" s="97"/>
      <c r="M27" s="97">
        <f t="shared" si="0"/>
        <v>1.0522576431938355E-2</v>
      </c>
      <c r="N27" s="97">
        <f t="shared" si="1"/>
        <v>3.0885899514655715E-2</v>
      </c>
      <c r="O27" s="97">
        <f t="shared" si="2"/>
        <v>6.7944809637267137E-2</v>
      </c>
      <c r="P27" s="97">
        <f t="shared" si="3"/>
        <v>7.7671623863463268E-2</v>
      </c>
      <c r="Q27" s="97">
        <f t="shared" si="4"/>
        <v>7.3241860935571612E-2</v>
      </c>
      <c r="R27" s="97">
        <f t="shared" si="5"/>
        <v>7.4143233861091076E-2</v>
      </c>
      <c r="S27" s="97">
        <f t="shared" si="6"/>
        <v>0.12155790595718191</v>
      </c>
      <c r="T27" s="97">
        <f t="shared" si="7"/>
        <v>0.16452276437484475</v>
      </c>
      <c r="U27" s="97">
        <f t="shared" si="8"/>
        <v>0.16631815105410758</v>
      </c>
      <c r="V27" s="97">
        <f t="shared" si="9"/>
        <v>9.0251509086112305E-2</v>
      </c>
      <c r="W27" s="97"/>
      <c r="X27" s="97">
        <f t="shared" si="10"/>
        <v>0.18807726945293124</v>
      </c>
      <c r="Y27" s="97">
        <f t="shared" si="13"/>
        <v>3.8759029985074722</v>
      </c>
      <c r="Z27" s="97">
        <f t="shared" si="13"/>
        <v>14.835325154122792</v>
      </c>
      <c r="AA27" s="97">
        <f t="shared" si="13"/>
        <v>4.75526492893185</v>
      </c>
      <c r="AB27" s="97">
        <f t="shared" si="13"/>
        <v>4.4270225374306182</v>
      </c>
      <c r="AC27" s="97">
        <f t="shared" si="13"/>
        <v>18.019196893307758</v>
      </c>
      <c r="AD27" s="97">
        <f t="shared" si="13"/>
        <v>25.326742345558863</v>
      </c>
      <c r="AE27" s="97">
        <f t="shared" si="13"/>
        <v>22.284065352935993</v>
      </c>
      <c r="AF27" s="97">
        <f t="shared" si="13"/>
        <v>6.288402519751715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5.9903536411311666E-2</v>
      </c>
      <c r="C28" s="69">
        <f>'Basic T2'!O28</f>
        <v>0.92295523204614005</v>
      </c>
      <c r="D28" s="69">
        <f>'Basic T2'!Z28</f>
        <v>3.4353118411728891</v>
      </c>
      <c r="E28" s="69">
        <f>'Basic T2'!AK28</f>
        <v>1.2037601517209675</v>
      </c>
      <c r="F28" s="69">
        <f>'Basic T2'!AV28</f>
        <v>0.92882863356248468</v>
      </c>
      <c r="G28" s="69">
        <f>'Basic T2'!BG28</f>
        <v>7.7150853625953664</v>
      </c>
      <c r="H28" s="69">
        <f>'Basic T2'!BR28</f>
        <v>6.9044736378808214</v>
      </c>
      <c r="I28" s="69">
        <f>'Basic T2'!CC28</f>
        <v>5.0712688278933271</v>
      </c>
      <c r="J28" s="69">
        <f>'Basic T2'!CN28</f>
        <v>1.432205308016512</v>
      </c>
      <c r="K28" s="309">
        <f t="shared" si="12"/>
        <v>27.673792531299821</v>
      </c>
      <c r="L28" s="97"/>
      <c r="M28" s="97">
        <f t="shared" si="0"/>
        <v>0.92907950256382021</v>
      </c>
      <c r="N28" s="97">
        <f t="shared" si="1"/>
        <v>2.038837578911636</v>
      </c>
      <c r="O28" s="97">
        <f t="shared" si="2"/>
        <v>4.3615416302553172</v>
      </c>
      <c r="P28" s="97">
        <f t="shared" si="3"/>
        <v>5.4505743600912533</v>
      </c>
      <c r="Q28" s="97">
        <f t="shared" si="4"/>
        <v>4.259884966402014</v>
      </c>
      <c r="R28" s="97">
        <f t="shared" si="5"/>
        <v>8.8001782356142346</v>
      </c>
      <c r="S28" s="97">
        <f t="shared" si="6"/>
        <v>9.1864791256094698</v>
      </c>
      <c r="T28" s="97">
        <f t="shared" si="7"/>
        <v>10.379175291310808</v>
      </c>
      <c r="U28" s="97">
        <f t="shared" si="8"/>
        <v>10.500723747329626</v>
      </c>
      <c r="V28" s="97">
        <f t="shared" si="9"/>
        <v>6.9236928301437919</v>
      </c>
      <c r="W28" s="97"/>
      <c r="X28" s="97">
        <f t="shared" si="10"/>
        <v>0.21646305378476446</v>
      </c>
      <c r="Y28" s="97">
        <f t="shared" si="13"/>
        <v>3.3351237673775729</v>
      </c>
      <c r="Z28" s="97">
        <f t="shared" si="13"/>
        <v>12.413592525446077</v>
      </c>
      <c r="AA28" s="97">
        <f t="shared" si="13"/>
        <v>4.3498199618266327</v>
      </c>
      <c r="AB28" s="97">
        <f t="shared" si="13"/>
        <v>3.3563474630806529</v>
      </c>
      <c r="AC28" s="97">
        <f t="shared" si="13"/>
        <v>27.87867023961169</v>
      </c>
      <c r="AD28" s="97">
        <f t="shared" si="13"/>
        <v>24.949502783442753</v>
      </c>
      <c r="AE28" s="97">
        <f t="shared" si="13"/>
        <v>18.32516747445289</v>
      </c>
      <c r="AF28" s="97">
        <f t="shared" si="13"/>
        <v>5.1753127309769642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2.6601154371332172E-2</v>
      </c>
      <c r="C29" s="69">
        <f>'Basic T2'!O29</f>
        <v>0.28969332370607259</v>
      </c>
      <c r="D29" s="69">
        <f>'Basic T2'!Z29</f>
        <v>1.1327871024304426</v>
      </c>
      <c r="E29" s="69">
        <f>'Basic T2'!AK29</f>
        <v>0.33588862361849925</v>
      </c>
      <c r="F29" s="69">
        <f>'Basic T2'!AV29</f>
        <v>0.37754100340653368</v>
      </c>
      <c r="G29" s="69">
        <f>'Basic T2'!BG29</f>
        <v>1.6913825242059624</v>
      </c>
      <c r="H29" s="69">
        <f>'Basic T2'!BR29</f>
        <v>1.5971900530459091</v>
      </c>
      <c r="I29" s="69">
        <f>'Basic T2'!CC29</f>
        <v>0.74739524836514637</v>
      </c>
      <c r="J29" s="69">
        <f>'Basic T2'!CN29</f>
        <v>0.21362633723493962</v>
      </c>
      <c r="K29" s="309">
        <f t="shared" si="12"/>
        <v>6.4121053703848379</v>
      </c>
      <c r="L29" s="97"/>
      <c r="M29" s="97">
        <f t="shared" si="0"/>
        <v>0.41257309253404606</v>
      </c>
      <c r="N29" s="97">
        <f t="shared" si="1"/>
        <v>0.63994180240177334</v>
      </c>
      <c r="O29" s="97">
        <f t="shared" si="2"/>
        <v>1.4382094941866497</v>
      </c>
      <c r="P29" s="97">
        <f t="shared" si="3"/>
        <v>1.5208892877239142</v>
      </c>
      <c r="Q29" s="97">
        <f t="shared" si="4"/>
        <v>1.7315155740228707</v>
      </c>
      <c r="R29" s="97">
        <f t="shared" si="5"/>
        <v>1.9292680479958315</v>
      </c>
      <c r="S29" s="97">
        <f t="shared" si="6"/>
        <v>2.1250791662723691</v>
      </c>
      <c r="T29" s="97">
        <f t="shared" si="7"/>
        <v>1.5296657617531861</v>
      </c>
      <c r="U29" s="97">
        <f t="shared" si="8"/>
        <v>1.566277641831024</v>
      </c>
      <c r="V29" s="97">
        <f t="shared" si="9"/>
        <v>1.6042415555745579</v>
      </c>
      <c r="W29" s="97"/>
      <c r="X29" s="97">
        <f>IF($K29&gt;0,B29/$K29*100,0)</f>
        <v>0.41485834737203703</v>
      </c>
      <c r="Y29" s="97">
        <f t="shared" si="13"/>
        <v>4.5179127131013752</v>
      </c>
      <c r="Z29" s="97">
        <f t="shared" si="13"/>
        <v>17.66638314557915</v>
      </c>
      <c r="AA29" s="97">
        <f t="shared" si="13"/>
        <v>5.2383515899449433</v>
      </c>
      <c r="AB29" s="97">
        <f t="shared" si="13"/>
        <v>5.8879413484104148</v>
      </c>
      <c r="AC29" s="97">
        <f t="shared" si="13"/>
        <v>26.37795897768364</v>
      </c>
      <c r="AD29" s="97">
        <f t="shared" si="13"/>
        <v>24.908980136582656</v>
      </c>
      <c r="AE29" s="97">
        <f t="shared" si="13"/>
        <v>11.656003842623841</v>
      </c>
      <c r="AF29" s="97">
        <f t="shared" si="13"/>
        <v>3.3316098987019349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1.6728139597836044E-2</v>
      </c>
      <c r="C30" s="69">
        <f>'Basic T2'!O30</f>
        <v>0.12265993302989861</v>
      </c>
      <c r="D30" s="69">
        <f>'Basic T2'!Z30</f>
        <v>0.31590159439364762</v>
      </c>
      <c r="E30" s="69">
        <f>'Basic T2'!AK30</f>
        <v>0.13836783488142732</v>
      </c>
      <c r="F30" s="69">
        <f>'Basic T2'!AV30</f>
        <v>0.30574987874107934</v>
      </c>
      <c r="G30" s="69">
        <f>'Basic T2'!BG30</f>
        <v>2.1791620405192416</v>
      </c>
      <c r="H30" s="69">
        <f>'Basic T2'!BR30</f>
        <v>2.4498598184964422</v>
      </c>
      <c r="I30" s="69">
        <f>'Basic T2'!CC30</f>
        <v>1.9646626138144314</v>
      </c>
      <c r="J30" s="69">
        <f>'Basic T2'!CN30</f>
        <v>0.67756486941127514</v>
      </c>
      <c r="K30" s="309">
        <f t="shared" si="12"/>
        <v>8.1706567228852798</v>
      </c>
      <c r="L30" s="97"/>
      <c r="M30" s="97">
        <f t="shared" si="0"/>
        <v>0.25944664618232594</v>
      </c>
      <c r="N30" s="97">
        <f t="shared" si="1"/>
        <v>0.27095970877560377</v>
      </c>
      <c r="O30" s="97">
        <f t="shared" si="2"/>
        <v>0.40107507519361252</v>
      </c>
      <c r="P30" s="97">
        <f t="shared" si="3"/>
        <v>0.62652362431820074</v>
      </c>
      <c r="Q30" s="97">
        <f t="shared" si="4"/>
        <v>1.4022600777635725</v>
      </c>
      <c r="R30" s="97">
        <f t="shared" si="5"/>
        <v>2.4856516110410158</v>
      </c>
      <c r="S30" s="97">
        <f t="shared" si="6"/>
        <v>3.2595657922150565</v>
      </c>
      <c r="T30" s="97">
        <f t="shared" si="7"/>
        <v>4.0210011239999259</v>
      </c>
      <c r="U30" s="97">
        <f t="shared" si="8"/>
        <v>4.967808368506093</v>
      </c>
      <c r="V30" s="97">
        <f t="shared" si="9"/>
        <v>2.0442126718202247</v>
      </c>
      <c r="W30" s="97"/>
      <c r="X30" s="97">
        <f t="shared" si="10"/>
        <v>0.20473433366723165</v>
      </c>
      <c r="Y30" s="97">
        <f t="shared" si="13"/>
        <v>1.5012248977042335</v>
      </c>
      <c r="Z30" s="97">
        <f t="shared" si="13"/>
        <v>3.8662938011926933</v>
      </c>
      <c r="AA30" s="97">
        <f t="shared" si="13"/>
        <v>1.6934726249589138</v>
      </c>
      <c r="AB30" s="97">
        <f t="shared" si="13"/>
        <v>3.7420477828263334</v>
      </c>
      <c r="AC30" s="97">
        <f t="shared" si="13"/>
        <v>26.670586152709163</v>
      </c>
      <c r="AD30" s="97">
        <f t="shared" si="13"/>
        <v>29.983634138423703</v>
      </c>
      <c r="AE30" s="97">
        <f t="shared" si="13"/>
        <v>24.045345196201755</v>
      </c>
      <c r="AF30" s="97">
        <f t="shared" si="13"/>
        <v>8.2926610723159691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2.3230835253701853E-2</v>
      </c>
      <c r="C31" s="69">
        <f>'Basic T2'!O31</f>
        <v>0.20433187829587815</v>
      </c>
      <c r="D31" s="69">
        <f>'Basic T2'!Z31</f>
        <v>0.52684918489477772</v>
      </c>
      <c r="E31" s="69">
        <f>'Basic T2'!AK31</f>
        <v>0.23941419044573542</v>
      </c>
      <c r="F31" s="69">
        <f>'Basic T2'!AV31</f>
        <v>0.34124004281405751</v>
      </c>
      <c r="G31" s="69">
        <f>'Basic T2'!BG31</f>
        <v>2.1024794157498272</v>
      </c>
      <c r="H31" s="69">
        <f>'Basic T2'!BR31</f>
        <v>2.904921436578662</v>
      </c>
      <c r="I31" s="69">
        <f>'Basic T2'!CC31</f>
        <v>2.2768585690145526</v>
      </c>
      <c r="J31" s="69">
        <f>'Basic T2'!CN31</f>
        <v>1.1187334089156233</v>
      </c>
      <c r="K31" s="309">
        <f t="shared" si="12"/>
        <v>9.7380589619628175</v>
      </c>
      <c r="L31" s="97"/>
      <c r="M31" s="97">
        <f t="shared" si="0"/>
        <v>0.36030081285110527</v>
      </c>
      <c r="N31" s="97">
        <f t="shared" si="1"/>
        <v>0.45137564377381284</v>
      </c>
      <c r="O31" s="97">
        <f t="shared" si="2"/>
        <v>0.66889841709395159</v>
      </c>
      <c r="P31" s="97">
        <f t="shared" si="3"/>
        <v>1.0840571903131222</v>
      </c>
      <c r="Q31" s="97">
        <f t="shared" si="4"/>
        <v>1.5650285486382916</v>
      </c>
      <c r="R31" s="97">
        <f t="shared" si="5"/>
        <v>2.3981839118737103</v>
      </c>
      <c r="S31" s="97">
        <f t="shared" si="6"/>
        <v>3.865030346738501</v>
      </c>
      <c r="T31" s="97">
        <f t="shared" si="7"/>
        <v>4.6599608506934835</v>
      </c>
      <c r="U31" s="97">
        <f t="shared" si="8"/>
        <v>8.2023927771924399</v>
      </c>
      <c r="V31" s="97">
        <f t="shared" si="9"/>
        <v>2.436360283405385</v>
      </c>
      <c r="W31" s="97"/>
      <c r="X31" s="97">
        <f t="shared" si="10"/>
        <v>0.23855714310667323</v>
      </c>
      <c r="Y31" s="97">
        <f t="shared" si="13"/>
        <v>2.0982813833229521</v>
      </c>
      <c r="Z31" s="97">
        <f t="shared" si="13"/>
        <v>5.4102073827306665</v>
      </c>
      <c r="AA31" s="97">
        <f t="shared" si="13"/>
        <v>2.4585411875292111</v>
      </c>
      <c r="AB31" s="97">
        <f t="shared" si="13"/>
        <v>3.5041895325028576</v>
      </c>
      <c r="AC31" s="97">
        <f t="shared" si="13"/>
        <v>21.590333596892172</v>
      </c>
      <c r="AD31" s="97">
        <f t="shared" si="13"/>
        <v>29.83060020405896</v>
      </c>
      <c r="AE31" s="97">
        <f t="shared" si="13"/>
        <v>23.381030838979701</v>
      </c>
      <c r="AF31" s="97">
        <f t="shared" si="13"/>
        <v>11.488258730876792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2.4388386562486554E-4</v>
      </c>
      <c r="C32" s="69">
        <f>'Basic T2'!O32</f>
        <v>9.6337202500795263E-2</v>
      </c>
      <c r="D32" s="69">
        <f>'Basic T2'!Z32</f>
        <v>0.27441136215562573</v>
      </c>
      <c r="E32" s="69">
        <f>'Basic T2'!AK32</f>
        <v>0.17426296890879156</v>
      </c>
      <c r="F32" s="69">
        <f>'Basic T2'!AV32</f>
        <v>0.2099226118020979</v>
      </c>
      <c r="G32" s="69">
        <f>'Basic T2'!BG32</f>
        <v>1.0166169986631828</v>
      </c>
      <c r="H32" s="69">
        <f>'Basic T2'!BR32</f>
        <v>1.2914477035377343</v>
      </c>
      <c r="I32" s="69">
        <f>'Basic T2'!CC32</f>
        <v>1.5105603382727602</v>
      </c>
      <c r="J32" s="69">
        <f>'Basic T2'!CN32</f>
        <v>0.76411677661622546</v>
      </c>
      <c r="K32" s="309">
        <f t="shared" si="12"/>
        <v>5.3379198463228379</v>
      </c>
      <c r="L32" s="97"/>
      <c r="M32" s="97">
        <f t="shared" si="0"/>
        <v>3.7825396317554441E-3</v>
      </c>
      <c r="N32" s="97">
        <f t="shared" si="1"/>
        <v>0.21281195651320853</v>
      </c>
      <c r="O32" s="97">
        <f t="shared" si="2"/>
        <v>0.34839823433560474</v>
      </c>
      <c r="P32" s="97">
        <f t="shared" si="3"/>
        <v>0.78905525231891083</v>
      </c>
      <c r="Q32" s="97">
        <f t="shared" si="4"/>
        <v>0.96276766866430219</v>
      </c>
      <c r="R32" s="97">
        <f t="shared" si="5"/>
        <v>1.1595997147310395</v>
      </c>
      <c r="S32" s="97">
        <f t="shared" si="6"/>
        <v>1.7182855627510276</v>
      </c>
      <c r="T32" s="97">
        <f t="shared" si="7"/>
        <v>3.0916070654348911</v>
      </c>
      <c r="U32" s="97">
        <f t="shared" si="8"/>
        <v>5.6023945289375083</v>
      </c>
      <c r="V32" s="97">
        <f t="shared" si="9"/>
        <v>1.3354915964650322</v>
      </c>
      <c r="W32" s="97"/>
      <c r="X32" s="97">
        <f t="shared" si="10"/>
        <v>4.568893363823572E-3</v>
      </c>
      <c r="Y32" s="97">
        <f t="shared" si="13"/>
        <v>1.8047704962666233</v>
      </c>
      <c r="Z32" s="97">
        <f t="shared" si="13"/>
        <v>5.1407921073348639</v>
      </c>
      <c r="AA32" s="97">
        <f t="shared" si="13"/>
        <v>3.2646231851689764</v>
      </c>
      <c r="AB32" s="97">
        <f t="shared" si="13"/>
        <v>3.9326669909947869</v>
      </c>
      <c r="AC32" s="97">
        <f t="shared" si="13"/>
        <v>19.04519040995914</v>
      </c>
      <c r="AD32" s="97">
        <f t="shared" si="13"/>
        <v>24.193838437408928</v>
      </c>
      <c r="AE32" s="97">
        <f t="shared" si="13"/>
        <v>28.29867030156603</v>
      </c>
      <c r="AF32" s="97">
        <f t="shared" si="13"/>
        <v>14.314879177936829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2.3304984668200742E-2</v>
      </c>
      <c r="C33" s="69">
        <f>'Basic T2'!O33</f>
        <v>0.87320430123579296</v>
      </c>
      <c r="D33" s="69">
        <f>'Basic T2'!Z33</f>
        <v>2.847828448530259</v>
      </c>
      <c r="E33" s="69">
        <f>'Basic T2'!AK33</f>
        <v>1.3189775522273717</v>
      </c>
      <c r="F33" s="69">
        <f>'Basic T2'!AV33</f>
        <v>1.2515914117564897</v>
      </c>
      <c r="G33" s="69">
        <f>'Basic T2'!BG33</f>
        <v>6.8225827857997743</v>
      </c>
      <c r="H33" s="69">
        <f>'Basic T2'!BR33</f>
        <v>9.8388216108669688</v>
      </c>
      <c r="I33" s="69">
        <f>'Basic T2'!CC33</f>
        <v>8.641844926207547</v>
      </c>
      <c r="J33" s="69">
        <f>'Basic T2'!CN33</f>
        <v>2.5010870627905959</v>
      </c>
      <c r="K33" s="309">
        <f t="shared" ref="K33" si="14">SUM(B33:J33)</f>
        <v>34.119243084082996</v>
      </c>
      <c r="L33" s="97"/>
      <c r="M33" s="97">
        <f t="shared" si="0"/>
        <v>0.36145084013271694</v>
      </c>
      <c r="N33" s="97">
        <f t="shared" si="1"/>
        <v>1.9289361841309871</v>
      </c>
      <c r="O33" s="97">
        <f t="shared" si="2"/>
        <v>3.6156607924855422</v>
      </c>
      <c r="P33" s="97">
        <f t="shared" si="3"/>
        <v>5.9722738100512336</v>
      </c>
      <c r="Q33" s="97">
        <f t="shared" si="4"/>
        <v>5.7401712720354787</v>
      </c>
      <c r="R33" s="97">
        <f t="shared" si="5"/>
        <v>7.78214909109884</v>
      </c>
      <c r="S33" s="97">
        <f t="shared" si="6"/>
        <v>13.090661806997092</v>
      </c>
      <c r="T33" s="97">
        <f t="shared" si="7"/>
        <v>17.686939180996575</v>
      </c>
      <c r="U33" s="97">
        <f t="shared" si="8"/>
        <v>18.337611351794632</v>
      </c>
      <c r="V33" s="97">
        <f t="shared" si="9"/>
        <v>8.5362770008488944</v>
      </c>
      <c r="W33" s="97"/>
      <c r="X33" s="97">
        <f t="shared" ref="X33" si="15">IF($K33&gt;0,B33/$K33*100,0)</f>
        <v>6.830451839382326E-2</v>
      </c>
      <c r="Y33" s="97">
        <f t="shared" ref="Y33" si="16">IF($K33&gt;0,C33/$K33*100,0)</f>
        <v>2.5592721945322179</v>
      </c>
      <c r="Z33" s="97">
        <f t="shared" ref="Z33" si="17">IF($K33&gt;0,D33/$K33*100,0)</f>
        <v>8.3466929249048967</v>
      </c>
      <c r="AA33" s="97">
        <f t="shared" ref="AA33" si="18">IF($K33&gt;0,E33/$K33*100,0)</f>
        <v>3.8657878458115311</v>
      </c>
      <c r="AB33" s="97">
        <f t="shared" ref="AB33" si="19">IF($K33&gt;0,F33/$K33*100,0)</f>
        <v>3.6682859835784898</v>
      </c>
      <c r="AC33" s="97">
        <f t="shared" ref="AC33" si="20">IF($K33&gt;0,G33/$K33*100,0)</f>
        <v>19.996289979195303</v>
      </c>
      <c r="AD33" s="97">
        <f t="shared" ref="AD33" si="21">IF($K33&gt;0,H33/$K33*100,0)</f>
        <v>28.836576434653931</v>
      </c>
      <c r="AE33" s="97">
        <f t="shared" ref="AE33" si="22">IF($K33&gt;0,I33/$K33*100,0)</f>
        <v>25.328360611373185</v>
      </c>
      <c r="AF33" s="97">
        <f>IF($K33&gt;0,J33/$K33*100,0)</f>
        <v>7.3304295075566337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6.4476222159681944</v>
      </c>
      <c r="C35" s="310">
        <f t="shared" ref="C35:K35" si="24">SUM(C8:C33)</f>
        <v>45.268698281440756</v>
      </c>
      <c r="D35" s="310">
        <f t="shared" si="24"/>
        <v>78.763706331327441</v>
      </c>
      <c r="E35" s="310">
        <f t="shared" si="24"/>
        <v>22.085014756147906</v>
      </c>
      <c r="F35" s="310">
        <f t="shared" si="24"/>
        <v>21.80407783046293</v>
      </c>
      <c r="G35" s="310">
        <f t="shared" si="24"/>
        <v>87.669648909751544</v>
      </c>
      <c r="H35" s="310">
        <f t="shared" si="24"/>
        <v>75.159084818828774</v>
      </c>
      <c r="I35" s="310">
        <f t="shared" si="24"/>
        <v>48.860036424463019</v>
      </c>
      <c r="J35" s="310">
        <f t="shared" si="24"/>
        <v>13.639110431609318</v>
      </c>
      <c r="K35" s="310">
        <f t="shared" si="24"/>
        <v>399.69699999999983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1.6131274980718386</v>
      </c>
      <c r="Y35" s="98">
        <f t="shared" ref="Y35:AG35" si="26">IF($K35&gt;0,C35/$K35*100,0)</f>
        <v>11.325753828885574</v>
      </c>
      <c r="Z35" s="98">
        <f t="shared" si="26"/>
        <v>19.705853767060415</v>
      </c>
      <c r="AA35" s="98">
        <f t="shared" si="26"/>
        <v>5.5254392092379767</v>
      </c>
      <c r="AB35" s="98">
        <f t="shared" si="26"/>
        <v>5.4551517350550389</v>
      </c>
      <c r="AC35" s="98">
        <f t="shared" si="26"/>
        <v>21.934027253082107</v>
      </c>
      <c r="AD35" s="98">
        <f t="shared" si="26"/>
        <v>18.804015246256238</v>
      </c>
      <c r="AE35" s="98">
        <f t="shared" si="26"/>
        <v>12.22426898987559</v>
      </c>
      <c r="AF35" s="98">
        <f t="shared" si="26"/>
        <v>3.4123624724752304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automation\Data\Results\Workbooks\LEPs\DO_LEP\[DO_LEP_MainTables.Main.xlsm]Manager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automation\Data\Results\Workbooks\LEPs\DO_LEP\[DO_LEP_MainTables.Main.xlsm]Manager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automation\Data\Results\Workbooks\LEPs\DO_LEP\[DO_LEP_MainTables.Main.xlsm]Manager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automation\Data\Results\Workbooks\LEPs\DO_LEP\[DO_LEP_MainTables.Main.xlsm]Manager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automation\Data\Results\Workbooks\LEPs\DO_LEP\[DO_LEP_MainTables.Main.xlsm]Manager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automation\Data\Results\Workbooks\LEPs\DO_LEP\[DO_LEP_MainTables.Main.xlsm]Manager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automation\Data\Results\Workbooks\LEPs\DO_LEP\[DO_LEP_MainTables.Main.xlsm]Manager</v>
      </c>
      <c r="Y79" s="91" t="str">
        <f ca="1">CELL("filename")</f>
        <v>M:\IE\Projects\Nuffield via NFER AI and automation\Data\Results\Workbooks\LEPs\DO_LEP\[DO_LEP_MainTables.Main.xlsm]Manager</v>
      </c>
      <c r="AW79" s="91" t="str">
        <f ca="1">CELL("filename")</f>
        <v>M:\IE\Projects\Nuffield via NFER AI and automation\Data\Results\Workbooks\LEPs\DO_LEP\[DO_LEP_MainTables.Main.xlsm]Manager</v>
      </c>
      <c r="BU79" s="91" t="str">
        <f ca="1">CELL("filename")</f>
        <v>M:\IE\Projects\Nuffield via NFER AI and automation\Data\Results\Workbooks\LEPs\DO_LEP\[DO_LEP_MainTables.Main.xlsm]Manager</v>
      </c>
      <c r="CS79" s="91" t="str">
        <f ca="1">CELL("filename")</f>
        <v>M:\IE\Projects\Nuffield via NFER AI and automation\Data\Results\Workbooks\LEPs\DO_LEP\[DO_LEP_MainTables.Main.xlsm]Manager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automation\Data\Results\Workbooks\LEPs\DO_LEP\[DO_LEP_MainTables.Main.xlsm]Manager</v>
      </c>
      <c r="Y96" s="91" t="str">
        <f ca="1">CELL("filename")</f>
        <v>M:\IE\Projects\Nuffield via NFER AI and automation\Data\Results\Workbooks\LEPs\DO_LEP\[DO_LEP_MainTables.Main.xlsm]Manager</v>
      </c>
      <c r="AW96" s="91" t="str">
        <f ca="1">CELL("filename")</f>
        <v>M:\IE\Projects\Nuffield via NFER AI and automation\Data\Results\Workbooks\LEPs\DO_LEP\[DO_LEP_MainTables.Main.xlsm]Manager</v>
      </c>
      <c r="BU96" s="91" t="str">
        <f ca="1">CELL("filename")</f>
        <v>M:\IE\Projects\Nuffield via NFER AI and automation\Data\Results\Workbooks\LEPs\DO_LEP\[DO_LEP_MainTables.Main.xlsm]Manager</v>
      </c>
      <c r="CS96" s="91" t="str">
        <f ca="1">CELL("filename")</f>
        <v>M:\IE\Projects\Nuffield via NFER AI and automation\Data\Results\Workbooks\LEPs\DO_LEP\[DO_LEP_MainTables.Main.xlsm]Manager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CDD0ED-51AF-4DA7-838F-E0A3E3C294B3}"/>
</file>

<file path=customXml/itemProps2.xml><?xml version="1.0" encoding="utf-8"?>
<ds:datastoreItem xmlns:ds="http://schemas.openxmlformats.org/officeDocument/2006/customXml" ds:itemID="{32B22307-6709-4BEE-A6AD-FC3C1B87597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2024-02-29T15:49:53Z</dcterms:modified>
</cp:coreProperties>
</file>